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tabRatio="926" activeTab="4"/>
  </bookViews>
  <sheets>
    <sheet name="Rekapitulace stavby" sheetId="1" r:id="rId1"/>
    <sheet name="00902-10 - Rekonstukce mo..." sheetId="2" r:id="rId2"/>
    <sheet name="a - obj. 001 Demolice sta..." sheetId="3" r:id="rId3"/>
    <sheet name="b - obj. 101 Provizorní d..." sheetId="4" r:id="rId4"/>
    <sheet name="c - obj. 201 Rekonstrukce..." sheetId="5" r:id="rId5"/>
    <sheet name="d - obj. 301 Oprava vodní..." sheetId="6" r:id="rId6"/>
    <sheet name="e - obj. 401 Přeložka SEK" sheetId="7" r:id="rId7"/>
    <sheet name="f - obj. 501 Přeložka vod..." sheetId="8" r:id="rId8"/>
    <sheet name="g - obj. 801 Vegetační úp..." sheetId="9" r:id="rId9"/>
  </sheets>
  <definedNames>
    <definedName name="_xlnm.Print_Titles" localSheetId="1">'00902-10 - Rekonstukce mo...'!$114:$114</definedName>
    <definedName name="_xlnm.Print_Titles" localSheetId="2">'a - obj. 001 Demolice sta...'!$121:$121</definedName>
    <definedName name="_xlnm.Print_Titles" localSheetId="3">'b - obj. 101 Provizorní d...'!$117:$117</definedName>
    <definedName name="_xlnm.Print_Titles" localSheetId="4">'c - obj. 201 Rekonstrukce...'!$127:$127</definedName>
    <definedName name="_xlnm.Print_Titles" localSheetId="5">'d - obj. 301 Oprava vodní...'!$120:$120</definedName>
    <definedName name="_xlnm.Print_Titles" localSheetId="6">'e - obj. 401 Přeložka SEK'!$117:$117</definedName>
    <definedName name="_xlnm.Print_Titles" localSheetId="7">'f - obj. 501 Přeložka vod...'!$117:$117</definedName>
    <definedName name="_xlnm.Print_Titles" localSheetId="8">'g - obj. 801 Vegetační úp...'!$119:$119</definedName>
    <definedName name="_xlnm.Print_Titles" localSheetId="0">'Rekapitulace stavby'!$85:$85</definedName>
    <definedName name="_xlnm.Print_Area" localSheetId="1">'00902-10 - Rekonstukce mo...'!$C$4:$Q$70,'00902-10 - Rekonstukce mo...'!$C$76:$Q$99,'00902-10 - Rekonstukce mo...'!$C$105:$Q$126</definedName>
    <definedName name="_xlnm.Print_Area" localSheetId="2">'a - obj. 001 Demolice sta...'!$C$4:$Q$70,'a - obj. 001 Demolice sta...'!$C$76:$Q$105,'a - obj. 001 Demolice sta...'!$C$111:$Q$163</definedName>
    <definedName name="_xlnm.Print_Area" localSheetId="3">'b - obj. 101 Provizorní d...'!$C$4:$Q$70,'b - obj. 101 Provizorní d...'!$C$76:$Q$101,'b - obj. 101 Provizorní d...'!$C$107:$Q$134</definedName>
    <definedName name="_xlnm.Print_Area" localSheetId="4">'c - obj. 201 Rekonstrukce...'!$C$4:$Q$70,'c - obj. 201 Rekonstrukce...'!$C$76:$Q$111,'c - obj. 201 Rekonstrukce...'!$C$117:$Q$296</definedName>
    <definedName name="_xlnm.Print_Area" localSheetId="5">'d - obj. 301 Oprava vodní...'!$C$4:$Q$70,'d - obj. 301 Oprava vodní...'!$C$76:$Q$104,'d - obj. 301 Oprava vodní...'!$C$110:$Q$176</definedName>
    <definedName name="_xlnm.Print_Area" localSheetId="6">'e - obj. 401 Přeložka SEK'!$C$4:$Q$70,'e - obj. 401 Přeložka SEK'!$C$76:$Q$101,'e - obj. 401 Přeložka SEK'!$C$107:$Q$127</definedName>
    <definedName name="_xlnm.Print_Area" localSheetId="7">'f - obj. 501 Přeložka vod...'!$C$4:$Q$70,'f - obj. 501 Přeložka vod...'!$C$76:$Q$101,'f - obj. 501 Přeložka vod...'!$C$107:$Q$127</definedName>
    <definedName name="_xlnm.Print_Area" localSheetId="8">'g - obj. 801 Vegetační úp...'!$C$4:$Q$70,'g - obj. 801 Vegetační úp...'!$C$76:$Q$103,'g - obj. 801 Vegetační úp...'!$C$109:$Q$138</definedName>
    <definedName name="_xlnm.Print_Area" localSheetId="0">'Rekapitulace stavby'!$C$4:$AP$70,'Rekapitulace stavby'!$C$76:$AP$112</definedName>
  </definedNames>
  <calcPr fullCalcOnLoad="1"/>
</workbook>
</file>

<file path=xl/sharedStrings.xml><?xml version="1.0" encoding="utf-8"?>
<sst xmlns="http://schemas.openxmlformats.org/spreadsheetml/2006/main" count="4322" uniqueCount="750">
  <si>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</si>
  <si>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</si>
  <si>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</si>
  <si>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</si>
  <si>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</si>
  <si>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</si>
  <si>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</si>
  <si>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</si>
  <si>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</si>
  <si>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</si>
  <si>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</si>
  <si>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</si>
  <si>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</si>
  <si>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</si>
  <si>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00902-10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</si>
  <si>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</si>
  <si>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</si>
  <si>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Rekonstukce mostu ev. č. 2c-M1</t>
  </si>
  <si>
    <t>0,1</t>
  </si>
  <si>
    <t>JKSO:</t>
  </si>
  <si>
    <t>CC-CZ:</t>
  </si>
  <si>
    <t>1</t>
  </si>
  <si>
    <t>Místo:</t>
  </si>
  <si>
    <t>Smilovice</t>
  </si>
  <si>
    <t>Datum:</t>
  </si>
  <si>
    <t>10</t>
  </si>
  <si>
    <t>100</t>
  </si>
  <si>
    <t>Objednavatel:</t>
  </si>
  <si>
    <t>IČ:</t>
  </si>
  <si>
    <t>obec Smilovice</t>
  </si>
  <si>
    <t>DIČ:</t>
  </si>
  <si>
    <t>Zhotovitel:</t>
  </si>
  <si>
    <t>Vyplň údaj</t>
  </si>
  <si>
    <t>Projektant:</t>
  </si>
  <si>
    <t>TŘINECKÁ PROJEKCE, a. s.</t>
  </si>
  <si>
    <t>Zpracovatel:</t>
  </si>
  <si>
    <t xml:space="preserve"> </t>
  </si>
  <si>
    <t>Poznámka:</t>
  </si>
  <si>
    <t>Veškeré použité názvy a výrobky jsou vyjádřením minimálního technického standartu. Zhotovitel může použít jiné výrobky kvalitativně stejné nebo lepší.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</si>
  <si>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</si>
  <si>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</si>
  <si>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</si>
  <si>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</si>
  <si>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</si>
  <si>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</si>
  <si>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</si>
  <si>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</si>
  <si>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</si>
  <si>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</si>
  <si>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</si>
  <si>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</si>
  <si>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</si>
  <si>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</si>
  <si>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</si>
  <si>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</si>
  <si>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</si>
  <si>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</si>
  <si>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</si>
  <si>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</si>
  <si>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</si>
  <si>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</si>
  <si>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</si>
  <si>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</si>
  <si>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</si>
  <si>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</si>
  <si>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</si>
  <si>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</si>
  <si>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</si>
  <si>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</si>
  <si>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</si>
  <si>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</si>
  <si>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</si>
  <si>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</si>
  <si>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</si>
  <si>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</si>
  <si>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</si>
  <si>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</si>
  <si>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</si>
  <si>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</si>
  <si>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</si>
  <si>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{11F6E65A-98C1-41A6-A06C-1196DD443146}</t>
  </si>
  <si>
    <t>{00000000-0000-0000-0000-000000000000}</t>
  </si>
  <si>
    <t>###NOINSERT###</t>
  </si>
  <si>
    <t>a</t>
  </si>
  <si>
    <t>obj. 001 Demolice starého mostu</t>
  </si>
  <si>
    <t>{A725BDCD-6F21-4DE2-9A80-371920FBBD07}</t>
  </si>
  <si>
    <t>b</t>
  </si>
  <si>
    <t>obj. 101 Provizorní dopravní značení, objízdná trasa</t>
  </si>
  <si>
    <t>{126DBDE5-27C6-45AE-9EF1-063C46C0EF7D}</t>
  </si>
  <si>
    <t>c</t>
  </si>
  <si>
    <t>obj. 201 Rekonstrukce mostu 2c-M1</t>
  </si>
  <si>
    <t>{9CD23C5F-3B8B-4C80-B606-E814C1285492}</t>
  </si>
  <si>
    <t>d</t>
  </si>
  <si>
    <t>obj. 301 Oprava vodního toku</t>
  </si>
  <si>
    <t>{18660D32-6FB6-4FF1-BC20-FA1B4151F55F}</t>
  </si>
  <si>
    <t>e</t>
  </si>
  <si>
    <t>obj. 401 Přeložka SEK</t>
  </si>
  <si>
    <t>{3CFF9F9B-4AD4-4335-B4DB-8E72469AED6F}</t>
  </si>
  <si>
    <t>f</t>
  </si>
  <si>
    <t>obj. 501 Přeložka vodovodu</t>
  </si>
  <si>
    <t>{E7E294D5-07DF-4DC1-A2C3-8E6893E2240D}</t>
  </si>
  <si>
    <t>g</t>
  </si>
  <si>
    <t>obj. 801 Vegetační úpravy</t>
  </si>
  <si>
    <t>{2A2CF6D6-D6AC-4E67-948B-114269B99956}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</si>
  <si>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</si>
  <si>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</si>
  <si>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</si>
  <si>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</si>
  <si>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</si>
  <si>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</si>
  <si>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</si>
  <si>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</si>
  <si>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</si>
  <si>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</si>
  <si>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</si>
  <si>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</si>
  <si>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</si>
  <si>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</si>
  <si>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</si>
  <si>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</si>
  <si>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</si>
  <si>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</si>
  <si>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</si>
  <si>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</si>
  <si>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</si>
  <si>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</si>
  <si>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</si>
  <si>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</si>
  <si>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</si>
  <si>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</si>
  <si>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</si>
  <si>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OST - Ostatní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</si>
  <si>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</si>
  <si>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</si>
  <si>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</si>
  <si>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</si>
  <si>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</si>
  <si>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</si>
  <si>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</si>
  <si>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</si>
  <si>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</si>
  <si>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</si>
  <si>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</si>
  <si>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</si>
  <si>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</si>
  <si>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</si>
  <si>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</si>
  <si>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</si>
  <si>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</si>
  <si>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</si>
  <si>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</si>
  <si>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</si>
  <si>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</si>
  <si>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</si>
  <si>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</si>
  <si>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</si>
  <si>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</si>
  <si>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4</t>
  </si>
  <si>
    <t>ROZPOCET</t>
  </si>
  <si>
    <t>K</t>
  </si>
  <si>
    <t>012002000</t>
  </si>
  <si>
    <t>Geodetické práce</t>
  </si>
  <si>
    <t>kmpl</t>
  </si>
  <si>
    <t>1024</t>
  </si>
  <si>
    <t>-1508407017</t>
  </si>
  <si>
    <t>012002000.R</t>
  </si>
  <si>
    <t>Vytýčení stavby</t>
  </si>
  <si>
    <t>6077413</t>
  </si>
  <si>
    <t>3</t>
  </si>
  <si>
    <t>013244000</t>
  </si>
  <si>
    <t>Dokumentace pro provádění stavby</t>
  </si>
  <si>
    <t>675848140</t>
  </si>
  <si>
    <t>013254000</t>
  </si>
  <si>
    <t>Dokumentace skutečného provedení stavby</t>
  </si>
  <si>
    <t>-720361747</t>
  </si>
  <si>
    <t>VP - Vícepráce</t>
  </si>
  <si>
    <t>PN</t>
  </si>
  <si>
    <t>Objekt:</t>
  </si>
  <si>
    <t>a - obj. 001 Demolice starého mostu</t>
  </si>
  <si>
    <t>Obec Smilovice</t>
  </si>
  <si>
    <t>HSV - Práce a dodávky HSV</t>
  </si>
  <si>
    <t xml:space="preserve">    1 - Zemní práce</t>
  </si>
  <si>
    <t xml:space="preserve">    9 - Ostatní konstrukce a práce-bourání</t>
  </si>
  <si>
    <t xml:space="preserve">      99 - Přesun hmot</t>
  </si>
  <si>
    <t>PSV - Práce a dodávky PSV</t>
  </si>
  <si>
    <t xml:space="preserve">    767 - Konstrukce zámečnické</t>
  </si>
  <si>
    <t>113107142</t>
  </si>
  <si>
    <t>Odstranění podkladu pl do 50 m2 živičných tl 100 mm</t>
  </si>
  <si>
    <t>m2</t>
  </si>
  <si>
    <t>-186957908</t>
  </si>
  <si>
    <t>919735112</t>
  </si>
  <si>
    <t>Řezání stávajícího živičného krytu hl do 100 mm</t>
  </si>
  <si>
    <t>m</t>
  </si>
  <si>
    <t>171218640</t>
  </si>
  <si>
    <t>941321121</t>
  </si>
  <si>
    <t>Montáž lešení řadového modulového těžkého zatížení do 300 kg/m2 š do 1,5 m v do 10 m</t>
  </si>
  <si>
    <t>821930536</t>
  </si>
  <si>
    <t>30*1</t>
  </si>
  <si>
    <t>VV</t>
  </si>
  <si>
    <t>941321221</t>
  </si>
  <si>
    <t>Příplatek k lešení řadovému modulovému těžkému š 1,5 m v do 25 m za první a ZKD den použití</t>
  </si>
  <si>
    <t>1028741219</t>
  </si>
  <si>
    <t>5</t>
  </si>
  <si>
    <t>941321821</t>
  </si>
  <si>
    <t>Demontáž lešení řadového modulového těžkého zatížení do 300 kg/m2 š do 1,5 m v do 10 m</t>
  </si>
  <si>
    <t>1256491693</t>
  </si>
  <si>
    <t>6</t>
  </si>
  <si>
    <t>944411111</t>
  </si>
  <si>
    <t>Montáž záchytné sítě třídy A</t>
  </si>
  <si>
    <t>856990094</t>
  </si>
  <si>
    <t>30,000*3</t>
  </si>
  <si>
    <t>7</t>
  </si>
  <si>
    <t>944411211</t>
  </si>
  <si>
    <t>Příplatek k záchytné síti třídy A za první a ZKD den použití</t>
  </si>
  <si>
    <t>-2117630519</t>
  </si>
  <si>
    <t>8</t>
  </si>
  <si>
    <t>944411811</t>
  </si>
  <si>
    <t>Demontáž záchytné sítě typu A</t>
  </si>
  <si>
    <t>-1908865940</t>
  </si>
  <si>
    <t>9</t>
  </si>
  <si>
    <t>962041221</t>
  </si>
  <si>
    <t>Bourání mostních zdí a pilířů z betonu prokládaného</t>
  </si>
  <si>
    <t>m3</t>
  </si>
  <si>
    <t>554380655</t>
  </si>
  <si>
    <t>3*(16+14)</t>
  </si>
  <si>
    <t>966006132</t>
  </si>
  <si>
    <t>Odstranění značek dopravních nebo orientačních se sloupky s betonovými patkami</t>
  </si>
  <si>
    <t>kus</t>
  </si>
  <si>
    <t>-1747937032</t>
  </si>
  <si>
    <t>11</t>
  </si>
  <si>
    <t>966006211</t>
  </si>
  <si>
    <t>Odstranění svislých dopravních značek ze sloupů, sloupků nebo konzol</t>
  </si>
  <si>
    <t>2072760060</t>
  </si>
  <si>
    <t>12</t>
  </si>
  <si>
    <t>966075141</t>
  </si>
  <si>
    <t>Odstranění kovového zábradlí vcelku</t>
  </si>
  <si>
    <t>-2087760760</t>
  </si>
  <si>
    <t>13</t>
  </si>
  <si>
    <t>997006512</t>
  </si>
  <si>
    <t>Vodorovné doprava suti s naložením a složením na skládku do 1 km</t>
  </si>
  <si>
    <t>t</t>
  </si>
  <si>
    <t>-1525477313</t>
  </si>
  <si>
    <t>14</t>
  </si>
  <si>
    <t>997006519</t>
  </si>
  <si>
    <t>Příplatek k vodorovnému přemístění suti na skládku ZKD 1 km přes 1 km</t>
  </si>
  <si>
    <t>-1377826495</t>
  </si>
  <si>
    <t>997013801</t>
  </si>
  <si>
    <t>Poplatek za uložení stavebního betonového odpadu na skládce (skládkovné)</t>
  </si>
  <si>
    <t>335683478</t>
  </si>
  <si>
    <t>16</t>
  </si>
  <si>
    <t>997221845</t>
  </si>
  <si>
    <t>Poplatek za uložení odpadu z asfaltových povrchů na skládce (skládkovné)</t>
  </si>
  <si>
    <t>-802891793</t>
  </si>
  <si>
    <t>17</t>
  </si>
  <si>
    <t>998212111</t>
  </si>
  <si>
    <t>Přesun hmot pro mosty zděné, monolitické betonové nebo ocelové v do 20 m</t>
  </si>
  <si>
    <t>-965090013</t>
  </si>
  <si>
    <t>18</t>
  </si>
  <si>
    <t>767996805</t>
  </si>
  <si>
    <t>Demontáž atypických zámečnických konstrukcí rozebráním hmotnosti jednotlivých dílů přes 500 kg</t>
  </si>
  <si>
    <t>kg</t>
  </si>
  <si>
    <t>1172270578</t>
  </si>
  <si>
    <t>nosná konstrukce</t>
  </si>
  <si>
    <t>12000</t>
  </si>
  <si>
    <t>trubky</t>
  </si>
  <si>
    <t>900</t>
  </si>
  <si>
    <t>ostatní</t>
  </si>
  <si>
    <t>300</t>
  </si>
  <si>
    <t>Součet</t>
  </si>
  <si>
    <t>19</t>
  </si>
  <si>
    <t>998767101</t>
  </si>
  <si>
    <t>Přesun hmot tonážní pro zámečnické konstrukce v objektech v do 6 m</t>
  </si>
  <si>
    <t>2036608772</t>
  </si>
  <si>
    <t>b - obj. 101 Provizorní dopravní značení, objízdná trasa</t>
  </si>
  <si>
    <t>913111112</t>
  </si>
  <si>
    <t>Montáž a demontáž sloupku délky do 2 m dočasné dopravní značky</t>
  </si>
  <si>
    <t>622103380</t>
  </si>
  <si>
    <t>913111115</t>
  </si>
  <si>
    <t>Montáž a demontáž dočasné dopravní značky samostatné základní</t>
  </si>
  <si>
    <t>-496977781</t>
  </si>
  <si>
    <t>913111116</t>
  </si>
  <si>
    <t>Montáž a demontáž dočasné dopravní značky samostatné zvětšené</t>
  </si>
  <si>
    <t>1346921451</t>
  </si>
  <si>
    <t>913111212</t>
  </si>
  <si>
    <t>Příplatek k dočasnému sloupku délky do 2 m za první a ZKD den použití</t>
  </si>
  <si>
    <t>-2112848054</t>
  </si>
  <si>
    <t>913111215</t>
  </si>
  <si>
    <t>Příplatek k dočasné dopravní značce samostatné základní za první a ZKD den použití</t>
  </si>
  <si>
    <t>-1331419686</t>
  </si>
  <si>
    <t>913111216</t>
  </si>
  <si>
    <t>Příplatek k dočasné dopravní značce samostatné zvětšené za první a ZKD den použití</t>
  </si>
  <si>
    <t>-101337732</t>
  </si>
  <si>
    <t>913221111</t>
  </si>
  <si>
    <t>Montáž a demontáž dočasné dopravní zábrany Z2 světelné šířky 1,5 m se 3 světly</t>
  </si>
  <si>
    <t>-20533366</t>
  </si>
  <si>
    <t>913221211</t>
  </si>
  <si>
    <t>Příplatek k dočasné dopravní zábraně Z2 světelné šířky 1,5m se 3 světly za první a ZKD den použití</t>
  </si>
  <si>
    <t>-621093455</t>
  </si>
  <si>
    <t>c - obj. 201 Rekonstrukce mostu 2c-M1</t>
  </si>
  <si>
    <t>821 12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</si>
  <si>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</si>
  <si>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</si>
  <si>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</si>
  <si>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</si>
  <si>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</si>
  <si>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711 - Izolace proti vodě, vlhkosti a plynům</t>
  </si>
  <si>
    <t>122302202</t>
  </si>
  <si>
    <t>Odkopávky a prokopávky nezapažené pro silnice objemu do 1000 m3 v hornině tř. 4</t>
  </si>
  <si>
    <t>-131745686</t>
  </si>
  <si>
    <t>10,15*5,5*2</t>
  </si>
  <si>
    <t>122302209</t>
  </si>
  <si>
    <t>Příplatek k odkopávkám a prokopávkám pro silnice v hornině tř. 4 za lepivost</t>
  </si>
  <si>
    <t>-1693161946</t>
  </si>
  <si>
    <t>132301201</t>
  </si>
  <si>
    <t>Hloubení rýh š do 2000 mm v hornině tř. 4 objemu do 100 m3</t>
  </si>
  <si>
    <t>-1280809546</t>
  </si>
  <si>
    <t>drenáž</t>
  </si>
  <si>
    <t>26*2,7</t>
  </si>
  <si>
    <t>132301209</t>
  </si>
  <si>
    <t>Příplatek za lepivost k hloubení rýh š do 2000 mm v hornině tř. 4</t>
  </si>
  <si>
    <t>-2059102977</t>
  </si>
  <si>
    <t>161101102</t>
  </si>
  <si>
    <t>Svislé přemístění výkopku z horniny tř. 1 až 4 hl výkopu do 4 m</t>
  </si>
  <si>
    <t>2056471107</t>
  </si>
  <si>
    <t>162701105</t>
  </si>
  <si>
    <t>Vodorovné přemístění do 10000 m výkopku/sypaniny z horniny tř. 1 až 4</t>
  </si>
  <si>
    <t>630762310</t>
  </si>
  <si>
    <t>111,65</t>
  </si>
  <si>
    <t>85,2</t>
  </si>
  <si>
    <t>171201201</t>
  </si>
  <si>
    <t>Uložení sypaniny na skládky</t>
  </si>
  <si>
    <t>1612484985</t>
  </si>
  <si>
    <t>171201211</t>
  </si>
  <si>
    <t>Poplatek za uložení odpadu ze sypaniny na skládce (skládkovné)</t>
  </si>
  <si>
    <t>-48950082</t>
  </si>
  <si>
    <t>174101101</t>
  </si>
  <si>
    <t>Zásyp jam, šachet rýh nebo kolem objektů sypaninou se zhutněním</t>
  </si>
  <si>
    <t>1589775001</t>
  </si>
  <si>
    <t>3,4*5,5*2</t>
  </si>
  <si>
    <t>M</t>
  </si>
  <si>
    <t>583373450</t>
  </si>
  <si>
    <t>štěrkopísek frakce 0-32 (D)</t>
  </si>
  <si>
    <t>854251949</t>
  </si>
  <si>
    <t>212341111</t>
  </si>
  <si>
    <t>Obetonování drenážních trub mezerovitým betonem</t>
  </si>
  <si>
    <t>1242265347</t>
  </si>
  <si>
    <t>2,1*26</t>
  </si>
  <si>
    <t>212792213</t>
  </si>
  <si>
    <t>Odvodnění mostní opěry - drenážní flexibilní plastové potrubí DN 200</t>
  </si>
  <si>
    <t>332474886</t>
  </si>
  <si>
    <t>212972114</t>
  </si>
  <si>
    <t>Opláštění drenážních trub filtrační textilií DN 200</t>
  </si>
  <si>
    <t>-1325293247</t>
  </si>
  <si>
    <t>272311125</t>
  </si>
  <si>
    <t>-1083450698</t>
  </si>
  <si>
    <t>26*0,56</t>
  </si>
  <si>
    <t>317321118</t>
  </si>
  <si>
    <t>Mostní římsy ze ŽB C 30/37</t>
  </si>
  <si>
    <t>1686501284</t>
  </si>
  <si>
    <t>římsy</t>
  </si>
  <si>
    <t>0,4*14</t>
  </si>
  <si>
    <t>0,6*19</t>
  </si>
  <si>
    <t>317353121</t>
  </si>
  <si>
    <t>Bednění mostních říms všech tvarů - zřízení</t>
  </si>
  <si>
    <t>-1831266261</t>
  </si>
  <si>
    <t>1,5*14</t>
  </si>
  <si>
    <t>1,5*19</t>
  </si>
  <si>
    <t>317353221</t>
  </si>
  <si>
    <t>Bednění mostních říms všech tvarů - odstranění</t>
  </si>
  <si>
    <t>1331580369</t>
  </si>
  <si>
    <t>317361116</t>
  </si>
  <si>
    <t>Výztuž mostních říms z betonářské oceli 10 505</t>
  </si>
  <si>
    <t>-523448400</t>
  </si>
  <si>
    <t>17*0,08</t>
  </si>
  <si>
    <t>334223311</t>
  </si>
  <si>
    <t>Obklad z lomového kamene zdiva mostů nekotvený dvoustranně lícovaný řádkový z haklíků tl do 150 mm</t>
  </si>
  <si>
    <t>-22894538</t>
  </si>
  <si>
    <t>30*0,5</t>
  </si>
  <si>
    <t>20</t>
  </si>
  <si>
    <t>334323118</t>
  </si>
  <si>
    <t>Mostní opěry a úložné prahy ze ŽB C 30/37</t>
  </si>
  <si>
    <t>-1724590233</t>
  </si>
  <si>
    <t>úložný práh</t>
  </si>
  <si>
    <t>9,05*0,52</t>
  </si>
  <si>
    <t>7,50*0,52</t>
  </si>
  <si>
    <t>hrobeček</t>
  </si>
  <si>
    <t>0,51*0,51*0,26*18</t>
  </si>
  <si>
    <t>334323218</t>
  </si>
  <si>
    <t>Mostní křídla a závěrné zídky ze ŽB C 30/37</t>
  </si>
  <si>
    <t>-613817345</t>
  </si>
  <si>
    <t>13,4*1,54</t>
  </si>
  <si>
    <t>12*1,555</t>
  </si>
  <si>
    <t>22</t>
  </si>
  <si>
    <t>334351112</t>
  </si>
  <si>
    <t>Bednění systémové mostních opěr a úložných prahů z překližek pro ŽB - zřízení</t>
  </si>
  <si>
    <t>1323406917</t>
  </si>
  <si>
    <t>11,3*0,54</t>
  </si>
  <si>
    <t>9,9*0,54</t>
  </si>
  <si>
    <t>Mezisoučet</t>
  </si>
  <si>
    <t>0,51*4*0,26*18</t>
  </si>
  <si>
    <t>23</t>
  </si>
  <si>
    <t>334351211</t>
  </si>
  <si>
    <t>Bednění systémové mostních opěr a úložných prahů z překližek - odstranění</t>
  </si>
  <si>
    <t>2032311631</t>
  </si>
  <si>
    <t>24</t>
  </si>
  <si>
    <t>334352111</t>
  </si>
  <si>
    <t>Bednění mostních křídel a závěrných zídek ze systémového bednění s výplní z překližek - zřízení</t>
  </si>
  <si>
    <t>686771835</t>
  </si>
  <si>
    <t>18,65*1,54</t>
  </si>
  <si>
    <t>9,9*1,04</t>
  </si>
  <si>
    <t>16,5*1,555</t>
  </si>
  <si>
    <t>8,4*1,055</t>
  </si>
  <si>
    <t>25</t>
  </si>
  <si>
    <t>334352211</t>
  </si>
  <si>
    <t>Bednění mostních křídel a závěrných zídek ze systémového bednění s výplní z překližek - odstranění</t>
  </si>
  <si>
    <t>-578476667</t>
  </si>
  <si>
    <t>26</t>
  </si>
  <si>
    <t>334361226</t>
  </si>
  <si>
    <t>Výztuž křídel, závěrných zdí z betonářské oceli 10 505</t>
  </si>
  <si>
    <t>-2073043370</t>
  </si>
  <si>
    <t>39,296*0,08</t>
  </si>
  <si>
    <t>27</t>
  </si>
  <si>
    <t>334361266</t>
  </si>
  <si>
    <t>Výztuž úložných prahů ložisek z betonářské oceli 10 505</t>
  </si>
  <si>
    <t>1193219403</t>
  </si>
  <si>
    <t>9,823*0,08</t>
  </si>
  <si>
    <t>28</t>
  </si>
  <si>
    <t>388995212</t>
  </si>
  <si>
    <t>Chránička kabelů z trub HDPE v římse DN 110</t>
  </si>
  <si>
    <t>-720882497</t>
  </si>
  <si>
    <t>29</t>
  </si>
  <si>
    <t>421321128</t>
  </si>
  <si>
    <t>Mostní nosné konstrukce deskové ze ŽB C 30/37</t>
  </si>
  <si>
    <t>-1603630455</t>
  </si>
  <si>
    <t>12*8*0,25</t>
  </si>
  <si>
    <t>30</t>
  </si>
  <si>
    <t>421351131</t>
  </si>
  <si>
    <t>Bednění boční stěny konstrukcí mostů výšky do 350 mm - zřízení</t>
  </si>
  <si>
    <t>-1707265628</t>
  </si>
  <si>
    <t>mostovka</t>
  </si>
  <si>
    <t>(12+8+12+8)*0,25</t>
  </si>
  <si>
    <t>31</t>
  </si>
  <si>
    <t>421351231</t>
  </si>
  <si>
    <t>Bednění stěny boční konstrukcí mostů výšky do 350 mm - odstranění</t>
  </si>
  <si>
    <t>-274451936</t>
  </si>
  <si>
    <t>32</t>
  </si>
  <si>
    <t>421351311</t>
  </si>
  <si>
    <t>Zřízení a odstranění bednění dilatačního závěru konstrukcí mostů</t>
  </si>
  <si>
    <t>-264993899</t>
  </si>
  <si>
    <t>8*0,255*2</t>
  </si>
  <si>
    <t>33</t>
  </si>
  <si>
    <t>421361226</t>
  </si>
  <si>
    <t>Výztuž ŽB deskového mostu z betonářské oceli 10 505</t>
  </si>
  <si>
    <t>-210250014</t>
  </si>
  <si>
    <t>34</t>
  </si>
  <si>
    <t>421361411</t>
  </si>
  <si>
    <t>Výztuž mostních desek ze svařovaných sítí do 4 kg/m2</t>
  </si>
  <si>
    <t>808810256</t>
  </si>
  <si>
    <t>12*8*3,03*2*1,2*0,001</t>
  </si>
  <si>
    <t>35</t>
  </si>
  <si>
    <t>421955112</t>
  </si>
  <si>
    <t>Bednění z překližek na mostní skruži - zřízení</t>
  </si>
  <si>
    <t>919261503</t>
  </si>
  <si>
    <t>12*8</t>
  </si>
  <si>
    <t>36</t>
  </si>
  <si>
    <t>421955212</t>
  </si>
  <si>
    <t>Bednění z překližek na mostní skruži - odstranění</t>
  </si>
  <si>
    <t>-777928429</t>
  </si>
  <si>
    <t>37</t>
  </si>
  <si>
    <t>423131001</t>
  </si>
  <si>
    <t>Osazení ocelových nosníků na ložiska shora hmotnosti do 5 t</t>
  </si>
  <si>
    <t>158873184</t>
  </si>
  <si>
    <t>38</t>
  </si>
  <si>
    <t>134001</t>
  </si>
  <si>
    <t>nosníky z profilů HEB, jakost S 355 označení průřezu 450 vč nátěru</t>
  </si>
  <si>
    <t>-1853342898</t>
  </si>
  <si>
    <t>39</t>
  </si>
  <si>
    <t>457311191</t>
  </si>
  <si>
    <t>Příplatek k vyrovnávacímu nebo spádovému betonu za rovinnost</t>
  </si>
  <si>
    <t>1596331832</t>
  </si>
  <si>
    <t>40</t>
  </si>
  <si>
    <t>564851111</t>
  </si>
  <si>
    <t>Podklad ze štěrkodrtě ŠD tl 150 mm</t>
  </si>
  <si>
    <t>-1885915493</t>
  </si>
  <si>
    <t>41</t>
  </si>
  <si>
    <t>564861111</t>
  </si>
  <si>
    <t>Podklad ze štěrkodrtě ŠD tl 200 mm</t>
  </si>
  <si>
    <t>-1171239173</t>
  </si>
  <si>
    <t>7,9*5,5*2</t>
  </si>
  <si>
    <t>42</t>
  </si>
  <si>
    <t>573312311</t>
  </si>
  <si>
    <t>Prolití podkladu asfaltem v množství 4 kg/m2</t>
  </si>
  <si>
    <t>-1802995697</t>
  </si>
  <si>
    <t>43</t>
  </si>
  <si>
    <t>576133211</t>
  </si>
  <si>
    <t>Asfaltový koberec mastixový SMA 11 (AKMS) tl 40 mm š do 3 m</t>
  </si>
  <si>
    <t>1229644486</t>
  </si>
  <si>
    <t>44</t>
  </si>
  <si>
    <t>577134131</t>
  </si>
  <si>
    <t>Asfaltový beton vrstva obrusná ACO 11 (ABS) tř. I tl 40 mm š do 3 m z modifikovaného asfaltu</t>
  </si>
  <si>
    <t>1286274302</t>
  </si>
  <si>
    <t>12*5,5</t>
  </si>
  <si>
    <t>vozovka</t>
  </si>
  <si>
    <t>86,9</t>
  </si>
  <si>
    <t>45</t>
  </si>
  <si>
    <t>577135132</t>
  </si>
  <si>
    <t>Asfaltový beton vrstva ložní ACL 16 (ABH) tl 40 mm š do 3 m z modifikovaného asfaltu</t>
  </si>
  <si>
    <t>1440798610</t>
  </si>
  <si>
    <t>46</t>
  </si>
  <si>
    <t>577145132</t>
  </si>
  <si>
    <t>Asfaltový beton vrstva ložní ACL 16 (ABH) tl 50 mm š do 3 m z modifikovaného asfaltu</t>
  </si>
  <si>
    <t>1505564007</t>
  </si>
  <si>
    <t>47</t>
  </si>
  <si>
    <t xml:space="preserve"> 620413121-R</t>
  </si>
  <si>
    <t>Spojovací můstek na cementové bázi - 1x nátěr</t>
  </si>
  <si>
    <t>-1863993110</t>
  </si>
  <si>
    <t>13,4+9,1</t>
  </si>
  <si>
    <t>7,5+12</t>
  </si>
  <si>
    <t>48</t>
  </si>
  <si>
    <t>622661221</t>
  </si>
  <si>
    <t>Nátěr betonu mostu epoxidový disperzní 2x ochranný nepružný OS-B</t>
  </si>
  <si>
    <t>-2129082629</t>
  </si>
  <si>
    <t>2,5*14</t>
  </si>
  <si>
    <t>1,7*19</t>
  </si>
  <si>
    <t>49</t>
  </si>
  <si>
    <t>627455111</t>
  </si>
  <si>
    <t>Spárování starého zdiva z lomového kamene do hloubky 80 mm cementovou maltou</t>
  </si>
  <si>
    <t>-521115147</t>
  </si>
  <si>
    <t>30*2</t>
  </si>
  <si>
    <t>50</t>
  </si>
  <si>
    <t>632663112</t>
  </si>
  <si>
    <t>Nátěr betonové podlahy pro chodníky mostu polyuretanem 2x elastický</t>
  </si>
  <si>
    <t>-1092919655</t>
  </si>
  <si>
    <t>19*1,55</t>
  </si>
  <si>
    <t>51</t>
  </si>
  <si>
    <t>91001</t>
  </si>
  <si>
    <t>Elastický mostní závěr</t>
  </si>
  <si>
    <t>929451205</t>
  </si>
  <si>
    <t>52</t>
  </si>
  <si>
    <t>91002</t>
  </si>
  <si>
    <t>Kluzné deskové ložisko vč podlívky</t>
  </si>
  <si>
    <t>-2058937098</t>
  </si>
  <si>
    <t>9*2</t>
  </si>
  <si>
    <t>53</t>
  </si>
  <si>
    <t>91003</t>
  </si>
  <si>
    <t>Dilatační mostní závěr podpovrchový</t>
  </si>
  <si>
    <t>1921338202</t>
  </si>
  <si>
    <t>54</t>
  </si>
  <si>
    <t>911334122</t>
  </si>
  <si>
    <t>Svodidlo ocelové zábradelní zádržnosti H2 typ ZSNH4/H2 kotvené do římsy s výplní ze svislých tyčí</t>
  </si>
  <si>
    <t>-1983996642</t>
  </si>
  <si>
    <t>55</t>
  </si>
  <si>
    <t>914112111</t>
  </si>
  <si>
    <t>Tabulka s označením evidenčního čísla mostu</t>
  </si>
  <si>
    <t>746252413</t>
  </si>
  <si>
    <t>56</t>
  </si>
  <si>
    <t>919112233</t>
  </si>
  <si>
    <t>Řezání spár pro vytvoření komůrky š 20 mm hl 40 mm pro těsnící zálivku v živičném krytu</t>
  </si>
  <si>
    <t>1592998155</t>
  </si>
  <si>
    <t>19+14</t>
  </si>
  <si>
    <t>57</t>
  </si>
  <si>
    <t>919121233</t>
  </si>
  <si>
    <t>Těsnění spár zálivkou za studena pro komůrky š 20 mm hl 40 mm bez těsnicího profilu</t>
  </si>
  <si>
    <t>-415510312</t>
  </si>
  <si>
    <t>58</t>
  </si>
  <si>
    <t>919721123</t>
  </si>
  <si>
    <t>Geomříž pro stabilizaci podkladu tuhá dvouosá z PP podélná pevnost v tahu do 40 kN/m</t>
  </si>
  <si>
    <t>-961677792</t>
  </si>
  <si>
    <t>59</t>
  </si>
  <si>
    <t>919721202</t>
  </si>
  <si>
    <t>Geomříž pro vyztužení asfaltového povrchu z PP s geotextilií</t>
  </si>
  <si>
    <t>479268511</t>
  </si>
  <si>
    <t>60</t>
  </si>
  <si>
    <t>938533111</t>
  </si>
  <si>
    <t>Očištění povrchu tlakovou vodou</t>
  </si>
  <si>
    <t>974847429</t>
  </si>
  <si>
    <t>61</t>
  </si>
  <si>
    <t>946231111</t>
  </si>
  <si>
    <t>Montáž zavěšeného lešení pod bednění mostních říms s vyložením do 0,9 m</t>
  </si>
  <si>
    <t>-924090753</t>
  </si>
  <si>
    <t>62</t>
  </si>
  <si>
    <t>946231121</t>
  </si>
  <si>
    <t>Demontáž zavěšeného lešení podpěrného pod bednění mostní římsy</t>
  </si>
  <si>
    <t>-1163745971</t>
  </si>
  <si>
    <t>63</t>
  </si>
  <si>
    <t>953961216</t>
  </si>
  <si>
    <t>Kotvy chemickou patronou M 24 hl 210 mm do betonu, ŽB nebo kamene s vyvrtáním otvoru</t>
  </si>
  <si>
    <t>-57748756</t>
  </si>
  <si>
    <t>9*2*4</t>
  </si>
  <si>
    <t>64</t>
  </si>
  <si>
    <t>-1622746733</t>
  </si>
  <si>
    <t>65</t>
  </si>
  <si>
    <t>711112001</t>
  </si>
  <si>
    <t>Provedení izolace proti zemní vlhkosti svislé za studena nátěrem penetračním</t>
  </si>
  <si>
    <t>-1174137431</t>
  </si>
  <si>
    <t>66</t>
  </si>
  <si>
    <t>111631500</t>
  </si>
  <si>
    <t>lak asfaltový penetrační</t>
  </si>
  <si>
    <t>1177512130</t>
  </si>
  <si>
    <t>67</t>
  </si>
  <si>
    <t>711142559</t>
  </si>
  <si>
    <t>Provedení izolace proti zemní vlhkosti pásy přitavením svislé NAIP</t>
  </si>
  <si>
    <t>826476049</t>
  </si>
  <si>
    <t>68</t>
  </si>
  <si>
    <t>628331610</t>
  </si>
  <si>
    <t>pás těžký asfaltovaný (G 200 S 40)</t>
  </si>
  <si>
    <t>-1949958122</t>
  </si>
  <si>
    <t>69</t>
  </si>
  <si>
    <t>711311001</t>
  </si>
  <si>
    <t>Provedení hydroizolace mostovek za studena lakem asfaltovým penetračním</t>
  </si>
  <si>
    <t>-943296948</t>
  </si>
  <si>
    <t>70</t>
  </si>
  <si>
    <t>1560851893</t>
  </si>
  <si>
    <t>71</t>
  </si>
  <si>
    <t>711341564</t>
  </si>
  <si>
    <t>Provedení hydroizolace mostovek pásy přitavením NAIP</t>
  </si>
  <si>
    <t>-1865779980</t>
  </si>
  <si>
    <t>72</t>
  </si>
  <si>
    <t>-1641319239</t>
  </si>
  <si>
    <t>73</t>
  </si>
  <si>
    <t>711491272</t>
  </si>
  <si>
    <t>Provedení izolace proti tlakové vodě svislé z textilií vrstva ochranná</t>
  </si>
  <si>
    <t>-39024673</t>
  </si>
  <si>
    <t>74</t>
  </si>
  <si>
    <t>693660080</t>
  </si>
  <si>
    <t>textilie netkaná vpichovaná š 200 cm 500 g/m2</t>
  </si>
  <si>
    <t>-1763894973</t>
  </si>
  <si>
    <t>75</t>
  </si>
  <si>
    <t>711832512</t>
  </si>
  <si>
    <t>Izolace proti radonu a metanu na svislé ploše na sucho spojenými pásy š 1,5 m</t>
  </si>
  <si>
    <t>601652461</t>
  </si>
  <si>
    <t>76</t>
  </si>
  <si>
    <t>998711101</t>
  </si>
  <si>
    <t>Přesun hmot tonážní pro izolace proti vodě, vlhkosti a plynům v objektech výšky do 6 m</t>
  </si>
  <si>
    <t>1733510121</t>
  </si>
  <si>
    <t>77</t>
  </si>
  <si>
    <t>767001</t>
  </si>
  <si>
    <t>Zábradlí mostní ocelové v 1,3m se svislou výplní žár zink ponorem s nátěrem</t>
  </si>
  <si>
    <t>1847489808</t>
  </si>
  <si>
    <t>78</t>
  </si>
  <si>
    <t>1017935626</t>
  </si>
  <si>
    <t>d - obj. 301 Oprava vodního toku</t>
  </si>
  <si>
    <t>121112112</t>
  </si>
  <si>
    <t>Sejmutí ornice tl vrstvy přes 150 mm ručně s vodorovným přemístěním do 50 m</t>
  </si>
  <si>
    <t>-1756828845</t>
  </si>
  <si>
    <t>(130+170)*0,35</t>
  </si>
  <si>
    <t>127301401</t>
  </si>
  <si>
    <t>Hloubení rýh pod vodou objem do 1000 m3 v hornině tř. 3 a 4</t>
  </si>
  <si>
    <t>1415191315</t>
  </si>
  <si>
    <t>patky</t>
  </si>
  <si>
    <t>36*0,8*0,6</t>
  </si>
  <si>
    <t>práh</t>
  </si>
  <si>
    <t>10*1*1</t>
  </si>
  <si>
    <t>162201102</t>
  </si>
  <si>
    <t>Vodorovné přemístění do 50 m výkopku z horniny tř. 1 až 4</t>
  </si>
  <si>
    <t>-780365940</t>
  </si>
  <si>
    <t>Vodorovné přemístění do 10000 m výkopku z horniny tř. 1 až 4</t>
  </si>
  <si>
    <t>-851493089</t>
  </si>
  <si>
    <t>167101101</t>
  </si>
  <si>
    <t>Nakládání výkopku z hornin tř. 1 až 4 do 100 m3</t>
  </si>
  <si>
    <t>-480774323</t>
  </si>
  <si>
    <t>291391210</t>
  </si>
  <si>
    <t>1113337560</t>
  </si>
  <si>
    <t>1705107330</t>
  </si>
  <si>
    <t>Zásyp jam, šachet rýh nebo kolem objektů sypaninou se zhutněním - nátrž</t>
  </si>
  <si>
    <t>838403903</t>
  </si>
  <si>
    <t>451561112</t>
  </si>
  <si>
    <t xml:space="preserve">Lože pod dlažby z kameniva drceného drobného vrstva tl nad 100 do 150 mm </t>
  </si>
  <si>
    <t>-1561344033</t>
  </si>
  <si>
    <t>příkopová tvárnice</t>
  </si>
  <si>
    <t>21*0,5</t>
  </si>
  <si>
    <t>dlažba</t>
  </si>
  <si>
    <t>457312812</t>
  </si>
  <si>
    <t>Těsnící vrstva z betonu vodostavebného V4 tř. B 20 tl nad 100 do 150 mm</t>
  </si>
  <si>
    <t>1676805843</t>
  </si>
  <si>
    <t>opevnění břehu</t>
  </si>
  <si>
    <t>nátrž</t>
  </si>
  <si>
    <t>2,5*6,5</t>
  </si>
  <si>
    <t>úrovňový práh</t>
  </si>
  <si>
    <t>10*1</t>
  </si>
  <si>
    <t>patka</t>
  </si>
  <si>
    <t>36*0,8</t>
  </si>
  <si>
    <t>452218011-R</t>
  </si>
  <si>
    <t>Úrovňový práh z upraveného lomového kamene na sucho</t>
  </si>
  <si>
    <t>-650235073</t>
  </si>
  <si>
    <t>461211720-R</t>
  </si>
  <si>
    <t>Oprava patky z lomového kamene pro dlažbu s vyspárováním cementovou maltou</t>
  </si>
  <si>
    <t>-915782085</t>
  </si>
  <si>
    <t>6*0,8*0,8</t>
  </si>
  <si>
    <t>461211721</t>
  </si>
  <si>
    <t>Patka z lomového kamene pro dlažbu na sucho s vyspárováním cementovou maltou</t>
  </si>
  <si>
    <t>867077057</t>
  </si>
  <si>
    <t>36*0,8*0,8</t>
  </si>
  <si>
    <t>463212111</t>
  </si>
  <si>
    <t>Rovnanina z lomového kamene upraveného s vyklínováním spár úlomky kamene - nátrž</t>
  </si>
  <si>
    <t>891082167</t>
  </si>
  <si>
    <t>2,5*6,5*0,5</t>
  </si>
  <si>
    <t>464511122</t>
  </si>
  <si>
    <t>Pohoz z kamene záhozového hmotnosti do 200 kg z terénu - nátrž</t>
  </si>
  <si>
    <t>-459479179</t>
  </si>
  <si>
    <t>465515327</t>
  </si>
  <si>
    <t>Dlažba na způsob kyklopského zdiva na cementovou maltu s vyspárováním tl 150 mm - opevnění břehu</t>
  </si>
  <si>
    <t>-58868550</t>
  </si>
  <si>
    <t>935112211</t>
  </si>
  <si>
    <t>Osazení příkopového žlabu do betonu tl 100 mm z betonových tvárnic š 800 mm</t>
  </si>
  <si>
    <t>163642757</t>
  </si>
  <si>
    <t>592275001</t>
  </si>
  <si>
    <t>tvárnice betonová příkopová 33x60x8 cm</t>
  </si>
  <si>
    <t>250476927</t>
  </si>
  <si>
    <t>998332011</t>
  </si>
  <si>
    <t>Přesun hmot pro úpravy vodních toků a kanály</t>
  </si>
  <si>
    <t>-73396975</t>
  </si>
  <si>
    <t>e - obj. 401 Přeložka SEK</t>
  </si>
  <si>
    <t>PSV - PSV</t>
  </si>
  <si>
    <t xml:space="preserve">    74 - Elektromontáže</t>
  </si>
  <si>
    <t>74001</t>
  </si>
  <si>
    <t>Přeložka sdělovacího kabelu dle projektu</t>
  </si>
  <si>
    <t>kpl</t>
  </si>
  <si>
    <t>-1419830711</t>
  </si>
  <si>
    <t>f - obj. 501 Přeložka vodovodu</t>
  </si>
  <si>
    <t xml:space="preserve">    8 - Trubní vedení</t>
  </si>
  <si>
    <t>85001</t>
  </si>
  <si>
    <t>Přeložka vodovodu pomocí jeřábu</t>
  </si>
  <si>
    <t>-1515974803</t>
  </si>
  <si>
    <t>g - obj. 801 Vegetační úpravy</t>
  </si>
  <si>
    <t>Vodorovné přemístění do 50 m výkopku z horniny tř. 1 až 4 - ornice</t>
  </si>
  <si>
    <t>-173550669</t>
  </si>
  <si>
    <t>271*0,35</t>
  </si>
  <si>
    <t>1198505758</t>
  </si>
  <si>
    <t>180401213</t>
  </si>
  <si>
    <t>Založení lučního trávníku výsevem ve svahu do 1:1</t>
  </si>
  <si>
    <t>1158339482</t>
  </si>
  <si>
    <t>005724740</t>
  </si>
  <si>
    <t>osivo směs travní krajinná - svahová</t>
  </si>
  <si>
    <t>396182687</t>
  </si>
  <si>
    <t>182301126</t>
  </si>
  <si>
    <t>Rozprostření ornice pl do 500 m2 ve svahu přes 1:5 tl vrstvy do 400 mm</t>
  </si>
  <si>
    <t>-402428448</t>
  </si>
  <si>
    <t>130+(170-29)</t>
  </si>
  <si>
    <t>998231311</t>
  </si>
  <si>
    <t>Přesun hmot pro sadovnické a krajinářské úpravy vodorovně do 5000 m</t>
  </si>
  <si>
    <t>115869668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</si>
  <si>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</si>
  <si>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</si>
  <si>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</si>
  <si>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</si>
  <si>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</si>
  <si>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</si>
  <si>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</si>
  <si>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Základové klenby - beton prostý C 16/20 pod drenážní potrubí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</si>
</sst>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168" fontId="32" fillId="34" borderId="33" xfId="0" applyNumberFormat="1" applyFont="1" applyFill="1" applyBorder="1" applyAlignment="1">
      <alignment horizontal="right" vertical="center"/>
    </xf>
    <xf numFmtId="0" fontId="33" fillId="0" borderId="1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168" fontId="33" fillId="0" borderId="0" xfId="0" applyNumberFormat="1" applyFont="1" applyAlignment="1">
      <alignment horizontal="right" vertical="center"/>
    </xf>
    <xf numFmtId="0" fontId="33" fillId="0" borderId="14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5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6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6" fillId="33" borderId="0" xfId="36" applyFont="1" applyFill="1" applyAlignment="1" applyProtection="1">
      <alignment horizontal="center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0" fillId="0" borderId="33" xfId="0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  <xf numFmtId="164" fontId="23" fillId="0" borderId="0" xfId="0" applyNumberFormat="1" applyFont="1" applyAlignment="1">
      <alignment horizontal="right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/>
    </xf>
    <xf numFmtId="164" fontId="32" fillId="34" borderId="33" xfId="0" applyNumberFormat="1" applyFont="1" applyFill="1" applyBorder="1" applyAlignment="1">
      <alignment horizontal="right" vertical="center"/>
    </xf>
    <xf numFmtId="164" fontId="32" fillId="0" borderId="33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14" fontId="7" fillId="34" borderId="0" xfId="0" applyNumberFormat="1" applyFont="1" applyFill="1" applyAlignment="1">
      <alignment horizontal="left" vertical="center"/>
    </xf>
    <xf numFmtId="0" fontId="0" fillId="0" borderId="33" xfId="0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4D2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E20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BC4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4F4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8F2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427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89A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548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A77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74D2B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0E20B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1BC4A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14F46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68F27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24277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089AA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85487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6A776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N9" sqref="AN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68" t="s">
        <v>0</v>
      </c>
      <c r="B1" s="169"/>
      <c r="C1" s="169"/>
      <c r="D1" s="170" t="s">
        <v>1</v>
      </c>
      <c r="E1" s="169"/>
      <c r="F1" s="169"/>
      <c r="G1" s="169"/>
      <c r="H1" s="169"/>
      <c r="I1" s="169"/>
      <c r="J1" s="169"/>
      <c r="K1" s="171" t="s">
        <v>742</v>
      </c>
      <c r="L1" s="171"/>
      <c r="M1" s="171"/>
      <c r="N1" s="171"/>
      <c r="O1" s="171"/>
      <c r="P1" s="171"/>
      <c r="Q1" s="171"/>
      <c r="R1" s="171"/>
      <c r="S1" s="171"/>
      <c r="T1" s="169"/>
      <c r="U1" s="169"/>
      <c r="V1" s="169"/>
      <c r="W1" s="171" t="s">
        <v>743</v>
      </c>
      <c r="X1" s="171"/>
      <c r="Y1" s="171"/>
      <c r="Z1" s="171"/>
      <c r="AA1" s="171"/>
      <c r="AB1" s="171"/>
      <c r="AC1" s="171"/>
      <c r="AD1" s="171"/>
      <c r="AE1" s="171"/>
      <c r="AF1" s="171"/>
      <c r="AG1" s="169"/>
      <c r="AH1" s="16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02" t="s">
        <v>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R2" s="175" t="s">
        <v>5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91" t="s">
        <v>9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93" t="s">
        <v>14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Q5" s="11"/>
      <c r="BE5" s="203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204" t="s">
        <v>17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Q6" s="11"/>
      <c r="BE6" s="176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76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246">
        <v>42053</v>
      </c>
      <c r="AQ8" s="11"/>
      <c r="BE8" s="176"/>
      <c r="BS8" s="6" t="s">
        <v>25</v>
      </c>
    </row>
    <row r="9" spans="2:71" s="2" customFormat="1" ht="15" customHeight="1">
      <c r="B9" s="10"/>
      <c r="AQ9" s="11"/>
      <c r="BE9" s="176"/>
      <c r="BS9" s="6" t="s">
        <v>26</v>
      </c>
    </row>
    <row r="10" spans="2:71" s="2" customFormat="1" ht="15" customHeight="1">
      <c r="B10" s="10"/>
      <c r="D10" s="17" t="s">
        <v>27</v>
      </c>
      <c r="AK10" s="17" t="s">
        <v>28</v>
      </c>
      <c r="AN10" s="15"/>
      <c r="AQ10" s="11"/>
      <c r="BE10" s="176"/>
      <c r="BS10" s="6" t="s">
        <v>18</v>
      </c>
    </row>
    <row r="11" spans="2:71" s="2" customFormat="1" ht="19.5" customHeight="1">
      <c r="B11" s="10"/>
      <c r="E11" s="15" t="s">
        <v>29</v>
      </c>
      <c r="AK11" s="17" t="s">
        <v>30</v>
      </c>
      <c r="AN11" s="15"/>
      <c r="AQ11" s="11"/>
      <c r="BE11" s="176"/>
      <c r="BS11" s="6" t="s">
        <v>18</v>
      </c>
    </row>
    <row r="12" spans="2:71" s="2" customFormat="1" ht="7.5" customHeight="1">
      <c r="B12" s="10"/>
      <c r="AQ12" s="11"/>
      <c r="BE12" s="176"/>
      <c r="BS12" s="6" t="s">
        <v>18</v>
      </c>
    </row>
    <row r="13" spans="2:71" s="2" customFormat="1" ht="15" customHeight="1">
      <c r="B13" s="10"/>
      <c r="D13" s="17" t="s">
        <v>31</v>
      </c>
      <c r="AK13" s="17" t="s">
        <v>28</v>
      </c>
      <c r="AN13" s="18" t="s">
        <v>32</v>
      </c>
      <c r="AQ13" s="11"/>
      <c r="BE13" s="176"/>
      <c r="BS13" s="6" t="s">
        <v>18</v>
      </c>
    </row>
    <row r="14" spans="2:71" s="2" customFormat="1" ht="15.75" customHeight="1">
      <c r="B14" s="10"/>
      <c r="E14" s="205" t="s">
        <v>32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" t="s">
        <v>30</v>
      </c>
      <c r="AN14" s="18" t="s">
        <v>32</v>
      </c>
      <c r="AQ14" s="11"/>
      <c r="BE14" s="176"/>
      <c r="BS14" s="6" t="s">
        <v>18</v>
      </c>
    </row>
    <row r="15" spans="2:71" s="2" customFormat="1" ht="7.5" customHeight="1">
      <c r="B15" s="10"/>
      <c r="AQ15" s="11"/>
      <c r="BE15" s="176"/>
      <c r="BS15" s="6" t="s">
        <v>3</v>
      </c>
    </row>
    <row r="16" spans="2:71" s="2" customFormat="1" ht="15" customHeight="1">
      <c r="B16" s="10"/>
      <c r="D16" s="17" t="s">
        <v>33</v>
      </c>
      <c r="AK16" s="17" t="s">
        <v>28</v>
      </c>
      <c r="AN16" s="15"/>
      <c r="AQ16" s="11"/>
      <c r="BE16" s="176"/>
      <c r="BS16" s="6" t="s">
        <v>3</v>
      </c>
    </row>
    <row r="17" spans="2:71" s="2" customFormat="1" ht="19.5" customHeight="1">
      <c r="B17" s="10"/>
      <c r="E17" s="15" t="s">
        <v>34</v>
      </c>
      <c r="AK17" s="17" t="s">
        <v>30</v>
      </c>
      <c r="AN17" s="15"/>
      <c r="AQ17" s="11"/>
      <c r="BE17" s="176"/>
      <c r="BS17" s="6" t="s">
        <v>3</v>
      </c>
    </row>
    <row r="18" spans="2:71" s="2" customFormat="1" ht="7.5" customHeight="1">
      <c r="B18" s="10"/>
      <c r="AQ18" s="11"/>
      <c r="BE18" s="176"/>
      <c r="BS18" s="6" t="s">
        <v>6</v>
      </c>
    </row>
    <row r="19" spans="2:71" s="2" customFormat="1" ht="15" customHeight="1">
      <c r="B19" s="10"/>
      <c r="D19" s="17" t="s">
        <v>35</v>
      </c>
      <c r="AK19" s="17" t="s">
        <v>28</v>
      </c>
      <c r="AN19" s="15"/>
      <c r="AQ19" s="11"/>
      <c r="BE19" s="176"/>
      <c r="BS19" s="6" t="s">
        <v>6</v>
      </c>
    </row>
    <row r="20" spans="2:57" s="2" customFormat="1" ht="30" customHeight="1">
      <c r="B20" s="10"/>
      <c r="E20" s="15" t="s">
        <v>36</v>
      </c>
      <c r="AK20" s="17" t="s">
        <v>30</v>
      </c>
      <c r="AN20" s="15"/>
      <c r="AQ20" s="11"/>
      <c r="BE20" s="176"/>
    </row>
    <row r="21" spans="2:57" s="2" customFormat="1" ht="7.5" customHeight="1">
      <c r="B21" s="10"/>
      <c r="AQ21" s="11"/>
      <c r="BE21" s="176"/>
    </row>
    <row r="22" spans="2:57" s="2" customFormat="1" ht="15.75" customHeight="1">
      <c r="B22" s="10"/>
      <c r="D22" s="17" t="s">
        <v>37</v>
      </c>
      <c r="AQ22" s="11"/>
      <c r="BE22" s="176"/>
    </row>
    <row r="23" spans="2:57" s="2" customFormat="1" ht="15.75" customHeight="1">
      <c r="B23" s="10"/>
      <c r="E23" s="206" t="s">
        <v>38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Q23" s="11"/>
      <c r="BE23" s="176"/>
    </row>
    <row r="24" spans="2:57" s="2" customFormat="1" ht="7.5" customHeight="1">
      <c r="B24" s="10"/>
      <c r="AQ24" s="11"/>
      <c r="BE24" s="176"/>
    </row>
    <row r="25" spans="2:57" s="2" customFormat="1" ht="7.5" customHeight="1">
      <c r="B25" s="1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Q25" s="11"/>
      <c r="BE25" s="176"/>
    </row>
    <row r="26" spans="2:57" s="2" customFormat="1" ht="15" customHeight="1">
      <c r="B26" s="10"/>
      <c r="D26" s="20" t="s">
        <v>39</v>
      </c>
      <c r="AK26" s="207">
        <f>ROUND($AG$87,2)</f>
        <v>0</v>
      </c>
      <c r="AL26" s="176"/>
      <c r="AM26" s="176"/>
      <c r="AN26" s="176"/>
      <c r="AO26" s="176"/>
      <c r="AQ26" s="11"/>
      <c r="BE26" s="176"/>
    </row>
    <row r="27" spans="2:57" s="2" customFormat="1" ht="15" customHeight="1">
      <c r="B27" s="10"/>
      <c r="D27" s="20" t="s">
        <v>40</v>
      </c>
      <c r="AK27" s="207">
        <f>ROUND($AG$97,2)</f>
        <v>0</v>
      </c>
      <c r="AL27" s="176"/>
      <c r="AM27" s="176"/>
      <c r="AN27" s="176"/>
      <c r="AO27" s="176"/>
      <c r="AQ27" s="11"/>
      <c r="BE27" s="176"/>
    </row>
    <row r="28" spans="2:57" s="6" customFormat="1" ht="7.5" customHeight="1">
      <c r="B28" s="21"/>
      <c r="AQ28" s="22"/>
      <c r="BE28" s="178"/>
    </row>
    <row r="29" spans="2:57" s="6" customFormat="1" ht="27" customHeight="1">
      <c r="B29" s="21"/>
      <c r="D29" s="23" t="s">
        <v>41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08">
        <f>ROUND($AK$26+$AK$27,2)</f>
        <v>0</v>
      </c>
      <c r="AL29" s="209"/>
      <c r="AM29" s="209"/>
      <c r="AN29" s="209"/>
      <c r="AO29" s="209"/>
      <c r="AQ29" s="22"/>
      <c r="BE29" s="178"/>
    </row>
    <row r="30" spans="2:57" s="6" customFormat="1" ht="7.5" customHeight="1">
      <c r="B30" s="21"/>
      <c r="AQ30" s="22"/>
      <c r="BE30" s="178"/>
    </row>
    <row r="31" spans="2:57" s="6" customFormat="1" ht="15" customHeight="1">
      <c r="B31" s="25"/>
      <c r="D31" s="26" t="s">
        <v>42</v>
      </c>
      <c r="F31" s="26" t="s">
        <v>43</v>
      </c>
      <c r="L31" s="197">
        <v>0.21</v>
      </c>
      <c r="M31" s="198"/>
      <c r="N31" s="198"/>
      <c r="O31" s="198"/>
      <c r="T31" s="27" t="s">
        <v>44</v>
      </c>
      <c r="W31" s="199">
        <f>ROUND($AZ$87+SUM($CD$98:$CD$111),2)</f>
        <v>0</v>
      </c>
      <c r="X31" s="198"/>
      <c r="Y31" s="198"/>
      <c r="Z31" s="198"/>
      <c r="AA31" s="198"/>
      <c r="AB31" s="198"/>
      <c r="AC31" s="198"/>
      <c r="AD31" s="198"/>
      <c r="AE31" s="198"/>
      <c r="AK31" s="199">
        <f>ROUND($AV$87+SUM($BY$98:$BY$111),2)</f>
        <v>0</v>
      </c>
      <c r="AL31" s="198"/>
      <c r="AM31" s="198"/>
      <c r="AN31" s="198"/>
      <c r="AO31" s="198"/>
      <c r="AQ31" s="28"/>
      <c r="BE31" s="198"/>
    </row>
    <row r="32" spans="2:57" s="6" customFormat="1" ht="15" customHeight="1">
      <c r="B32" s="25"/>
      <c r="F32" s="26" t="s">
        <v>45</v>
      </c>
      <c r="L32" s="197">
        <v>0.15</v>
      </c>
      <c r="M32" s="198"/>
      <c r="N32" s="198"/>
      <c r="O32" s="198"/>
      <c r="T32" s="27" t="s">
        <v>44</v>
      </c>
      <c r="W32" s="199">
        <f>ROUND($BA$87+SUM($CE$98:$CE$111),2)</f>
        <v>0</v>
      </c>
      <c r="X32" s="198"/>
      <c r="Y32" s="198"/>
      <c r="Z32" s="198"/>
      <c r="AA32" s="198"/>
      <c r="AB32" s="198"/>
      <c r="AC32" s="198"/>
      <c r="AD32" s="198"/>
      <c r="AE32" s="198"/>
      <c r="AK32" s="199">
        <f>ROUND($AW$87+SUM($BZ$98:$BZ$111),2)</f>
        <v>0</v>
      </c>
      <c r="AL32" s="198"/>
      <c r="AM32" s="198"/>
      <c r="AN32" s="198"/>
      <c r="AO32" s="198"/>
      <c r="AQ32" s="28"/>
      <c r="BE32" s="198"/>
    </row>
    <row r="33" spans="2:57" s="6" customFormat="1" ht="15" customHeight="1" hidden="1">
      <c r="B33" s="25"/>
      <c r="F33" s="26" t="s">
        <v>46</v>
      </c>
      <c r="L33" s="197">
        <v>0.21</v>
      </c>
      <c r="M33" s="198"/>
      <c r="N33" s="198"/>
      <c r="O33" s="198"/>
      <c r="T33" s="27" t="s">
        <v>44</v>
      </c>
      <c r="W33" s="199">
        <f>ROUND($BB$87+SUM($CF$98:$CF$111),2)</f>
        <v>0</v>
      </c>
      <c r="X33" s="198"/>
      <c r="Y33" s="198"/>
      <c r="Z33" s="198"/>
      <c r="AA33" s="198"/>
      <c r="AB33" s="198"/>
      <c r="AC33" s="198"/>
      <c r="AD33" s="198"/>
      <c r="AE33" s="198"/>
      <c r="AK33" s="199">
        <v>0</v>
      </c>
      <c r="AL33" s="198"/>
      <c r="AM33" s="198"/>
      <c r="AN33" s="198"/>
      <c r="AO33" s="198"/>
      <c r="AQ33" s="28"/>
      <c r="BE33" s="198"/>
    </row>
    <row r="34" spans="2:57" s="6" customFormat="1" ht="15" customHeight="1" hidden="1">
      <c r="B34" s="25"/>
      <c r="F34" s="26" t="s">
        <v>47</v>
      </c>
      <c r="L34" s="197">
        <v>0.15</v>
      </c>
      <c r="M34" s="198"/>
      <c r="N34" s="198"/>
      <c r="O34" s="198"/>
      <c r="T34" s="27" t="s">
        <v>44</v>
      </c>
      <c r="W34" s="199">
        <f>ROUND($BC$87+SUM($CG$98:$CG$111),2)</f>
        <v>0</v>
      </c>
      <c r="X34" s="198"/>
      <c r="Y34" s="198"/>
      <c r="Z34" s="198"/>
      <c r="AA34" s="198"/>
      <c r="AB34" s="198"/>
      <c r="AC34" s="198"/>
      <c r="AD34" s="198"/>
      <c r="AE34" s="198"/>
      <c r="AK34" s="199">
        <v>0</v>
      </c>
      <c r="AL34" s="198"/>
      <c r="AM34" s="198"/>
      <c r="AN34" s="198"/>
      <c r="AO34" s="198"/>
      <c r="AQ34" s="28"/>
      <c r="BE34" s="198"/>
    </row>
    <row r="35" spans="2:43" s="6" customFormat="1" ht="15" customHeight="1" hidden="1">
      <c r="B35" s="25"/>
      <c r="F35" s="26" t="s">
        <v>48</v>
      </c>
      <c r="L35" s="197">
        <v>0</v>
      </c>
      <c r="M35" s="198"/>
      <c r="N35" s="198"/>
      <c r="O35" s="198"/>
      <c r="T35" s="27" t="s">
        <v>44</v>
      </c>
      <c r="W35" s="199">
        <f>ROUND($BD$87+SUM($CH$98:$CH$111),2)</f>
        <v>0</v>
      </c>
      <c r="X35" s="198"/>
      <c r="Y35" s="198"/>
      <c r="Z35" s="198"/>
      <c r="AA35" s="198"/>
      <c r="AB35" s="198"/>
      <c r="AC35" s="198"/>
      <c r="AD35" s="198"/>
      <c r="AE35" s="198"/>
      <c r="AK35" s="199">
        <v>0</v>
      </c>
      <c r="AL35" s="198"/>
      <c r="AM35" s="198"/>
      <c r="AN35" s="198"/>
      <c r="AO35" s="198"/>
      <c r="AQ35" s="28"/>
    </row>
    <row r="36" spans="2:43" s="6" customFormat="1" ht="7.5" customHeight="1">
      <c r="B36" s="21"/>
      <c r="AQ36" s="22"/>
    </row>
    <row r="37" spans="2:43" s="6" customFormat="1" ht="27" customHeight="1">
      <c r="B37" s="21"/>
      <c r="C37" s="29"/>
      <c r="D37" s="30" t="s">
        <v>49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 t="s">
        <v>50</v>
      </c>
      <c r="U37" s="31"/>
      <c r="V37" s="31"/>
      <c r="W37" s="31"/>
      <c r="X37" s="200" t="s">
        <v>51</v>
      </c>
      <c r="Y37" s="188"/>
      <c r="Z37" s="188"/>
      <c r="AA37" s="188"/>
      <c r="AB37" s="188"/>
      <c r="AC37" s="31"/>
      <c r="AD37" s="31"/>
      <c r="AE37" s="31"/>
      <c r="AF37" s="31"/>
      <c r="AG37" s="31"/>
      <c r="AH37" s="31"/>
      <c r="AI37" s="31"/>
      <c r="AJ37" s="31"/>
      <c r="AK37" s="201">
        <f>SUM($AK$29:$AK$35)</f>
        <v>0</v>
      </c>
      <c r="AL37" s="188"/>
      <c r="AM37" s="188"/>
      <c r="AN37" s="188"/>
      <c r="AO37" s="190"/>
      <c r="AP37" s="29"/>
      <c r="AQ37" s="22"/>
    </row>
    <row r="38" spans="2:43" s="6" customFormat="1" ht="15" customHeight="1">
      <c r="B38" s="21"/>
      <c r="AQ38" s="22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3" t="s">
        <v>52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C49" s="33" t="s">
        <v>53</v>
      </c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5"/>
      <c r="AQ49" s="22"/>
    </row>
    <row r="50" spans="2:43" s="2" customFormat="1" ht="14.25" customHeight="1">
      <c r="B50" s="10"/>
      <c r="D50" s="36"/>
      <c r="Z50" s="37"/>
      <c r="AC50" s="36"/>
      <c r="AO50" s="37"/>
      <c r="AQ50" s="11"/>
    </row>
    <row r="51" spans="2:43" s="2" customFormat="1" ht="14.25" customHeight="1">
      <c r="B51" s="10"/>
      <c r="D51" s="36"/>
      <c r="Z51" s="37"/>
      <c r="AC51" s="36"/>
      <c r="AO51" s="37"/>
      <c r="AQ51" s="11"/>
    </row>
    <row r="52" spans="2:43" s="2" customFormat="1" ht="14.25" customHeight="1">
      <c r="B52" s="10"/>
      <c r="D52" s="36"/>
      <c r="Z52" s="37"/>
      <c r="AC52" s="36"/>
      <c r="AO52" s="37"/>
      <c r="AQ52" s="11"/>
    </row>
    <row r="53" spans="2:43" s="2" customFormat="1" ht="14.25" customHeight="1">
      <c r="B53" s="10"/>
      <c r="D53" s="36"/>
      <c r="Z53" s="37"/>
      <c r="AC53" s="36"/>
      <c r="AO53" s="37"/>
      <c r="AQ53" s="11"/>
    </row>
    <row r="54" spans="2:43" s="2" customFormat="1" ht="14.25" customHeight="1">
      <c r="B54" s="10"/>
      <c r="D54" s="36"/>
      <c r="Z54" s="37"/>
      <c r="AC54" s="36"/>
      <c r="AO54" s="37"/>
      <c r="AQ54" s="11"/>
    </row>
    <row r="55" spans="2:43" s="2" customFormat="1" ht="14.25" customHeight="1">
      <c r="B55" s="10"/>
      <c r="D55" s="36"/>
      <c r="Z55" s="37"/>
      <c r="AC55" s="36"/>
      <c r="AO55" s="37"/>
      <c r="AQ55" s="11"/>
    </row>
    <row r="56" spans="2:43" s="2" customFormat="1" ht="14.25" customHeight="1">
      <c r="B56" s="10"/>
      <c r="D56" s="36"/>
      <c r="Z56" s="37"/>
      <c r="AC56" s="36"/>
      <c r="AO56" s="37"/>
      <c r="AQ56" s="11"/>
    </row>
    <row r="57" spans="2:43" s="2" customFormat="1" ht="14.25" customHeight="1">
      <c r="B57" s="10"/>
      <c r="D57" s="36"/>
      <c r="Z57" s="37"/>
      <c r="AC57" s="36"/>
      <c r="AO57" s="37"/>
      <c r="AQ57" s="11"/>
    </row>
    <row r="58" spans="2:43" s="6" customFormat="1" ht="15.75" customHeight="1">
      <c r="B58" s="21"/>
      <c r="D58" s="38" t="s">
        <v>54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 t="s">
        <v>55</v>
      </c>
      <c r="S58" s="39"/>
      <c r="T58" s="39"/>
      <c r="U58" s="39"/>
      <c r="V58" s="39"/>
      <c r="W58" s="39"/>
      <c r="X58" s="39"/>
      <c r="Y58" s="39"/>
      <c r="Z58" s="41"/>
      <c r="AC58" s="38" t="s">
        <v>54</v>
      </c>
      <c r="AD58" s="39"/>
      <c r="AE58" s="39"/>
      <c r="AF58" s="39"/>
      <c r="AG58" s="39"/>
      <c r="AH58" s="39"/>
      <c r="AI58" s="39"/>
      <c r="AJ58" s="39"/>
      <c r="AK58" s="39"/>
      <c r="AL58" s="39"/>
      <c r="AM58" s="40" t="s">
        <v>55</v>
      </c>
      <c r="AN58" s="39"/>
      <c r="AO58" s="41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3" t="s">
        <v>56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C60" s="33" t="s">
        <v>57</v>
      </c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5"/>
      <c r="AQ60" s="22"/>
    </row>
    <row r="61" spans="2:43" s="2" customFormat="1" ht="14.25" customHeight="1">
      <c r="B61" s="10"/>
      <c r="D61" s="36"/>
      <c r="Z61" s="37"/>
      <c r="AC61" s="36"/>
      <c r="AO61" s="37"/>
      <c r="AQ61" s="11"/>
    </row>
    <row r="62" spans="2:43" s="2" customFormat="1" ht="14.25" customHeight="1">
      <c r="B62" s="10"/>
      <c r="D62" s="36"/>
      <c r="Z62" s="37"/>
      <c r="AC62" s="36"/>
      <c r="AO62" s="37"/>
      <c r="AQ62" s="11"/>
    </row>
    <row r="63" spans="2:43" s="2" customFormat="1" ht="14.25" customHeight="1">
      <c r="B63" s="10"/>
      <c r="D63" s="36"/>
      <c r="Z63" s="37"/>
      <c r="AC63" s="36"/>
      <c r="AO63" s="37"/>
      <c r="AQ63" s="11"/>
    </row>
    <row r="64" spans="2:43" s="2" customFormat="1" ht="14.25" customHeight="1">
      <c r="B64" s="10"/>
      <c r="D64" s="36"/>
      <c r="Z64" s="37"/>
      <c r="AC64" s="36"/>
      <c r="AO64" s="37"/>
      <c r="AQ64" s="11"/>
    </row>
    <row r="65" spans="2:43" s="2" customFormat="1" ht="14.25" customHeight="1">
      <c r="B65" s="10"/>
      <c r="D65" s="36"/>
      <c r="Z65" s="37"/>
      <c r="AC65" s="36"/>
      <c r="AO65" s="37"/>
      <c r="AQ65" s="11"/>
    </row>
    <row r="66" spans="2:43" s="2" customFormat="1" ht="14.25" customHeight="1">
      <c r="B66" s="10"/>
      <c r="D66" s="36"/>
      <c r="Z66" s="37"/>
      <c r="AC66" s="36"/>
      <c r="AO66" s="37"/>
      <c r="AQ66" s="11"/>
    </row>
    <row r="67" spans="2:43" s="2" customFormat="1" ht="14.25" customHeight="1">
      <c r="B67" s="10"/>
      <c r="D67" s="36"/>
      <c r="Z67" s="37"/>
      <c r="AC67" s="36"/>
      <c r="AO67" s="37"/>
      <c r="AQ67" s="11"/>
    </row>
    <row r="68" spans="2:43" s="2" customFormat="1" ht="14.25" customHeight="1">
      <c r="B68" s="10"/>
      <c r="D68" s="36"/>
      <c r="Z68" s="37"/>
      <c r="AC68" s="36"/>
      <c r="AO68" s="37"/>
      <c r="AQ68" s="11"/>
    </row>
    <row r="69" spans="2:43" s="6" customFormat="1" ht="15.75" customHeight="1">
      <c r="B69" s="21"/>
      <c r="D69" s="38" t="s">
        <v>54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 t="s">
        <v>55</v>
      </c>
      <c r="S69" s="39"/>
      <c r="T69" s="39"/>
      <c r="U69" s="39"/>
      <c r="V69" s="39"/>
      <c r="W69" s="39"/>
      <c r="X69" s="39"/>
      <c r="Y69" s="39"/>
      <c r="Z69" s="41"/>
      <c r="AC69" s="38" t="s">
        <v>54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40" t="s">
        <v>55</v>
      </c>
      <c r="AN69" s="39"/>
      <c r="AO69" s="41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4"/>
    </row>
    <row r="75" spans="2:43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7"/>
    </row>
    <row r="76" spans="2:43" s="6" customFormat="1" ht="37.5" customHeight="1">
      <c r="B76" s="21"/>
      <c r="C76" s="191" t="s">
        <v>58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22"/>
    </row>
    <row r="77" spans="2:43" s="15" customFormat="1" ht="15" customHeight="1">
      <c r="B77" s="48"/>
      <c r="C77" s="17" t="s">
        <v>13</v>
      </c>
      <c r="L77" s="15" t="str">
        <f>$K$5</f>
        <v>00902-10</v>
      </c>
      <c r="AQ77" s="49"/>
    </row>
    <row r="78" spans="2:43" s="50" customFormat="1" ht="37.5" customHeight="1">
      <c r="B78" s="51"/>
      <c r="C78" s="50" t="s">
        <v>16</v>
      </c>
      <c r="L78" s="192" t="str">
        <f>$K$6</f>
        <v>Rekonstukce mostu ev. č. 2c-M1</v>
      </c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Q78" s="52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7" t="s">
        <v>22</v>
      </c>
      <c r="L80" s="53" t="str">
        <f>IF($K$8="","",$K$8)</f>
        <v>Smilovice</v>
      </c>
      <c r="AI80" s="17" t="s">
        <v>24</v>
      </c>
      <c r="AM80" s="54">
        <f>IF($AN$8="","",$AN$8)</f>
        <v>42053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7" t="s">
        <v>27</v>
      </c>
      <c r="L82" s="15" t="str">
        <f>IF($E$11="","",$E$11)</f>
        <v>obec Smilovice</v>
      </c>
      <c r="AI82" s="17" t="s">
        <v>33</v>
      </c>
      <c r="AM82" s="193" t="str">
        <f>IF($E$17="","",$E$17)</f>
        <v>TŘINECKÁ PROJEKCE, a. s.</v>
      </c>
      <c r="AN82" s="178"/>
      <c r="AO82" s="178"/>
      <c r="AP82" s="178"/>
      <c r="AQ82" s="22"/>
      <c r="AS82" s="194" t="s">
        <v>59</v>
      </c>
      <c r="AT82" s="195"/>
      <c r="AU82" s="34"/>
      <c r="AV82" s="34"/>
      <c r="AW82" s="34"/>
      <c r="AX82" s="34"/>
      <c r="AY82" s="34"/>
      <c r="AZ82" s="34"/>
      <c r="BA82" s="34"/>
      <c r="BB82" s="34"/>
      <c r="BC82" s="34"/>
      <c r="BD82" s="35"/>
    </row>
    <row r="83" spans="2:56" s="6" customFormat="1" ht="15.75" customHeight="1">
      <c r="B83" s="21"/>
      <c r="C83" s="17" t="s">
        <v>31</v>
      </c>
      <c r="L83" s="15">
        <f>IF($E$14="Vyplň údaj","",$E$14)</f>
      </c>
      <c r="AI83" s="17" t="s">
        <v>35</v>
      </c>
      <c r="AM83" s="193" t="str">
        <f>IF($E$20="","",$E$20)</f>
        <v> </v>
      </c>
      <c r="AN83" s="178"/>
      <c r="AO83" s="178"/>
      <c r="AP83" s="178"/>
      <c r="AQ83" s="22"/>
      <c r="AS83" s="196"/>
      <c r="AT83" s="178"/>
      <c r="BD83" s="56"/>
    </row>
    <row r="84" spans="2:56" s="6" customFormat="1" ht="12" customHeight="1">
      <c r="B84" s="21"/>
      <c r="AQ84" s="22"/>
      <c r="AS84" s="196"/>
      <c r="AT84" s="178"/>
      <c r="BD84" s="56"/>
    </row>
    <row r="85" spans="2:57" s="6" customFormat="1" ht="30" customHeight="1">
      <c r="B85" s="21"/>
      <c r="C85" s="187" t="s">
        <v>60</v>
      </c>
      <c r="D85" s="188"/>
      <c r="E85" s="188"/>
      <c r="F85" s="188"/>
      <c r="G85" s="188"/>
      <c r="H85" s="31"/>
      <c r="I85" s="189" t="s">
        <v>61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 t="s">
        <v>62</v>
      </c>
      <c r="AH85" s="188"/>
      <c r="AI85" s="188"/>
      <c r="AJ85" s="188"/>
      <c r="AK85" s="188"/>
      <c r="AL85" s="188"/>
      <c r="AM85" s="188"/>
      <c r="AN85" s="189" t="s">
        <v>63</v>
      </c>
      <c r="AO85" s="188"/>
      <c r="AP85" s="190"/>
      <c r="AQ85" s="22"/>
      <c r="AS85" s="57" t="s">
        <v>64</v>
      </c>
      <c r="AT85" s="58" t="s">
        <v>65</v>
      </c>
      <c r="AU85" s="58" t="s">
        <v>66</v>
      </c>
      <c r="AV85" s="58" t="s">
        <v>67</v>
      </c>
      <c r="AW85" s="58" t="s">
        <v>68</v>
      </c>
      <c r="AX85" s="58" t="s">
        <v>69</v>
      </c>
      <c r="AY85" s="58" t="s">
        <v>70</v>
      </c>
      <c r="AZ85" s="58" t="s">
        <v>71</v>
      </c>
      <c r="BA85" s="58" t="s">
        <v>72</v>
      </c>
      <c r="BB85" s="58" t="s">
        <v>73</v>
      </c>
      <c r="BC85" s="58" t="s">
        <v>74</v>
      </c>
      <c r="BD85" s="59" t="s">
        <v>75</v>
      </c>
      <c r="BE85" s="60"/>
    </row>
    <row r="86" spans="2:56" s="6" customFormat="1" ht="12" customHeight="1">
      <c r="B86" s="21"/>
      <c r="AQ86" s="22"/>
      <c r="AS86" s="61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5"/>
    </row>
    <row r="87" spans="2:76" s="50" customFormat="1" ht="33" customHeight="1">
      <c r="B87" s="51"/>
      <c r="C87" s="62" t="s">
        <v>76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181">
        <f>ROUND(SUM($AG$88:$AG$95),2)</f>
        <v>0</v>
      </c>
      <c r="AH87" s="182"/>
      <c r="AI87" s="182"/>
      <c r="AJ87" s="182"/>
      <c r="AK87" s="182"/>
      <c r="AL87" s="182"/>
      <c r="AM87" s="182"/>
      <c r="AN87" s="181">
        <f>SUM($AG$87,$AT$87)</f>
        <v>0</v>
      </c>
      <c r="AO87" s="182"/>
      <c r="AP87" s="182"/>
      <c r="AQ87" s="52"/>
      <c r="AS87" s="63">
        <f>ROUND(SUM($AS$88:$AS$95),2)</f>
        <v>0</v>
      </c>
      <c r="AT87" s="64">
        <f>ROUND(SUM($AV$87:$AW$87),2)</f>
        <v>0</v>
      </c>
      <c r="AU87" s="65">
        <f>ROUND(SUM($AU$88:$AU$95),5)</f>
        <v>0</v>
      </c>
      <c r="AV87" s="64">
        <f>ROUND($AZ$87*$L$31,2)</f>
        <v>0</v>
      </c>
      <c r="AW87" s="64">
        <f>ROUND($BA$87*$L$32,2)</f>
        <v>0</v>
      </c>
      <c r="AX87" s="64">
        <f>ROUND($BB$87*$L$31,2)</f>
        <v>0</v>
      </c>
      <c r="AY87" s="64">
        <f>ROUND($BC$87*$L$32,2)</f>
        <v>0</v>
      </c>
      <c r="AZ87" s="64">
        <f>ROUND(SUM($AZ$88:$AZ$95),2)</f>
        <v>0</v>
      </c>
      <c r="BA87" s="64">
        <f>ROUND(SUM($BA$88:$BA$95),2)</f>
        <v>0</v>
      </c>
      <c r="BB87" s="64">
        <f>ROUND(SUM($BB$88:$BB$95),2)</f>
        <v>0</v>
      </c>
      <c r="BC87" s="64">
        <f>ROUND(SUM($BC$88:$BC$95),2)</f>
        <v>0</v>
      </c>
      <c r="BD87" s="66">
        <f>ROUND(SUM($BD$88:$BD$95),2)</f>
        <v>0</v>
      </c>
      <c r="BS87" s="50" t="s">
        <v>77</v>
      </c>
      <c r="BT87" s="50" t="s">
        <v>78</v>
      </c>
      <c r="BV87" s="50" t="s">
        <v>79</v>
      </c>
      <c r="BW87" s="50" t="s">
        <v>80</v>
      </c>
      <c r="BX87" s="50" t="s">
        <v>81</v>
      </c>
    </row>
    <row r="88" spans="1:76" s="67" customFormat="1" ht="28.5" customHeight="1">
      <c r="A88" s="167" t="s">
        <v>744</v>
      </c>
      <c r="B88" s="68"/>
      <c r="C88" s="69"/>
      <c r="D88" s="185" t="s">
        <v>14</v>
      </c>
      <c r="E88" s="186"/>
      <c r="F88" s="186"/>
      <c r="G88" s="186"/>
      <c r="H88" s="186"/>
      <c r="I88" s="69"/>
      <c r="J88" s="185" t="s">
        <v>17</v>
      </c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3">
        <f>'00902-10 - Rekonstukce mo...'!$M$29</f>
        <v>0</v>
      </c>
      <c r="AH88" s="184"/>
      <c r="AI88" s="184"/>
      <c r="AJ88" s="184"/>
      <c r="AK88" s="184"/>
      <c r="AL88" s="184"/>
      <c r="AM88" s="184"/>
      <c r="AN88" s="183">
        <f>SUM($AG$88,$AT$88)</f>
        <v>0</v>
      </c>
      <c r="AO88" s="184"/>
      <c r="AP88" s="184"/>
      <c r="AQ88" s="70"/>
      <c r="AS88" s="71">
        <f>'00902-10 - Rekonstukce mo...'!$M$27</f>
        <v>0</v>
      </c>
      <c r="AT88" s="72">
        <f>ROUND(SUM($AV$88:$AW$88),2)</f>
        <v>0</v>
      </c>
      <c r="AU88" s="73">
        <f>'00902-10 - Rekonstukce mo...'!$W$115</f>
        <v>0</v>
      </c>
      <c r="AV88" s="72">
        <f>'00902-10 - Rekonstukce mo...'!$M$31</f>
        <v>0</v>
      </c>
      <c r="AW88" s="72">
        <f>'00902-10 - Rekonstukce mo...'!$M$32</f>
        <v>0</v>
      </c>
      <c r="AX88" s="72">
        <f>'00902-10 - Rekonstukce mo...'!$M$33</f>
        <v>0</v>
      </c>
      <c r="AY88" s="72">
        <f>'00902-10 - Rekonstukce mo...'!$M$34</f>
        <v>0</v>
      </c>
      <c r="AZ88" s="72">
        <f>'00902-10 - Rekonstukce mo...'!$H$31</f>
        <v>0</v>
      </c>
      <c r="BA88" s="72">
        <f>'00902-10 - Rekonstukce mo...'!$H$32</f>
        <v>0</v>
      </c>
      <c r="BB88" s="72">
        <f>'00902-10 - Rekonstukce mo...'!$H$33</f>
        <v>0</v>
      </c>
      <c r="BC88" s="72">
        <f>'00902-10 - Rekonstukce mo...'!$H$34</f>
        <v>0</v>
      </c>
      <c r="BD88" s="74">
        <f>'00902-10 - Rekonstukce mo...'!$H$35</f>
        <v>0</v>
      </c>
      <c r="BT88" s="67" t="s">
        <v>21</v>
      </c>
      <c r="BU88" s="67" t="s">
        <v>82</v>
      </c>
      <c r="BV88" s="67" t="s">
        <v>79</v>
      </c>
      <c r="BW88" s="67" t="s">
        <v>80</v>
      </c>
      <c r="BX88" s="67" t="s">
        <v>81</v>
      </c>
    </row>
    <row r="89" spans="1:76" s="67" customFormat="1" ht="28.5" customHeight="1">
      <c r="A89" s="167" t="s">
        <v>744</v>
      </c>
      <c r="B89" s="68"/>
      <c r="C89" s="69"/>
      <c r="D89" s="185" t="s">
        <v>83</v>
      </c>
      <c r="E89" s="186"/>
      <c r="F89" s="186"/>
      <c r="G89" s="186"/>
      <c r="H89" s="186"/>
      <c r="I89" s="69"/>
      <c r="J89" s="185" t="s">
        <v>84</v>
      </c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3">
        <f>'a - obj. 001 Demolice sta...'!$M$30</f>
        <v>0</v>
      </c>
      <c r="AH89" s="184"/>
      <c r="AI89" s="184"/>
      <c r="AJ89" s="184"/>
      <c r="AK89" s="184"/>
      <c r="AL89" s="184"/>
      <c r="AM89" s="184"/>
      <c r="AN89" s="183">
        <f>SUM($AG$89,$AT$89)</f>
        <v>0</v>
      </c>
      <c r="AO89" s="184"/>
      <c r="AP89" s="184"/>
      <c r="AQ89" s="70"/>
      <c r="AS89" s="71">
        <f>'a - obj. 001 Demolice sta...'!$M$28</f>
        <v>0</v>
      </c>
      <c r="AT89" s="72">
        <f>ROUND(SUM($AV$89:$AW$89),2)</f>
        <v>0</v>
      </c>
      <c r="AU89" s="73">
        <f>'a - obj. 001 Demolice sta...'!$W$122</f>
        <v>0</v>
      </c>
      <c r="AV89" s="72">
        <f>'a - obj. 001 Demolice sta...'!$M$32</f>
        <v>0</v>
      </c>
      <c r="AW89" s="72">
        <f>'a - obj. 001 Demolice sta...'!$M$33</f>
        <v>0</v>
      </c>
      <c r="AX89" s="72">
        <f>'a - obj. 001 Demolice sta...'!$M$34</f>
        <v>0</v>
      </c>
      <c r="AY89" s="72">
        <f>'a - obj. 001 Demolice sta...'!$M$35</f>
        <v>0</v>
      </c>
      <c r="AZ89" s="72">
        <f>'a - obj. 001 Demolice sta...'!$H$32</f>
        <v>0</v>
      </c>
      <c r="BA89" s="72">
        <f>'a - obj. 001 Demolice sta...'!$H$33</f>
        <v>0</v>
      </c>
      <c r="BB89" s="72">
        <f>'a - obj. 001 Demolice sta...'!$H$34</f>
        <v>0</v>
      </c>
      <c r="BC89" s="72">
        <f>'a - obj. 001 Demolice sta...'!$H$35</f>
        <v>0</v>
      </c>
      <c r="BD89" s="74">
        <f>'a - obj. 001 Demolice sta...'!$H$36</f>
        <v>0</v>
      </c>
      <c r="BT89" s="67" t="s">
        <v>21</v>
      </c>
      <c r="BV89" s="67" t="s">
        <v>79</v>
      </c>
      <c r="BW89" s="67" t="s">
        <v>85</v>
      </c>
      <c r="BX89" s="67" t="s">
        <v>80</v>
      </c>
    </row>
    <row r="90" spans="1:76" s="67" customFormat="1" ht="28.5" customHeight="1">
      <c r="A90" s="167" t="s">
        <v>744</v>
      </c>
      <c r="B90" s="68"/>
      <c r="C90" s="69"/>
      <c r="D90" s="185" t="s">
        <v>86</v>
      </c>
      <c r="E90" s="186"/>
      <c r="F90" s="186"/>
      <c r="G90" s="186"/>
      <c r="H90" s="186"/>
      <c r="I90" s="69"/>
      <c r="J90" s="185" t="s">
        <v>87</v>
      </c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3">
        <f>'b - obj. 101 Provizorní d...'!$M$30</f>
        <v>0</v>
      </c>
      <c r="AH90" s="184"/>
      <c r="AI90" s="184"/>
      <c r="AJ90" s="184"/>
      <c r="AK90" s="184"/>
      <c r="AL90" s="184"/>
      <c r="AM90" s="184"/>
      <c r="AN90" s="183">
        <f>SUM($AG$90,$AT$90)</f>
        <v>0</v>
      </c>
      <c r="AO90" s="184"/>
      <c r="AP90" s="184"/>
      <c r="AQ90" s="70"/>
      <c r="AS90" s="71">
        <f>'b - obj. 101 Provizorní d...'!$M$28</f>
        <v>0</v>
      </c>
      <c r="AT90" s="72">
        <f>ROUND(SUM($AV$90:$AW$90),2)</f>
        <v>0</v>
      </c>
      <c r="AU90" s="73">
        <f>'b - obj. 101 Provizorní d...'!$W$118</f>
        <v>0</v>
      </c>
      <c r="AV90" s="72">
        <f>'b - obj. 101 Provizorní d...'!$M$32</f>
        <v>0</v>
      </c>
      <c r="AW90" s="72">
        <f>'b - obj. 101 Provizorní d...'!$M$33</f>
        <v>0</v>
      </c>
      <c r="AX90" s="72">
        <f>'b - obj. 101 Provizorní d...'!$M$34</f>
        <v>0</v>
      </c>
      <c r="AY90" s="72">
        <f>'b - obj. 101 Provizorní d...'!$M$35</f>
        <v>0</v>
      </c>
      <c r="AZ90" s="72">
        <f>'b - obj. 101 Provizorní d...'!$H$32</f>
        <v>0</v>
      </c>
      <c r="BA90" s="72">
        <f>'b - obj. 101 Provizorní d...'!$H$33</f>
        <v>0</v>
      </c>
      <c r="BB90" s="72">
        <f>'b - obj. 101 Provizorní d...'!$H$34</f>
        <v>0</v>
      </c>
      <c r="BC90" s="72">
        <f>'b - obj. 101 Provizorní d...'!$H$35</f>
        <v>0</v>
      </c>
      <c r="BD90" s="74">
        <f>'b - obj. 101 Provizorní d...'!$H$36</f>
        <v>0</v>
      </c>
      <c r="BT90" s="67" t="s">
        <v>21</v>
      </c>
      <c r="BV90" s="67" t="s">
        <v>79</v>
      </c>
      <c r="BW90" s="67" t="s">
        <v>88</v>
      </c>
      <c r="BX90" s="67" t="s">
        <v>80</v>
      </c>
    </row>
    <row r="91" spans="1:76" s="67" customFormat="1" ht="28.5" customHeight="1">
      <c r="A91" s="167" t="s">
        <v>744</v>
      </c>
      <c r="B91" s="68"/>
      <c r="C91" s="69"/>
      <c r="D91" s="185" t="s">
        <v>89</v>
      </c>
      <c r="E91" s="186"/>
      <c r="F91" s="186"/>
      <c r="G91" s="186"/>
      <c r="H91" s="186"/>
      <c r="I91" s="69"/>
      <c r="J91" s="185" t="s">
        <v>90</v>
      </c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3">
        <f>'c - obj. 201 Rekonstrukce...'!$M$30</f>
        <v>0</v>
      </c>
      <c r="AH91" s="184"/>
      <c r="AI91" s="184"/>
      <c r="AJ91" s="184"/>
      <c r="AK91" s="184"/>
      <c r="AL91" s="184"/>
      <c r="AM91" s="184"/>
      <c r="AN91" s="183">
        <f>SUM($AG$91,$AT$91)</f>
        <v>0</v>
      </c>
      <c r="AO91" s="184"/>
      <c r="AP91" s="184"/>
      <c r="AQ91" s="70"/>
      <c r="AS91" s="71">
        <f>'c - obj. 201 Rekonstrukce...'!$M$28</f>
        <v>0</v>
      </c>
      <c r="AT91" s="72">
        <f>ROUND(SUM($AV$91:$AW$91),2)</f>
        <v>0</v>
      </c>
      <c r="AU91" s="73">
        <f>'c - obj. 201 Rekonstrukce...'!$W$128</f>
        <v>0</v>
      </c>
      <c r="AV91" s="72">
        <f>'c - obj. 201 Rekonstrukce...'!$M$32</f>
        <v>0</v>
      </c>
      <c r="AW91" s="72">
        <f>'c - obj. 201 Rekonstrukce...'!$M$33</f>
        <v>0</v>
      </c>
      <c r="AX91" s="72">
        <f>'c - obj. 201 Rekonstrukce...'!$M$34</f>
        <v>0</v>
      </c>
      <c r="AY91" s="72">
        <f>'c - obj. 201 Rekonstrukce...'!$M$35</f>
        <v>0</v>
      </c>
      <c r="AZ91" s="72">
        <f>'c - obj. 201 Rekonstrukce...'!$H$32</f>
        <v>0</v>
      </c>
      <c r="BA91" s="72">
        <f>'c - obj. 201 Rekonstrukce...'!$H$33</f>
        <v>0</v>
      </c>
      <c r="BB91" s="72">
        <f>'c - obj. 201 Rekonstrukce...'!$H$34</f>
        <v>0</v>
      </c>
      <c r="BC91" s="72">
        <f>'c - obj. 201 Rekonstrukce...'!$H$35</f>
        <v>0</v>
      </c>
      <c r="BD91" s="74">
        <f>'c - obj. 201 Rekonstrukce...'!$H$36</f>
        <v>0</v>
      </c>
      <c r="BT91" s="67" t="s">
        <v>21</v>
      </c>
      <c r="BV91" s="67" t="s">
        <v>79</v>
      </c>
      <c r="BW91" s="67" t="s">
        <v>91</v>
      </c>
      <c r="BX91" s="67" t="s">
        <v>80</v>
      </c>
    </row>
    <row r="92" spans="1:76" s="67" customFormat="1" ht="28.5" customHeight="1">
      <c r="A92" s="167" t="s">
        <v>744</v>
      </c>
      <c r="B92" s="68"/>
      <c r="C92" s="69"/>
      <c r="D92" s="185" t="s">
        <v>92</v>
      </c>
      <c r="E92" s="186"/>
      <c r="F92" s="186"/>
      <c r="G92" s="186"/>
      <c r="H92" s="186"/>
      <c r="I92" s="69"/>
      <c r="J92" s="185" t="s">
        <v>93</v>
      </c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3">
        <f>'d - obj. 301 Oprava vodní...'!$M$30</f>
        <v>0</v>
      </c>
      <c r="AH92" s="184"/>
      <c r="AI92" s="184"/>
      <c r="AJ92" s="184"/>
      <c r="AK92" s="184"/>
      <c r="AL92" s="184"/>
      <c r="AM92" s="184"/>
      <c r="AN92" s="183">
        <f>SUM($AG$92,$AT$92)</f>
        <v>0</v>
      </c>
      <c r="AO92" s="184"/>
      <c r="AP92" s="184"/>
      <c r="AQ92" s="70"/>
      <c r="AS92" s="71">
        <f>'d - obj. 301 Oprava vodní...'!$M$28</f>
        <v>0</v>
      </c>
      <c r="AT92" s="72">
        <f>ROUND(SUM($AV$92:$AW$92),2)</f>
        <v>0</v>
      </c>
      <c r="AU92" s="73">
        <f>'d - obj. 301 Oprava vodní...'!$W$121</f>
        <v>0</v>
      </c>
      <c r="AV92" s="72">
        <f>'d - obj. 301 Oprava vodní...'!$M$32</f>
        <v>0</v>
      </c>
      <c r="AW92" s="72">
        <f>'d - obj. 301 Oprava vodní...'!$M$33</f>
        <v>0</v>
      </c>
      <c r="AX92" s="72">
        <f>'d - obj. 301 Oprava vodní...'!$M$34</f>
        <v>0</v>
      </c>
      <c r="AY92" s="72">
        <f>'d - obj. 301 Oprava vodní...'!$M$35</f>
        <v>0</v>
      </c>
      <c r="AZ92" s="72">
        <f>'d - obj. 301 Oprava vodní...'!$H$32</f>
        <v>0</v>
      </c>
      <c r="BA92" s="72">
        <f>'d - obj. 301 Oprava vodní...'!$H$33</f>
        <v>0</v>
      </c>
      <c r="BB92" s="72">
        <f>'d - obj. 301 Oprava vodní...'!$H$34</f>
        <v>0</v>
      </c>
      <c r="BC92" s="72">
        <f>'d - obj. 301 Oprava vodní...'!$H$35</f>
        <v>0</v>
      </c>
      <c r="BD92" s="74">
        <f>'d - obj. 301 Oprava vodní...'!$H$36</f>
        <v>0</v>
      </c>
      <c r="BT92" s="67" t="s">
        <v>21</v>
      </c>
      <c r="BV92" s="67" t="s">
        <v>79</v>
      </c>
      <c r="BW92" s="67" t="s">
        <v>94</v>
      </c>
      <c r="BX92" s="67" t="s">
        <v>80</v>
      </c>
    </row>
    <row r="93" spans="1:76" s="67" customFormat="1" ht="28.5" customHeight="1">
      <c r="A93" s="167" t="s">
        <v>744</v>
      </c>
      <c r="B93" s="68"/>
      <c r="C93" s="69"/>
      <c r="D93" s="185" t="s">
        <v>95</v>
      </c>
      <c r="E93" s="186"/>
      <c r="F93" s="186"/>
      <c r="G93" s="186"/>
      <c r="H93" s="186"/>
      <c r="I93" s="69"/>
      <c r="J93" s="185" t="s">
        <v>96</v>
      </c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3">
        <f>'e - obj. 401 Přeložka SEK'!$M$30</f>
        <v>0</v>
      </c>
      <c r="AH93" s="184"/>
      <c r="AI93" s="184"/>
      <c r="AJ93" s="184"/>
      <c r="AK93" s="184"/>
      <c r="AL93" s="184"/>
      <c r="AM93" s="184"/>
      <c r="AN93" s="183">
        <f>SUM($AG$93,$AT$93)</f>
        <v>0</v>
      </c>
      <c r="AO93" s="184"/>
      <c r="AP93" s="184"/>
      <c r="AQ93" s="70"/>
      <c r="AS93" s="71">
        <f>'e - obj. 401 Přeložka SEK'!$M$28</f>
        <v>0</v>
      </c>
      <c r="AT93" s="72">
        <f>ROUND(SUM($AV$93:$AW$93),2)</f>
        <v>0</v>
      </c>
      <c r="AU93" s="73">
        <f>'e - obj. 401 Přeložka SEK'!$W$118</f>
        <v>0</v>
      </c>
      <c r="AV93" s="72">
        <f>'e - obj. 401 Přeložka SEK'!$M$32</f>
        <v>0</v>
      </c>
      <c r="AW93" s="72">
        <f>'e - obj. 401 Přeložka SEK'!$M$33</f>
        <v>0</v>
      </c>
      <c r="AX93" s="72">
        <f>'e - obj. 401 Přeložka SEK'!$M$34</f>
        <v>0</v>
      </c>
      <c r="AY93" s="72">
        <f>'e - obj. 401 Přeložka SEK'!$M$35</f>
        <v>0</v>
      </c>
      <c r="AZ93" s="72">
        <f>'e - obj. 401 Přeložka SEK'!$H$32</f>
        <v>0</v>
      </c>
      <c r="BA93" s="72">
        <f>'e - obj. 401 Přeložka SEK'!$H$33</f>
        <v>0</v>
      </c>
      <c r="BB93" s="72">
        <f>'e - obj. 401 Přeložka SEK'!$H$34</f>
        <v>0</v>
      </c>
      <c r="BC93" s="72">
        <f>'e - obj. 401 Přeložka SEK'!$H$35</f>
        <v>0</v>
      </c>
      <c r="BD93" s="74">
        <f>'e - obj. 401 Přeložka SEK'!$H$36</f>
        <v>0</v>
      </c>
      <c r="BT93" s="67" t="s">
        <v>21</v>
      </c>
      <c r="BV93" s="67" t="s">
        <v>79</v>
      </c>
      <c r="BW93" s="67" t="s">
        <v>97</v>
      </c>
      <c r="BX93" s="67" t="s">
        <v>80</v>
      </c>
    </row>
    <row r="94" spans="1:76" s="67" customFormat="1" ht="28.5" customHeight="1">
      <c r="A94" s="167" t="s">
        <v>744</v>
      </c>
      <c r="B94" s="68"/>
      <c r="C94" s="69"/>
      <c r="D94" s="185" t="s">
        <v>98</v>
      </c>
      <c r="E94" s="186"/>
      <c r="F94" s="186"/>
      <c r="G94" s="186"/>
      <c r="H94" s="186"/>
      <c r="I94" s="69"/>
      <c r="J94" s="185" t="s">
        <v>99</v>
      </c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3">
        <f>'f - obj. 501 Přeložka vod...'!$M$30</f>
        <v>0</v>
      </c>
      <c r="AH94" s="184"/>
      <c r="AI94" s="184"/>
      <c r="AJ94" s="184"/>
      <c r="AK94" s="184"/>
      <c r="AL94" s="184"/>
      <c r="AM94" s="184"/>
      <c r="AN94" s="183">
        <f>SUM($AG$94,$AT$94)</f>
        <v>0</v>
      </c>
      <c r="AO94" s="184"/>
      <c r="AP94" s="184"/>
      <c r="AQ94" s="70"/>
      <c r="AS94" s="71">
        <f>'f - obj. 501 Přeložka vod...'!$M$28</f>
        <v>0</v>
      </c>
      <c r="AT94" s="72">
        <f>ROUND(SUM($AV$94:$AW$94),2)</f>
        <v>0</v>
      </c>
      <c r="AU94" s="73">
        <f>'f - obj. 501 Přeložka vod...'!$W$118</f>
        <v>0</v>
      </c>
      <c r="AV94" s="72">
        <f>'f - obj. 501 Přeložka vod...'!$M$32</f>
        <v>0</v>
      </c>
      <c r="AW94" s="72">
        <f>'f - obj. 501 Přeložka vod...'!$M$33</f>
        <v>0</v>
      </c>
      <c r="AX94" s="72">
        <f>'f - obj. 501 Přeložka vod...'!$M$34</f>
        <v>0</v>
      </c>
      <c r="AY94" s="72">
        <f>'f - obj. 501 Přeložka vod...'!$M$35</f>
        <v>0</v>
      </c>
      <c r="AZ94" s="72">
        <f>'f - obj. 501 Přeložka vod...'!$H$32</f>
        <v>0</v>
      </c>
      <c r="BA94" s="72">
        <f>'f - obj. 501 Přeložka vod...'!$H$33</f>
        <v>0</v>
      </c>
      <c r="BB94" s="72">
        <f>'f - obj. 501 Přeložka vod...'!$H$34</f>
        <v>0</v>
      </c>
      <c r="BC94" s="72">
        <f>'f - obj. 501 Přeložka vod...'!$H$35</f>
        <v>0</v>
      </c>
      <c r="BD94" s="74">
        <f>'f - obj. 501 Přeložka vod...'!$H$36</f>
        <v>0</v>
      </c>
      <c r="BT94" s="67" t="s">
        <v>21</v>
      </c>
      <c r="BV94" s="67" t="s">
        <v>79</v>
      </c>
      <c r="BW94" s="67" t="s">
        <v>100</v>
      </c>
      <c r="BX94" s="67" t="s">
        <v>80</v>
      </c>
    </row>
    <row r="95" spans="1:76" s="67" customFormat="1" ht="28.5" customHeight="1">
      <c r="A95" s="167" t="s">
        <v>744</v>
      </c>
      <c r="B95" s="68"/>
      <c r="C95" s="69"/>
      <c r="D95" s="185" t="s">
        <v>101</v>
      </c>
      <c r="E95" s="186"/>
      <c r="F95" s="186"/>
      <c r="G95" s="186"/>
      <c r="H95" s="186"/>
      <c r="I95" s="69"/>
      <c r="J95" s="185" t="s">
        <v>102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3">
        <f>'g - obj. 801 Vegetační úp...'!$M$30</f>
        <v>0</v>
      </c>
      <c r="AH95" s="184"/>
      <c r="AI95" s="184"/>
      <c r="AJ95" s="184"/>
      <c r="AK95" s="184"/>
      <c r="AL95" s="184"/>
      <c r="AM95" s="184"/>
      <c r="AN95" s="183">
        <f>SUM($AG$95,$AT$95)</f>
        <v>0</v>
      </c>
      <c r="AO95" s="184"/>
      <c r="AP95" s="184"/>
      <c r="AQ95" s="70"/>
      <c r="AS95" s="75">
        <f>'g - obj. 801 Vegetační úp...'!$M$28</f>
        <v>0</v>
      </c>
      <c r="AT95" s="76">
        <f>ROUND(SUM($AV$95:$AW$95),2)</f>
        <v>0</v>
      </c>
      <c r="AU95" s="77">
        <f>'g - obj. 801 Vegetační úp...'!$W$120</f>
        <v>0</v>
      </c>
      <c r="AV95" s="76">
        <f>'g - obj. 801 Vegetační úp...'!$M$32</f>
        <v>0</v>
      </c>
      <c r="AW95" s="76">
        <f>'g - obj. 801 Vegetační úp...'!$M$33</f>
        <v>0</v>
      </c>
      <c r="AX95" s="76">
        <f>'g - obj. 801 Vegetační úp...'!$M$34</f>
        <v>0</v>
      </c>
      <c r="AY95" s="76">
        <f>'g - obj. 801 Vegetační úp...'!$M$35</f>
        <v>0</v>
      </c>
      <c r="AZ95" s="76">
        <f>'g - obj. 801 Vegetační úp...'!$H$32</f>
        <v>0</v>
      </c>
      <c r="BA95" s="76">
        <f>'g - obj. 801 Vegetační úp...'!$H$33</f>
        <v>0</v>
      </c>
      <c r="BB95" s="76">
        <f>'g - obj. 801 Vegetační úp...'!$H$34</f>
        <v>0</v>
      </c>
      <c r="BC95" s="76">
        <f>'g - obj. 801 Vegetační úp...'!$H$35</f>
        <v>0</v>
      </c>
      <c r="BD95" s="78">
        <f>'g - obj. 801 Vegetační úp...'!$H$36</f>
        <v>0</v>
      </c>
      <c r="BT95" s="67" t="s">
        <v>21</v>
      </c>
      <c r="BV95" s="67" t="s">
        <v>79</v>
      </c>
      <c r="BW95" s="67" t="s">
        <v>103</v>
      </c>
      <c r="BX95" s="67" t="s">
        <v>80</v>
      </c>
    </row>
    <row r="96" spans="2:43" s="2" customFormat="1" ht="14.25" customHeight="1">
      <c r="B96" s="10"/>
      <c r="AQ96" s="11"/>
    </row>
    <row r="97" spans="2:49" s="6" customFormat="1" ht="30.75" customHeight="1">
      <c r="B97" s="21"/>
      <c r="C97" s="62" t="s">
        <v>104</v>
      </c>
      <c r="AG97" s="181">
        <f>ROUND(SUM($AG$98:$AG$110),2)</f>
        <v>0</v>
      </c>
      <c r="AH97" s="178"/>
      <c r="AI97" s="178"/>
      <c r="AJ97" s="178"/>
      <c r="AK97" s="178"/>
      <c r="AL97" s="178"/>
      <c r="AM97" s="178"/>
      <c r="AN97" s="181">
        <f>ROUND(SUM($AN$98:$AN$110),2)</f>
        <v>0</v>
      </c>
      <c r="AO97" s="178"/>
      <c r="AP97" s="178"/>
      <c r="AQ97" s="22"/>
      <c r="AS97" s="57" t="s">
        <v>105</v>
      </c>
      <c r="AT97" s="58" t="s">
        <v>106</v>
      </c>
      <c r="AU97" s="58" t="s">
        <v>42</v>
      </c>
      <c r="AV97" s="59" t="s">
        <v>65</v>
      </c>
      <c r="AW97" s="60"/>
    </row>
    <row r="98" spans="2:89" s="6" customFormat="1" ht="21" customHeight="1">
      <c r="B98" s="21"/>
      <c r="D98" s="79" t="s">
        <v>107</v>
      </c>
      <c r="AG98" s="179">
        <f>ROUND($AG$87*$AS$98,2)</f>
        <v>0</v>
      </c>
      <c r="AH98" s="178"/>
      <c r="AI98" s="178"/>
      <c r="AJ98" s="178"/>
      <c r="AK98" s="178"/>
      <c r="AL98" s="178"/>
      <c r="AM98" s="178"/>
      <c r="AN98" s="180">
        <f>ROUND($AG$98+$AV$98,2)</f>
        <v>0</v>
      </c>
      <c r="AO98" s="178"/>
      <c r="AP98" s="178"/>
      <c r="AQ98" s="22"/>
      <c r="AS98" s="80">
        <v>0</v>
      </c>
      <c r="AT98" s="81" t="s">
        <v>108</v>
      </c>
      <c r="AU98" s="81" t="s">
        <v>43</v>
      </c>
      <c r="AV98" s="82">
        <f>ROUND(IF($AU$98="základní",$AG$98*$L$31,IF($AU$98="snížená",$AG$98*$L$32,0)),2)</f>
        <v>0</v>
      </c>
      <c r="BV98" s="6" t="s">
        <v>109</v>
      </c>
      <c r="BY98" s="83">
        <f>IF($AU$98="základní",$AV$98,0)</f>
        <v>0</v>
      </c>
      <c r="BZ98" s="83">
        <f>IF($AU$98="snížená",$AV$98,0)</f>
        <v>0</v>
      </c>
      <c r="CA98" s="83">
        <v>0</v>
      </c>
      <c r="CB98" s="83">
        <v>0</v>
      </c>
      <c r="CC98" s="83">
        <v>0</v>
      </c>
      <c r="CD98" s="83">
        <f>IF($AU$98="základní",$AG$98,0)</f>
        <v>0</v>
      </c>
      <c r="CE98" s="83">
        <f>IF($AU$98="snížená",$AG$98,0)</f>
        <v>0</v>
      </c>
      <c r="CF98" s="83">
        <f>IF($AU$98="zákl. přenesená",$AG$98,0)</f>
        <v>0</v>
      </c>
      <c r="CG98" s="83">
        <f>IF($AU$98="sníž. přenesená",$AG$98,0)</f>
        <v>0</v>
      </c>
      <c r="CH98" s="83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9" t="s">
        <v>110</v>
      </c>
      <c r="AG99" s="179">
        <f>ROUND($AG$87*$AS$99,2)</f>
        <v>0</v>
      </c>
      <c r="AH99" s="178"/>
      <c r="AI99" s="178"/>
      <c r="AJ99" s="178"/>
      <c r="AK99" s="178"/>
      <c r="AL99" s="178"/>
      <c r="AM99" s="178"/>
      <c r="AN99" s="180">
        <f>ROUND($AG$99+$AV$99,2)</f>
        <v>0</v>
      </c>
      <c r="AO99" s="178"/>
      <c r="AP99" s="178"/>
      <c r="AQ99" s="22"/>
      <c r="AS99" s="84">
        <v>0</v>
      </c>
      <c r="AT99" s="85" t="s">
        <v>108</v>
      </c>
      <c r="AU99" s="85" t="s">
        <v>43</v>
      </c>
      <c r="AV99" s="86">
        <f>ROUND(IF($AU$99="základní",$AG$99*$L$31,IF($AU$99="snížená",$AG$99*$L$32,0)),2)</f>
        <v>0</v>
      </c>
      <c r="BV99" s="6" t="s">
        <v>109</v>
      </c>
      <c r="BY99" s="83">
        <f>IF($AU$99="základní",$AV$99,0)</f>
        <v>0</v>
      </c>
      <c r="BZ99" s="83">
        <f>IF($AU$99="snížená",$AV$99,0)</f>
        <v>0</v>
      </c>
      <c r="CA99" s="83">
        <v>0</v>
      </c>
      <c r="CB99" s="83">
        <v>0</v>
      </c>
      <c r="CC99" s="83">
        <v>0</v>
      </c>
      <c r="CD99" s="83">
        <f>IF($AU$99="základní",$AG$99,0)</f>
        <v>0</v>
      </c>
      <c r="CE99" s="83">
        <f>IF($AU$99="snížená",$AG$99,0)</f>
        <v>0</v>
      </c>
      <c r="CF99" s="83">
        <f>IF($AU$99="zákl. přenesená",$AG$99,0)</f>
        <v>0</v>
      </c>
      <c r="CG99" s="83">
        <f>IF($AU$99="sníž. přenesená",$AG$99,0)</f>
        <v>0</v>
      </c>
      <c r="CH99" s="83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9" t="s">
        <v>111</v>
      </c>
      <c r="AG100" s="179">
        <f>ROUND($AG$87*$AS$100,2)</f>
        <v>0</v>
      </c>
      <c r="AH100" s="178"/>
      <c r="AI100" s="178"/>
      <c r="AJ100" s="178"/>
      <c r="AK100" s="178"/>
      <c r="AL100" s="178"/>
      <c r="AM100" s="178"/>
      <c r="AN100" s="180">
        <f>ROUND($AG$100+$AV$100,2)</f>
        <v>0</v>
      </c>
      <c r="AO100" s="178"/>
      <c r="AP100" s="178"/>
      <c r="AQ100" s="22"/>
      <c r="AS100" s="84">
        <v>0</v>
      </c>
      <c r="AT100" s="85" t="s">
        <v>108</v>
      </c>
      <c r="AU100" s="85" t="s">
        <v>43</v>
      </c>
      <c r="AV100" s="86">
        <f>ROUND(IF($AU$100="základní",$AG$100*$L$31,IF($AU$100="snížená",$AG$100*$L$32,0)),2)</f>
        <v>0</v>
      </c>
      <c r="BV100" s="6" t="s">
        <v>109</v>
      </c>
      <c r="BY100" s="83">
        <f>IF($AU$100="základní",$AV$100,0)</f>
        <v>0</v>
      </c>
      <c r="BZ100" s="83">
        <f>IF($AU$100="snížená",$AV$100,0)</f>
        <v>0</v>
      </c>
      <c r="CA100" s="83">
        <v>0</v>
      </c>
      <c r="CB100" s="83">
        <v>0</v>
      </c>
      <c r="CC100" s="83">
        <v>0</v>
      </c>
      <c r="CD100" s="83">
        <f>IF($AU$100="základní",$AG$100,0)</f>
        <v>0</v>
      </c>
      <c r="CE100" s="83">
        <f>IF($AU$100="snížená",$AG$100,0)</f>
        <v>0</v>
      </c>
      <c r="CF100" s="83">
        <f>IF($AU$100="zákl. přenesená",$AG$100,0)</f>
        <v>0</v>
      </c>
      <c r="CG100" s="83">
        <f>IF($AU$100="sníž. přenesená",$AG$100,0)</f>
        <v>0</v>
      </c>
      <c r="CH100" s="83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79" t="s">
        <v>112</v>
      </c>
      <c r="AG101" s="179">
        <f>ROUND($AG$87*$AS$101,2)</f>
        <v>0</v>
      </c>
      <c r="AH101" s="178"/>
      <c r="AI101" s="178"/>
      <c r="AJ101" s="178"/>
      <c r="AK101" s="178"/>
      <c r="AL101" s="178"/>
      <c r="AM101" s="178"/>
      <c r="AN101" s="180">
        <f>ROUND($AG$101+$AV$101,2)</f>
        <v>0</v>
      </c>
      <c r="AO101" s="178"/>
      <c r="AP101" s="178"/>
      <c r="AQ101" s="22"/>
      <c r="AS101" s="84">
        <v>0</v>
      </c>
      <c r="AT101" s="85" t="s">
        <v>108</v>
      </c>
      <c r="AU101" s="85" t="s">
        <v>43</v>
      </c>
      <c r="AV101" s="86">
        <f>ROUND(IF($AU$101="základní",$AG$101*$L$31,IF($AU$101="snížená",$AG$101*$L$32,0)),2)</f>
        <v>0</v>
      </c>
      <c r="BV101" s="6" t="s">
        <v>109</v>
      </c>
      <c r="BY101" s="83">
        <f>IF($AU$101="základní",$AV$101,0)</f>
        <v>0</v>
      </c>
      <c r="BZ101" s="83">
        <f>IF($AU$101="snížená",$AV$101,0)</f>
        <v>0</v>
      </c>
      <c r="CA101" s="83">
        <v>0</v>
      </c>
      <c r="CB101" s="83">
        <v>0</v>
      </c>
      <c r="CC101" s="83">
        <v>0</v>
      </c>
      <c r="CD101" s="83">
        <f>IF($AU$101="základní",$AG$101,0)</f>
        <v>0</v>
      </c>
      <c r="CE101" s="83">
        <f>IF($AU$101="snížená",$AG$101,0)</f>
        <v>0</v>
      </c>
      <c r="CF101" s="83">
        <f>IF($AU$101="zákl. přenesená",$AG$101,0)</f>
        <v>0</v>
      </c>
      <c r="CG101" s="83">
        <f>IF($AU$101="sníž. přenesená",$AG$101,0)</f>
        <v>0</v>
      </c>
      <c r="CH101" s="83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 t="str">
        <f>IF($D$101="Vyplň vlastní","","x")</f>
        <v>x</v>
      </c>
    </row>
    <row r="102" spans="2:89" s="6" customFormat="1" ht="21" customHeight="1">
      <c r="B102" s="21"/>
      <c r="D102" s="79" t="s">
        <v>113</v>
      </c>
      <c r="AG102" s="179">
        <f>ROUND($AG$87*$AS$102,2)</f>
        <v>0</v>
      </c>
      <c r="AH102" s="178"/>
      <c r="AI102" s="178"/>
      <c r="AJ102" s="178"/>
      <c r="AK102" s="178"/>
      <c r="AL102" s="178"/>
      <c r="AM102" s="178"/>
      <c r="AN102" s="180">
        <f>ROUND($AG$102+$AV$102,2)</f>
        <v>0</v>
      </c>
      <c r="AO102" s="178"/>
      <c r="AP102" s="178"/>
      <c r="AQ102" s="22"/>
      <c r="AS102" s="84">
        <v>0</v>
      </c>
      <c r="AT102" s="85" t="s">
        <v>108</v>
      </c>
      <c r="AU102" s="85" t="s">
        <v>43</v>
      </c>
      <c r="AV102" s="86">
        <f>ROUND(IF($AU$102="základní",$AG$102*$L$31,IF($AU$102="snížená",$AG$102*$L$32,0)),2)</f>
        <v>0</v>
      </c>
      <c r="BV102" s="6" t="s">
        <v>109</v>
      </c>
      <c r="BY102" s="83">
        <f>IF($AU$102="základní",$AV$102,0)</f>
        <v>0</v>
      </c>
      <c r="BZ102" s="83">
        <f>IF($AU$102="snížená",$AV$102,0)</f>
        <v>0</v>
      </c>
      <c r="CA102" s="83">
        <v>0</v>
      </c>
      <c r="CB102" s="83">
        <v>0</v>
      </c>
      <c r="CC102" s="83">
        <v>0</v>
      </c>
      <c r="CD102" s="83">
        <f>IF($AU$102="základní",$AG$102,0)</f>
        <v>0</v>
      </c>
      <c r="CE102" s="83">
        <f>IF($AU$102="snížená",$AG$102,0)</f>
        <v>0</v>
      </c>
      <c r="CF102" s="83">
        <f>IF($AU$102="zákl. přenesená",$AG$102,0)</f>
        <v>0</v>
      </c>
      <c r="CG102" s="83">
        <f>IF($AU$102="sníž. přenesená",$AG$102,0)</f>
        <v>0</v>
      </c>
      <c r="CH102" s="83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 t="str">
        <f>IF($D$102="Vyplň vlastní","","x")</f>
        <v>x</v>
      </c>
    </row>
    <row r="103" spans="2:89" s="6" customFormat="1" ht="21" customHeight="1">
      <c r="B103" s="21"/>
      <c r="D103" s="79" t="s">
        <v>114</v>
      </c>
      <c r="AG103" s="179">
        <f>ROUND($AG$87*$AS$103,2)</f>
        <v>0</v>
      </c>
      <c r="AH103" s="178"/>
      <c r="AI103" s="178"/>
      <c r="AJ103" s="178"/>
      <c r="AK103" s="178"/>
      <c r="AL103" s="178"/>
      <c r="AM103" s="178"/>
      <c r="AN103" s="180">
        <f>ROUND($AG$103+$AV$103,2)</f>
        <v>0</v>
      </c>
      <c r="AO103" s="178"/>
      <c r="AP103" s="178"/>
      <c r="AQ103" s="22"/>
      <c r="AS103" s="84">
        <v>0</v>
      </c>
      <c r="AT103" s="85" t="s">
        <v>108</v>
      </c>
      <c r="AU103" s="85" t="s">
        <v>43</v>
      </c>
      <c r="AV103" s="86">
        <f>ROUND(IF($AU$103="základní",$AG$103*$L$31,IF($AU$103="snížená",$AG$103*$L$32,0)),2)</f>
        <v>0</v>
      </c>
      <c r="BV103" s="6" t="s">
        <v>109</v>
      </c>
      <c r="BY103" s="83">
        <f>IF($AU$103="základní",$AV$103,0)</f>
        <v>0</v>
      </c>
      <c r="BZ103" s="83">
        <f>IF($AU$103="snížená",$AV$103,0)</f>
        <v>0</v>
      </c>
      <c r="CA103" s="83">
        <v>0</v>
      </c>
      <c r="CB103" s="83">
        <v>0</v>
      </c>
      <c r="CC103" s="83">
        <v>0</v>
      </c>
      <c r="CD103" s="83">
        <f>IF($AU$103="základní",$AG$103,0)</f>
        <v>0</v>
      </c>
      <c r="CE103" s="83">
        <f>IF($AU$103="snížená",$AG$103,0)</f>
        <v>0</v>
      </c>
      <c r="CF103" s="83">
        <f>IF($AU$103="zákl. přenesená",$AG$103,0)</f>
        <v>0</v>
      </c>
      <c r="CG103" s="83">
        <f>IF($AU$103="sníž. přenesená",$AG$103,0)</f>
        <v>0</v>
      </c>
      <c r="CH103" s="83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 t="str">
        <f>IF($D$103="Vyplň vlastní","","x")</f>
        <v>x</v>
      </c>
    </row>
    <row r="104" spans="2:89" s="6" customFormat="1" ht="21" customHeight="1">
      <c r="B104" s="21"/>
      <c r="D104" s="79" t="s">
        <v>115</v>
      </c>
      <c r="AG104" s="179">
        <f>ROUND($AG$87*$AS$104,2)</f>
        <v>0</v>
      </c>
      <c r="AH104" s="178"/>
      <c r="AI104" s="178"/>
      <c r="AJ104" s="178"/>
      <c r="AK104" s="178"/>
      <c r="AL104" s="178"/>
      <c r="AM104" s="178"/>
      <c r="AN104" s="180">
        <f>ROUND($AG$104+$AV$104,2)</f>
        <v>0</v>
      </c>
      <c r="AO104" s="178"/>
      <c r="AP104" s="178"/>
      <c r="AQ104" s="22"/>
      <c r="AS104" s="84">
        <v>0</v>
      </c>
      <c r="AT104" s="85" t="s">
        <v>108</v>
      </c>
      <c r="AU104" s="85" t="s">
        <v>43</v>
      </c>
      <c r="AV104" s="86">
        <f>ROUND(IF($AU$104="základní",$AG$104*$L$31,IF($AU$104="snížená",$AG$104*$L$32,0)),2)</f>
        <v>0</v>
      </c>
      <c r="BV104" s="6" t="s">
        <v>109</v>
      </c>
      <c r="BY104" s="83">
        <f>IF($AU$104="základní",$AV$104,0)</f>
        <v>0</v>
      </c>
      <c r="BZ104" s="83">
        <f>IF($AU$104="snížená",$AV$104,0)</f>
        <v>0</v>
      </c>
      <c r="CA104" s="83">
        <v>0</v>
      </c>
      <c r="CB104" s="83">
        <v>0</v>
      </c>
      <c r="CC104" s="83">
        <v>0</v>
      </c>
      <c r="CD104" s="83">
        <f>IF($AU$104="základní",$AG$104,0)</f>
        <v>0</v>
      </c>
      <c r="CE104" s="83">
        <f>IF($AU$104="snížená",$AG$104,0)</f>
        <v>0</v>
      </c>
      <c r="CF104" s="83">
        <f>IF($AU$104="zákl. přenesená",$AG$104,0)</f>
        <v>0</v>
      </c>
      <c r="CG104" s="83">
        <f>IF($AU$104="sníž. přenesená",$AG$104,0)</f>
        <v>0</v>
      </c>
      <c r="CH104" s="83">
        <f>IF($AU$104="nulová",$AG$104,0)</f>
        <v>0</v>
      </c>
      <c r="CI104" s="6">
        <f>IF($AU$104="základní",1,IF($AU$104="snížená",2,IF($AU$104="zákl. přenesená",4,IF($AU$104="sníž. přenesená",5,3))))</f>
        <v>1</v>
      </c>
      <c r="CJ104" s="6">
        <f>IF($AT$104="stavební čast",1,IF(88104="investiční čast",2,3))</f>
        <v>1</v>
      </c>
      <c r="CK104" s="6" t="str">
        <f>IF($D$104="Vyplň vlastní","","x")</f>
        <v>x</v>
      </c>
    </row>
    <row r="105" spans="2:89" s="6" customFormat="1" ht="21" customHeight="1">
      <c r="B105" s="21"/>
      <c r="D105" s="79" t="s">
        <v>116</v>
      </c>
      <c r="AG105" s="179">
        <f>ROUND($AG$87*$AS$105,2)</f>
        <v>0</v>
      </c>
      <c r="AH105" s="178"/>
      <c r="AI105" s="178"/>
      <c r="AJ105" s="178"/>
      <c r="AK105" s="178"/>
      <c r="AL105" s="178"/>
      <c r="AM105" s="178"/>
      <c r="AN105" s="180">
        <f>ROUND($AG$105+$AV$105,2)</f>
        <v>0</v>
      </c>
      <c r="AO105" s="178"/>
      <c r="AP105" s="178"/>
      <c r="AQ105" s="22"/>
      <c r="AS105" s="84">
        <v>0</v>
      </c>
      <c r="AT105" s="85" t="s">
        <v>108</v>
      </c>
      <c r="AU105" s="85" t="s">
        <v>43</v>
      </c>
      <c r="AV105" s="86">
        <f>ROUND(IF($AU$105="základní",$AG$105*$L$31,IF($AU$105="snížená",$AG$105*$L$32,0)),2)</f>
        <v>0</v>
      </c>
      <c r="BV105" s="6" t="s">
        <v>109</v>
      </c>
      <c r="BY105" s="83">
        <f>IF($AU$105="základní",$AV$105,0)</f>
        <v>0</v>
      </c>
      <c r="BZ105" s="83">
        <f>IF($AU$105="snížená",$AV$105,0)</f>
        <v>0</v>
      </c>
      <c r="CA105" s="83">
        <v>0</v>
      </c>
      <c r="CB105" s="83">
        <v>0</v>
      </c>
      <c r="CC105" s="83">
        <v>0</v>
      </c>
      <c r="CD105" s="83">
        <f>IF($AU$105="základní",$AG$105,0)</f>
        <v>0</v>
      </c>
      <c r="CE105" s="83">
        <f>IF($AU$105="snížená",$AG$105,0)</f>
        <v>0</v>
      </c>
      <c r="CF105" s="83">
        <f>IF($AU$105="zákl. přenesená",$AG$105,0)</f>
        <v>0</v>
      </c>
      <c r="CG105" s="83">
        <f>IF($AU$105="sníž. přenesená",$AG$105,0)</f>
        <v>0</v>
      </c>
      <c r="CH105" s="83">
        <f>IF($AU$105="nulová",$AG$105,0)</f>
        <v>0</v>
      </c>
      <c r="CI105" s="6">
        <f>IF($AU$105="základní",1,IF($AU$105="snížená",2,IF($AU$105="zákl. přenesená",4,IF($AU$105="sníž. přenesená",5,3))))</f>
        <v>1</v>
      </c>
      <c r="CJ105" s="6">
        <f>IF($AT$105="stavební čast",1,IF(88105="investiční čast",2,3))</f>
        <v>1</v>
      </c>
      <c r="CK105" s="6" t="str">
        <f>IF($D$105="Vyplň vlastní","","x")</f>
        <v>x</v>
      </c>
    </row>
    <row r="106" spans="2:89" s="6" customFormat="1" ht="21" customHeight="1">
      <c r="B106" s="21"/>
      <c r="D106" s="79" t="s">
        <v>117</v>
      </c>
      <c r="AG106" s="179">
        <f>ROUND($AG$87*$AS$106,2)</f>
        <v>0</v>
      </c>
      <c r="AH106" s="178"/>
      <c r="AI106" s="178"/>
      <c r="AJ106" s="178"/>
      <c r="AK106" s="178"/>
      <c r="AL106" s="178"/>
      <c r="AM106" s="178"/>
      <c r="AN106" s="180">
        <f>ROUND($AG$106+$AV$106,2)</f>
        <v>0</v>
      </c>
      <c r="AO106" s="178"/>
      <c r="AP106" s="178"/>
      <c r="AQ106" s="22"/>
      <c r="AS106" s="84">
        <v>0</v>
      </c>
      <c r="AT106" s="85" t="s">
        <v>108</v>
      </c>
      <c r="AU106" s="85" t="s">
        <v>43</v>
      </c>
      <c r="AV106" s="86">
        <f>ROUND(IF($AU$106="základní",$AG$106*$L$31,IF($AU$106="snížená",$AG$106*$L$32,0)),2)</f>
        <v>0</v>
      </c>
      <c r="BV106" s="6" t="s">
        <v>109</v>
      </c>
      <c r="BY106" s="83">
        <f>IF($AU$106="základní",$AV$106,0)</f>
        <v>0</v>
      </c>
      <c r="BZ106" s="83">
        <f>IF($AU$106="snížená",$AV$106,0)</f>
        <v>0</v>
      </c>
      <c r="CA106" s="83">
        <v>0</v>
      </c>
      <c r="CB106" s="83">
        <v>0</v>
      </c>
      <c r="CC106" s="83">
        <v>0</v>
      </c>
      <c r="CD106" s="83">
        <f>IF($AU$106="základní",$AG$106,0)</f>
        <v>0</v>
      </c>
      <c r="CE106" s="83">
        <f>IF($AU$106="snížená",$AG$106,0)</f>
        <v>0</v>
      </c>
      <c r="CF106" s="83">
        <f>IF($AU$106="zákl. přenesená",$AG$106,0)</f>
        <v>0</v>
      </c>
      <c r="CG106" s="83">
        <f>IF($AU$106="sníž. přenesená",$AG$106,0)</f>
        <v>0</v>
      </c>
      <c r="CH106" s="83">
        <f>IF($AU$106="nulová",$AG$106,0)</f>
        <v>0</v>
      </c>
      <c r="CI106" s="6">
        <f>IF($AU$106="základní",1,IF($AU$106="snížená",2,IF($AU$106="zákl. přenesená",4,IF($AU$106="sníž. přenesená",5,3))))</f>
        <v>1</v>
      </c>
      <c r="CJ106" s="6">
        <f>IF($AT$106="stavební čast",1,IF(88106="investiční čast",2,3))</f>
        <v>1</v>
      </c>
      <c r="CK106" s="6" t="str">
        <f>IF($D$106="Vyplň vlastní","","x")</f>
        <v>x</v>
      </c>
    </row>
    <row r="107" spans="2:89" s="6" customFormat="1" ht="21" customHeight="1">
      <c r="B107" s="21"/>
      <c r="D107" s="79" t="s">
        <v>118</v>
      </c>
      <c r="AG107" s="179">
        <f>ROUND($AG$87*$AS$107,2)</f>
        <v>0</v>
      </c>
      <c r="AH107" s="178"/>
      <c r="AI107" s="178"/>
      <c r="AJ107" s="178"/>
      <c r="AK107" s="178"/>
      <c r="AL107" s="178"/>
      <c r="AM107" s="178"/>
      <c r="AN107" s="180">
        <f>ROUND($AG$107+$AV$107,2)</f>
        <v>0</v>
      </c>
      <c r="AO107" s="178"/>
      <c r="AP107" s="178"/>
      <c r="AQ107" s="22"/>
      <c r="AS107" s="84">
        <v>0</v>
      </c>
      <c r="AT107" s="85" t="s">
        <v>108</v>
      </c>
      <c r="AU107" s="85" t="s">
        <v>43</v>
      </c>
      <c r="AV107" s="86">
        <f>ROUND(IF($AU$107="základní",$AG$107*$L$31,IF($AU$107="snížená",$AG$107*$L$32,0)),2)</f>
        <v>0</v>
      </c>
      <c r="BV107" s="6" t="s">
        <v>109</v>
      </c>
      <c r="BY107" s="83">
        <f>IF($AU$107="základní",$AV$107,0)</f>
        <v>0</v>
      </c>
      <c r="BZ107" s="83">
        <f>IF($AU$107="snížená",$AV$107,0)</f>
        <v>0</v>
      </c>
      <c r="CA107" s="83">
        <v>0</v>
      </c>
      <c r="CB107" s="83">
        <v>0</v>
      </c>
      <c r="CC107" s="83">
        <v>0</v>
      </c>
      <c r="CD107" s="83">
        <f>IF($AU$107="základní",$AG$107,0)</f>
        <v>0</v>
      </c>
      <c r="CE107" s="83">
        <f>IF($AU$107="snížená",$AG$107,0)</f>
        <v>0</v>
      </c>
      <c r="CF107" s="83">
        <f>IF($AU$107="zákl. přenesená",$AG$107,0)</f>
        <v>0</v>
      </c>
      <c r="CG107" s="83">
        <f>IF($AU$107="sníž. přenesená",$AG$107,0)</f>
        <v>0</v>
      </c>
      <c r="CH107" s="83">
        <f>IF($AU$107="nulová",$AG$107,0)</f>
        <v>0</v>
      </c>
      <c r="CI107" s="6">
        <f>IF($AU$107="základní",1,IF($AU$107="snížená",2,IF($AU$107="zákl. přenesená",4,IF($AU$107="sníž. přenesená",5,3))))</f>
        <v>1</v>
      </c>
      <c r="CJ107" s="6">
        <f>IF($AT$107="stavební čast",1,IF(88107="investiční čast",2,3))</f>
        <v>1</v>
      </c>
      <c r="CK107" s="6" t="str">
        <f>IF($D$107="Vyplň vlastní","","x")</f>
        <v>x</v>
      </c>
    </row>
    <row r="108" spans="2:89" s="6" customFormat="1" ht="21" customHeight="1">
      <c r="B108" s="21"/>
      <c r="D108" s="177" t="s">
        <v>119</v>
      </c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G108" s="179">
        <f>$AG$87*$AS$108</f>
        <v>0</v>
      </c>
      <c r="AH108" s="178"/>
      <c r="AI108" s="178"/>
      <c r="AJ108" s="178"/>
      <c r="AK108" s="178"/>
      <c r="AL108" s="178"/>
      <c r="AM108" s="178"/>
      <c r="AN108" s="180">
        <f>$AG$108+$AV$108</f>
        <v>0</v>
      </c>
      <c r="AO108" s="178"/>
      <c r="AP108" s="178"/>
      <c r="AQ108" s="22"/>
      <c r="AS108" s="84">
        <v>0</v>
      </c>
      <c r="AT108" s="85" t="s">
        <v>108</v>
      </c>
      <c r="AU108" s="85" t="s">
        <v>43</v>
      </c>
      <c r="AV108" s="86">
        <f>ROUND(IF($AU$108="nulová",0,IF(OR($AU$108="základní",$AU$108="zákl. přenesená"),$AG$108*$L$31,$AG$108*$L$32)),2)</f>
        <v>0</v>
      </c>
      <c r="BV108" s="6" t="s">
        <v>120</v>
      </c>
      <c r="BY108" s="83">
        <f>IF($AU$108="základní",$AV$108,0)</f>
        <v>0</v>
      </c>
      <c r="BZ108" s="83">
        <f>IF($AU$108="snížená",$AV$108,0)</f>
        <v>0</v>
      </c>
      <c r="CA108" s="83">
        <f>IF($AU$108="zákl. přenesená",$AV$108,0)</f>
        <v>0</v>
      </c>
      <c r="CB108" s="83">
        <f>IF($AU$108="sníž. přenesená",$AV$108,0)</f>
        <v>0</v>
      </c>
      <c r="CC108" s="83">
        <f>IF($AU$108="nulová",$AV$108,0)</f>
        <v>0</v>
      </c>
      <c r="CD108" s="83">
        <f>IF($AU$108="základní",$AG$108,0)</f>
        <v>0</v>
      </c>
      <c r="CE108" s="83">
        <f>IF($AU$108="snížená",$AG$108,0)</f>
        <v>0</v>
      </c>
      <c r="CF108" s="83">
        <f>IF($AU$108="zákl. přenesená",$AG$108,0)</f>
        <v>0</v>
      </c>
      <c r="CG108" s="83">
        <f>IF($AU$108="sníž. přenesená",$AG$108,0)</f>
        <v>0</v>
      </c>
      <c r="CH108" s="83">
        <f>IF($AU$108="nulová",$AG$108,0)</f>
        <v>0</v>
      </c>
      <c r="CI108" s="6">
        <f>IF($AU$108="základní",1,IF($AU$108="snížená",2,IF($AU$108="zákl. přenesená",4,IF($AU$108="sníž. přenesená",5,3))))</f>
        <v>1</v>
      </c>
      <c r="CJ108" s="6">
        <f>IF($AT$108="stavební čast",1,IF(88108="investiční čast",2,3))</f>
        <v>1</v>
      </c>
      <c r="CK108" s="6">
        <f>IF($D$108="Vyplň vlastní","","x")</f>
      </c>
    </row>
    <row r="109" spans="2:89" s="6" customFormat="1" ht="21" customHeight="1">
      <c r="B109" s="21"/>
      <c r="D109" s="177" t="s">
        <v>119</v>
      </c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G109" s="179">
        <f>$AG$87*$AS$109</f>
        <v>0</v>
      </c>
      <c r="AH109" s="178"/>
      <c r="AI109" s="178"/>
      <c r="AJ109" s="178"/>
      <c r="AK109" s="178"/>
      <c r="AL109" s="178"/>
      <c r="AM109" s="178"/>
      <c r="AN109" s="180">
        <f>$AG$109+$AV$109</f>
        <v>0</v>
      </c>
      <c r="AO109" s="178"/>
      <c r="AP109" s="178"/>
      <c r="AQ109" s="22"/>
      <c r="AS109" s="84">
        <v>0</v>
      </c>
      <c r="AT109" s="85" t="s">
        <v>108</v>
      </c>
      <c r="AU109" s="85" t="s">
        <v>43</v>
      </c>
      <c r="AV109" s="86">
        <f>ROUND(IF($AU$109="nulová",0,IF(OR($AU$109="základní",$AU$109="zákl. přenesená"),$AG$109*$L$31,$AG$109*$L$32)),2)</f>
        <v>0</v>
      </c>
      <c r="BV109" s="6" t="s">
        <v>120</v>
      </c>
      <c r="BY109" s="83">
        <f>IF($AU$109="základní",$AV$109,0)</f>
        <v>0</v>
      </c>
      <c r="BZ109" s="83">
        <f>IF($AU$109="snížená",$AV$109,0)</f>
        <v>0</v>
      </c>
      <c r="CA109" s="83">
        <f>IF($AU$109="zákl. přenesená",$AV$109,0)</f>
        <v>0</v>
      </c>
      <c r="CB109" s="83">
        <f>IF($AU$109="sníž. přenesená",$AV$109,0)</f>
        <v>0</v>
      </c>
      <c r="CC109" s="83">
        <f>IF($AU$109="nulová",$AV$109,0)</f>
        <v>0</v>
      </c>
      <c r="CD109" s="83">
        <f>IF($AU$109="základní",$AG$109,0)</f>
        <v>0</v>
      </c>
      <c r="CE109" s="83">
        <f>IF($AU$109="snížená",$AG$109,0)</f>
        <v>0</v>
      </c>
      <c r="CF109" s="83">
        <f>IF($AU$109="zákl. přenesená",$AG$109,0)</f>
        <v>0</v>
      </c>
      <c r="CG109" s="83">
        <f>IF($AU$109="sníž. přenesená",$AG$109,0)</f>
        <v>0</v>
      </c>
      <c r="CH109" s="83">
        <f>IF($AU$109="nulová",$AG$109,0)</f>
        <v>0</v>
      </c>
      <c r="CI109" s="6">
        <f>IF($AU$109="základní",1,IF($AU$109="snížená",2,IF($AU$109="zákl. přenesená",4,IF($AU$109="sníž. přenesená",5,3))))</f>
        <v>1</v>
      </c>
      <c r="CJ109" s="6">
        <f>IF($AT$109="stavební čast",1,IF(88109="investiční čast",2,3))</f>
        <v>1</v>
      </c>
      <c r="CK109" s="6">
        <f>IF($D$109="Vyplň vlastní","","x")</f>
      </c>
    </row>
    <row r="110" spans="2:89" s="6" customFormat="1" ht="21" customHeight="1">
      <c r="B110" s="21"/>
      <c r="D110" s="177" t="s">
        <v>119</v>
      </c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G110" s="179">
        <f>$AG$87*$AS$110</f>
        <v>0</v>
      </c>
      <c r="AH110" s="178"/>
      <c r="AI110" s="178"/>
      <c r="AJ110" s="178"/>
      <c r="AK110" s="178"/>
      <c r="AL110" s="178"/>
      <c r="AM110" s="178"/>
      <c r="AN110" s="180">
        <f>$AG$110+$AV$110</f>
        <v>0</v>
      </c>
      <c r="AO110" s="178"/>
      <c r="AP110" s="178"/>
      <c r="AQ110" s="22"/>
      <c r="AS110" s="87">
        <v>0</v>
      </c>
      <c r="AT110" s="88" t="s">
        <v>108</v>
      </c>
      <c r="AU110" s="88" t="s">
        <v>43</v>
      </c>
      <c r="AV110" s="89">
        <f>ROUND(IF($AU$110="nulová",0,IF(OR($AU$110="základní",$AU$110="zákl. přenesená"),$AG$110*$L$31,$AG$110*$L$32)),2)</f>
        <v>0</v>
      </c>
      <c r="BV110" s="6" t="s">
        <v>120</v>
      </c>
      <c r="BY110" s="83">
        <f>IF($AU$110="základní",$AV$110,0)</f>
        <v>0</v>
      </c>
      <c r="BZ110" s="83">
        <f>IF($AU$110="snížená",$AV$110,0)</f>
        <v>0</v>
      </c>
      <c r="CA110" s="83">
        <f>IF($AU$110="zákl. přenesená",$AV$110,0)</f>
        <v>0</v>
      </c>
      <c r="CB110" s="83">
        <f>IF($AU$110="sníž. přenesená",$AV$110,0)</f>
        <v>0</v>
      </c>
      <c r="CC110" s="83">
        <f>IF($AU$110="nulová",$AV$110,0)</f>
        <v>0</v>
      </c>
      <c r="CD110" s="83">
        <f>IF($AU$110="základní",$AG$110,0)</f>
        <v>0</v>
      </c>
      <c r="CE110" s="83">
        <f>IF($AU$110="snížená",$AG$110,0)</f>
        <v>0</v>
      </c>
      <c r="CF110" s="83">
        <f>IF($AU$110="zákl. přenesená",$AG$110,0)</f>
        <v>0</v>
      </c>
      <c r="CG110" s="83">
        <f>IF($AU$110="sníž. přenesená",$AG$110,0)</f>
        <v>0</v>
      </c>
      <c r="CH110" s="83">
        <f>IF($AU$110="nulová",$AG$110,0)</f>
        <v>0</v>
      </c>
      <c r="CI110" s="6">
        <f>IF($AU$110="základní",1,IF($AU$110="snížená",2,IF($AU$110="zákl. přenesená",4,IF($AU$110="sníž. přenesená",5,3))))</f>
        <v>1</v>
      </c>
      <c r="CJ110" s="6">
        <f>IF($AT$110="stavební čast",1,IF(88110="investiční čast",2,3))</f>
        <v>1</v>
      </c>
      <c r="CK110" s="6">
        <f>IF($D$110="Vyplň vlastní","","x")</f>
      </c>
    </row>
    <row r="111" spans="2:43" s="6" customFormat="1" ht="12" customHeight="1">
      <c r="B111" s="21"/>
      <c r="AQ111" s="22"/>
    </row>
    <row r="112" spans="2:43" s="6" customFormat="1" ht="30.75" customHeight="1">
      <c r="B112" s="21"/>
      <c r="C112" s="90" t="s">
        <v>121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173">
        <f>ROUND($AG$87+$AG$97,2)</f>
        <v>0</v>
      </c>
      <c r="AH112" s="174"/>
      <c r="AI112" s="174"/>
      <c r="AJ112" s="174"/>
      <c r="AK112" s="174"/>
      <c r="AL112" s="174"/>
      <c r="AM112" s="174"/>
      <c r="AN112" s="173">
        <f>$AN$87+$AN$97</f>
        <v>0</v>
      </c>
      <c r="AO112" s="174"/>
      <c r="AP112" s="174"/>
      <c r="AQ112" s="22"/>
    </row>
    <row r="113" spans="2:43" s="6" customFormat="1" ht="7.5" customHeight="1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4"/>
    </row>
  </sheetData>
  <sheetProtection/>
  <mergeCells count="104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S82:AT84"/>
    <mergeCell ref="AM83:AP83"/>
    <mergeCell ref="L35:O35"/>
    <mergeCell ref="W35:AE35"/>
    <mergeCell ref="AK35:AO35"/>
    <mergeCell ref="X37:AB37"/>
    <mergeCell ref="AK37:AO37"/>
    <mergeCell ref="C85:G85"/>
    <mergeCell ref="I85:AF85"/>
    <mergeCell ref="AG85:AM85"/>
    <mergeCell ref="AN85:AP85"/>
    <mergeCell ref="C76:AP76"/>
    <mergeCell ref="L78:AO78"/>
    <mergeCell ref="AM82:AP82"/>
    <mergeCell ref="AN89:AP89"/>
    <mergeCell ref="AG89:AM89"/>
    <mergeCell ref="D89:H89"/>
    <mergeCell ref="J89:AF89"/>
    <mergeCell ref="AN88:AP88"/>
    <mergeCell ref="AG88:AM88"/>
    <mergeCell ref="D88:H88"/>
    <mergeCell ref="J88:AF88"/>
    <mergeCell ref="AN91:AP91"/>
    <mergeCell ref="AG91:AM91"/>
    <mergeCell ref="D91:H91"/>
    <mergeCell ref="J91:AF91"/>
    <mergeCell ref="AN90:AP90"/>
    <mergeCell ref="AG90:AM90"/>
    <mergeCell ref="D90:H90"/>
    <mergeCell ref="J90:AF90"/>
    <mergeCell ref="AN93:AP93"/>
    <mergeCell ref="AG93:AM93"/>
    <mergeCell ref="D93:H93"/>
    <mergeCell ref="J93:AF93"/>
    <mergeCell ref="AN92:AP92"/>
    <mergeCell ref="AG92:AM92"/>
    <mergeCell ref="D92:H92"/>
    <mergeCell ref="J92:AF92"/>
    <mergeCell ref="D95:H95"/>
    <mergeCell ref="J95:AF95"/>
    <mergeCell ref="AN94:AP94"/>
    <mergeCell ref="AG94:AM94"/>
    <mergeCell ref="D94:H94"/>
    <mergeCell ref="J94:AF94"/>
    <mergeCell ref="AG98:AM98"/>
    <mergeCell ref="AN98:AP98"/>
    <mergeCell ref="AG99:AM99"/>
    <mergeCell ref="AN99:AP99"/>
    <mergeCell ref="AN95:AP95"/>
    <mergeCell ref="AG95:AM95"/>
    <mergeCell ref="AG102:AM102"/>
    <mergeCell ref="AN102:AP102"/>
    <mergeCell ref="AG103:AM103"/>
    <mergeCell ref="AN103:AP103"/>
    <mergeCell ref="AG100:AM100"/>
    <mergeCell ref="AN100:AP100"/>
    <mergeCell ref="AG101:AM101"/>
    <mergeCell ref="AN101:AP101"/>
    <mergeCell ref="AG106:AM106"/>
    <mergeCell ref="AN106:AP106"/>
    <mergeCell ref="AG107:AM107"/>
    <mergeCell ref="AN107:AP107"/>
    <mergeCell ref="AG104:AM104"/>
    <mergeCell ref="AN104:AP104"/>
    <mergeCell ref="AG105:AM105"/>
    <mergeCell ref="AN105:AP105"/>
    <mergeCell ref="D108:AB108"/>
    <mergeCell ref="AG108:AM108"/>
    <mergeCell ref="AN108:AP108"/>
    <mergeCell ref="D109:AB109"/>
    <mergeCell ref="AG109:AM109"/>
    <mergeCell ref="AN109:AP109"/>
    <mergeCell ref="AG112:AM112"/>
    <mergeCell ref="AN112:AP112"/>
    <mergeCell ref="AR2:BE2"/>
    <mergeCell ref="D110:AB110"/>
    <mergeCell ref="AG110:AM110"/>
    <mergeCell ref="AN110:AP110"/>
    <mergeCell ref="AG87:AM87"/>
    <mergeCell ref="AN87:AP87"/>
    <mergeCell ref="AG97:AM97"/>
    <mergeCell ref="AN97:AP97"/>
  </mergeCells>
  <dataValidations count="2">
    <dataValidation type="list" allowBlank="1" showInputMessage="1" showErrorMessage="1" error="Povoleny jsou hodnoty základní, snížená, zákl. přenesená, sníž. přenesená, nulová." sqref="AU98:AU111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8:AT111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0902-10 - Rekonstukce mo...'!C2" tooltip="00902-10 - Rekonstukce mo..." display="/"/>
    <hyperlink ref="A89" location="'a - obj. 001 Demolice sta...'!C2" tooltip="a - obj. 001 Demolice sta..." display="/"/>
    <hyperlink ref="A90" location="'b - obj. 101 Provizorní d...'!C2" tooltip="b - obj. 101 Provizorní d..." display="/"/>
    <hyperlink ref="A91" location="'c - obj. 201 Rekonstrukce...'!C2" tooltip="c - obj. 201 Rekonstrukce..." display="/"/>
    <hyperlink ref="A92" location="'d - obj. 301 Oprava vodní...'!C2" tooltip="d - obj. 301 Oprava vodní..." display="/"/>
    <hyperlink ref="A93" location="'e - obj. 401 Přeložka SEK'!C2" tooltip="e - obj. 401 Přeložka SEK" display="/"/>
    <hyperlink ref="A94" location="'f - obj. 501 Přeložka vod...'!C2" tooltip="f - obj. 501 Přeložka vod..." display="/"/>
    <hyperlink ref="A95" location="'g - obj. 801 Vegetační úp...'!C2" tooltip="g - obj. 801 Vegetační úp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7"/>
  <sheetViews>
    <sheetView showGridLines="0" zoomScalePageLayoutView="0" workbookViewId="0" topLeftCell="A1">
      <pane ySplit="1" topLeftCell="A81" activePane="bottomLeft" state="frozen"/>
      <selection pane="topLeft" activeCell="AN9" sqref="AN9"/>
      <selection pane="bottomLeft" activeCell="AN9" sqref="AN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2"/>
      <c r="B1" s="169"/>
      <c r="C1" s="169"/>
      <c r="D1" s="170" t="s">
        <v>1</v>
      </c>
      <c r="E1" s="169"/>
      <c r="F1" s="171" t="s">
        <v>745</v>
      </c>
      <c r="G1" s="171"/>
      <c r="H1" s="210" t="s">
        <v>746</v>
      </c>
      <c r="I1" s="210"/>
      <c r="J1" s="210"/>
      <c r="K1" s="210"/>
      <c r="L1" s="171" t="s">
        <v>747</v>
      </c>
      <c r="M1" s="169"/>
      <c r="N1" s="169"/>
      <c r="O1" s="170" t="s">
        <v>122</v>
      </c>
      <c r="P1" s="169"/>
      <c r="Q1" s="169"/>
      <c r="R1" s="169"/>
      <c r="S1" s="171" t="s">
        <v>748</v>
      </c>
      <c r="T1" s="171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2" t="s">
        <v>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175" t="s">
        <v>5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123</v>
      </c>
    </row>
    <row r="4" spans="2:46" s="2" customFormat="1" ht="37.5" customHeight="1">
      <c r="B4" s="10"/>
      <c r="C4" s="191" t="s">
        <v>124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3.75" customHeight="1">
      <c r="B6" s="21"/>
      <c r="D6" s="16" t="s">
        <v>16</v>
      </c>
      <c r="F6" s="204" t="s">
        <v>17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R6" s="22"/>
    </row>
    <row r="7" spans="2:18" s="6" customFormat="1" ht="15" customHeight="1">
      <c r="B7" s="21"/>
      <c r="D7" s="17" t="s">
        <v>19</v>
      </c>
      <c r="F7" s="15"/>
      <c r="M7" s="17" t="s">
        <v>20</v>
      </c>
      <c r="O7" s="15"/>
      <c r="R7" s="22"/>
    </row>
    <row r="8" spans="2:18" s="6" customFormat="1" ht="15" customHeight="1">
      <c r="B8" s="21"/>
      <c r="D8" s="17" t="s">
        <v>22</v>
      </c>
      <c r="F8" s="15" t="s">
        <v>23</v>
      </c>
      <c r="M8" s="17" t="s">
        <v>24</v>
      </c>
      <c r="O8" s="231">
        <f>'Rekapitulace stavby'!$AN$8</f>
        <v>42053</v>
      </c>
      <c r="P8" s="178"/>
      <c r="R8" s="22"/>
    </row>
    <row r="9" spans="2:18" s="6" customFormat="1" ht="12" customHeight="1">
      <c r="B9" s="21"/>
      <c r="R9" s="22"/>
    </row>
    <row r="10" spans="2:18" s="6" customFormat="1" ht="15" customHeight="1">
      <c r="B10" s="21"/>
      <c r="D10" s="17" t="s">
        <v>27</v>
      </c>
      <c r="M10" s="17" t="s">
        <v>28</v>
      </c>
      <c r="O10" s="193"/>
      <c r="P10" s="178"/>
      <c r="R10" s="22"/>
    </row>
    <row r="11" spans="2:18" s="6" customFormat="1" ht="18.75" customHeight="1">
      <c r="B11" s="21"/>
      <c r="E11" s="15" t="s">
        <v>29</v>
      </c>
      <c r="M11" s="17" t="s">
        <v>30</v>
      </c>
      <c r="O11" s="193"/>
      <c r="P11" s="178"/>
      <c r="R11" s="22"/>
    </row>
    <row r="12" spans="2:18" s="6" customFormat="1" ht="7.5" customHeight="1">
      <c r="B12" s="21"/>
      <c r="R12" s="22"/>
    </row>
    <row r="13" spans="2:18" s="6" customFormat="1" ht="15" customHeight="1">
      <c r="B13" s="21"/>
      <c r="D13" s="17" t="s">
        <v>31</v>
      </c>
      <c r="M13" s="17" t="s">
        <v>28</v>
      </c>
      <c r="O13" s="230" t="str">
        <f>IF('Rekapitulace stavby'!$AN$13="","",'Rekapitulace stavby'!$AN$13)</f>
        <v>Vyplň údaj</v>
      </c>
      <c r="P13" s="178"/>
      <c r="R13" s="22"/>
    </row>
    <row r="14" spans="2:18" s="6" customFormat="1" ht="18.75" customHeight="1">
      <c r="B14" s="21"/>
      <c r="E14" s="230" t="str">
        <f>IF('Rekapitulace stavby'!$E$14="","",'Rekapitulace stavby'!$E$14)</f>
        <v>Vyplň údaj</v>
      </c>
      <c r="F14" s="178"/>
      <c r="G14" s="178"/>
      <c r="H14" s="178"/>
      <c r="I14" s="178"/>
      <c r="J14" s="178"/>
      <c r="K14" s="178"/>
      <c r="L14" s="178"/>
      <c r="M14" s="17" t="s">
        <v>30</v>
      </c>
      <c r="O14" s="230" t="str">
        <f>IF('Rekapitulace stavby'!$AN$14="","",'Rekapitulace stavby'!$AN$14)</f>
        <v>Vyplň údaj</v>
      </c>
      <c r="P14" s="178"/>
      <c r="R14" s="22"/>
    </row>
    <row r="15" spans="2:18" s="6" customFormat="1" ht="7.5" customHeight="1">
      <c r="B15" s="21"/>
      <c r="R15" s="22"/>
    </row>
    <row r="16" spans="2:18" s="6" customFormat="1" ht="15" customHeight="1">
      <c r="B16" s="21"/>
      <c r="D16" s="17" t="s">
        <v>33</v>
      </c>
      <c r="M16" s="17" t="s">
        <v>28</v>
      </c>
      <c r="O16" s="193"/>
      <c r="P16" s="178"/>
      <c r="R16" s="22"/>
    </row>
    <row r="17" spans="2:18" s="6" customFormat="1" ht="18.75" customHeight="1">
      <c r="B17" s="21"/>
      <c r="E17" s="15" t="s">
        <v>34</v>
      </c>
      <c r="M17" s="17" t="s">
        <v>30</v>
      </c>
      <c r="O17" s="193"/>
      <c r="P17" s="178"/>
      <c r="R17" s="22"/>
    </row>
    <row r="18" spans="2:18" s="6" customFormat="1" ht="7.5" customHeight="1">
      <c r="B18" s="21"/>
      <c r="R18" s="22"/>
    </row>
    <row r="19" spans="2:18" s="6" customFormat="1" ht="15" customHeight="1">
      <c r="B19" s="21"/>
      <c r="D19" s="17" t="s">
        <v>35</v>
      </c>
      <c r="M19" s="17" t="s">
        <v>28</v>
      </c>
      <c r="O19" s="193">
        <f>IF('Rekapitulace stavby'!$AN$19="","",'Rekapitulace stavby'!$AN$19)</f>
      </c>
      <c r="P19" s="178"/>
      <c r="R19" s="22"/>
    </row>
    <row r="20" spans="2:18" s="6" customFormat="1" ht="18.75" customHeight="1">
      <c r="B20" s="21"/>
      <c r="E20" s="15" t="str">
        <f>IF('Rekapitulace stavby'!$E$20="","",'Rekapitulace stavby'!$E$20)</f>
        <v> </v>
      </c>
      <c r="M20" s="17" t="s">
        <v>30</v>
      </c>
      <c r="O20" s="193">
        <f>IF('Rekapitulace stavby'!$AN$20="","",'Rekapitulace stavby'!$AN$20)</f>
      </c>
      <c r="P20" s="178"/>
      <c r="R20" s="22"/>
    </row>
    <row r="21" spans="2:18" s="6" customFormat="1" ht="7.5" customHeight="1">
      <c r="B21" s="21"/>
      <c r="R21" s="22"/>
    </row>
    <row r="22" spans="2:18" s="6" customFormat="1" ht="15" customHeight="1">
      <c r="B22" s="21"/>
      <c r="D22" s="17" t="s">
        <v>37</v>
      </c>
      <c r="R22" s="22"/>
    </row>
    <row r="23" spans="2:18" s="91" customFormat="1" ht="165" customHeight="1">
      <c r="B23" s="92"/>
      <c r="E23" s="206" t="s">
        <v>38</v>
      </c>
      <c r="F23" s="228"/>
      <c r="G23" s="228"/>
      <c r="H23" s="228"/>
      <c r="I23" s="228"/>
      <c r="J23" s="228"/>
      <c r="K23" s="228"/>
      <c r="L23" s="228"/>
      <c r="R23" s="93"/>
    </row>
    <row r="24" spans="2:18" s="6" customFormat="1" ht="7.5" customHeight="1">
      <c r="B24" s="21"/>
      <c r="R24" s="22"/>
    </row>
    <row r="25" spans="2:18" s="6" customFormat="1" ht="7.5" customHeight="1">
      <c r="B25" s="2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R25" s="22"/>
    </row>
    <row r="26" spans="2:18" s="6" customFormat="1" ht="15" customHeight="1">
      <c r="B26" s="21"/>
      <c r="D26" s="94" t="s">
        <v>125</v>
      </c>
      <c r="M26" s="207">
        <f>$N$87</f>
        <v>0</v>
      </c>
      <c r="N26" s="178"/>
      <c r="O26" s="178"/>
      <c r="P26" s="178"/>
      <c r="R26" s="22"/>
    </row>
    <row r="27" spans="2:18" s="6" customFormat="1" ht="15" customHeight="1">
      <c r="B27" s="21"/>
      <c r="D27" s="20" t="s">
        <v>114</v>
      </c>
      <c r="M27" s="207">
        <f>$N$91</f>
        <v>0</v>
      </c>
      <c r="N27" s="178"/>
      <c r="O27" s="178"/>
      <c r="P27" s="178"/>
      <c r="R27" s="22"/>
    </row>
    <row r="28" spans="2:18" s="6" customFormat="1" ht="7.5" customHeight="1">
      <c r="B28" s="21"/>
      <c r="R28" s="22"/>
    </row>
    <row r="29" spans="2:18" s="6" customFormat="1" ht="26.25" customHeight="1">
      <c r="B29" s="21"/>
      <c r="D29" s="95" t="s">
        <v>41</v>
      </c>
      <c r="M29" s="229">
        <f>ROUND($M$26+$M$27,2)</f>
        <v>0</v>
      </c>
      <c r="N29" s="178"/>
      <c r="O29" s="178"/>
      <c r="P29" s="178"/>
      <c r="R29" s="22"/>
    </row>
    <row r="30" spans="2:18" s="6" customFormat="1" ht="7.5" customHeight="1">
      <c r="B30" s="21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R30" s="22"/>
    </row>
    <row r="31" spans="2:18" s="6" customFormat="1" ht="15" customHeight="1">
      <c r="B31" s="21"/>
      <c r="D31" s="26" t="s">
        <v>42</v>
      </c>
      <c r="E31" s="26" t="s">
        <v>43</v>
      </c>
      <c r="F31" s="96">
        <v>0.21</v>
      </c>
      <c r="G31" s="97" t="s">
        <v>44</v>
      </c>
      <c r="H31" s="227">
        <f>ROUND((((SUM($BE$91:$BE$98)+SUM($BE$115:$BE$120))+SUM($BE$122:$BE$126))),2)</f>
        <v>0</v>
      </c>
      <c r="I31" s="178"/>
      <c r="J31" s="178"/>
      <c r="M31" s="227">
        <f>ROUND(((ROUND((SUM($BE$91:$BE$98)+SUM($BE$115:$BE$120)),2)*$F$31)+SUM($BE$122:$BE$126)*$F$31),2)</f>
        <v>0</v>
      </c>
      <c r="N31" s="178"/>
      <c r="O31" s="178"/>
      <c r="P31" s="178"/>
      <c r="R31" s="22"/>
    </row>
    <row r="32" spans="2:18" s="6" customFormat="1" ht="15" customHeight="1">
      <c r="B32" s="21"/>
      <c r="E32" s="26" t="s">
        <v>45</v>
      </c>
      <c r="F32" s="96">
        <v>0.15</v>
      </c>
      <c r="G32" s="97" t="s">
        <v>44</v>
      </c>
      <c r="H32" s="227">
        <f>ROUND((((SUM($BF$91:$BF$98)+SUM($BF$115:$BF$120))+SUM($BF$122:$BF$126))),2)</f>
        <v>0</v>
      </c>
      <c r="I32" s="178"/>
      <c r="J32" s="178"/>
      <c r="M32" s="227">
        <f>ROUND(((ROUND((SUM($BF$91:$BF$98)+SUM($BF$115:$BF$120)),2)*$F$32)+SUM($BF$122:$BF$126)*$F$32),2)</f>
        <v>0</v>
      </c>
      <c r="N32" s="178"/>
      <c r="O32" s="178"/>
      <c r="P32" s="178"/>
      <c r="R32" s="22"/>
    </row>
    <row r="33" spans="2:18" s="6" customFormat="1" ht="15" customHeight="1" hidden="1">
      <c r="B33" s="21"/>
      <c r="E33" s="26" t="s">
        <v>46</v>
      </c>
      <c r="F33" s="96">
        <v>0.21</v>
      </c>
      <c r="G33" s="97" t="s">
        <v>44</v>
      </c>
      <c r="H33" s="227">
        <f>ROUND((((SUM($BG$91:$BG$98)+SUM($BG$115:$BG$120))+SUM($BG$122:$BG$126))),2)</f>
        <v>0</v>
      </c>
      <c r="I33" s="178"/>
      <c r="J33" s="178"/>
      <c r="M33" s="227">
        <v>0</v>
      </c>
      <c r="N33" s="178"/>
      <c r="O33" s="178"/>
      <c r="P33" s="178"/>
      <c r="R33" s="22"/>
    </row>
    <row r="34" spans="2:18" s="6" customFormat="1" ht="15" customHeight="1" hidden="1">
      <c r="B34" s="21"/>
      <c r="E34" s="26" t="s">
        <v>47</v>
      </c>
      <c r="F34" s="96">
        <v>0.15</v>
      </c>
      <c r="G34" s="97" t="s">
        <v>44</v>
      </c>
      <c r="H34" s="227">
        <f>ROUND((((SUM($BH$91:$BH$98)+SUM($BH$115:$BH$120))+SUM($BH$122:$BH$126))),2)</f>
        <v>0</v>
      </c>
      <c r="I34" s="178"/>
      <c r="J34" s="178"/>
      <c r="M34" s="227">
        <v>0</v>
      </c>
      <c r="N34" s="178"/>
      <c r="O34" s="178"/>
      <c r="P34" s="178"/>
      <c r="R34" s="22"/>
    </row>
    <row r="35" spans="2:18" s="6" customFormat="1" ht="15" customHeight="1" hidden="1">
      <c r="B35" s="21"/>
      <c r="E35" s="26" t="s">
        <v>48</v>
      </c>
      <c r="F35" s="96">
        <v>0</v>
      </c>
      <c r="G35" s="97" t="s">
        <v>44</v>
      </c>
      <c r="H35" s="227">
        <f>ROUND((((SUM($BI$91:$BI$98)+SUM($BI$115:$BI$120))+SUM($BI$122:$BI$126))),2)</f>
        <v>0</v>
      </c>
      <c r="I35" s="178"/>
      <c r="J35" s="178"/>
      <c r="M35" s="227">
        <v>0</v>
      </c>
      <c r="N35" s="178"/>
      <c r="O35" s="178"/>
      <c r="P35" s="178"/>
      <c r="R35" s="22"/>
    </row>
    <row r="36" spans="2:18" s="6" customFormat="1" ht="7.5" customHeight="1">
      <c r="B36" s="21"/>
      <c r="R36" s="22"/>
    </row>
    <row r="37" spans="2:18" s="6" customFormat="1" ht="26.25" customHeight="1">
      <c r="B37" s="21"/>
      <c r="C37" s="29"/>
      <c r="D37" s="30" t="s">
        <v>49</v>
      </c>
      <c r="E37" s="31"/>
      <c r="F37" s="31"/>
      <c r="G37" s="98" t="s">
        <v>50</v>
      </c>
      <c r="H37" s="32" t="s">
        <v>51</v>
      </c>
      <c r="I37" s="31"/>
      <c r="J37" s="31"/>
      <c r="K37" s="31"/>
      <c r="L37" s="201">
        <f>SUM($M$29:$M$35)</f>
        <v>0</v>
      </c>
      <c r="M37" s="188"/>
      <c r="N37" s="188"/>
      <c r="O37" s="188"/>
      <c r="P37" s="190"/>
      <c r="Q37" s="29"/>
      <c r="R37" s="22"/>
    </row>
    <row r="38" spans="2:18" s="6" customFormat="1" ht="15" customHeight="1">
      <c r="B38" s="21"/>
      <c r="R38" s="22"/>
    </row>
    <row r="39" spans="2:18" s="6" customFormat="1" ht="15" customHeight="1">
      <c r="B39" s="21"/>
      <c r="R39" s="22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3" t="s">
        <v>52</v>
      </c>
      <c r="E50" s="34"/>
      <c r="F50" s="34"/>
      <c r="G50" s="34"/>
      <c r="H50" s="35"/>
      <c r="J50" s="33" t="s">
        <v>53</v>
      </c>
      <c r="K50" s="34"/>
      <c r="L50" s="34"/>
      <c r="M50" s="34"/>
      <c r="N50" s="34"/>
      <c r="O50" s="34"/>
      <c r="P50" s="35"/>
      <c r="R50" s="22"/>
    </row>
    <row r="51" spans="2:18" s="2" customFormat="1" ht="14.25" customHeight="1">
      <c r="B51" s="10"/>
      <c r="D51" s="36"/>
      <c r="H51" s="37"/>
      <c r="J51" s="36"/>
      <c r="P51" s="37"/>
      <c r="R51" s="11"/>
    </row>
    <row r="52" spans="2:18" s="2" customFormat="1" ht="14.25" customHeight="1">
      <c r="B52" s="10"/>
      <c r="D52" s="36"/>
      <c r="H52" s="37"/>
      <c r="J52" s="36"/>
      <c r="P52" s="37"/>
      <c r="R52" s="11"/>
    </row>
    <row r="53" spans="2:18" s="2" customFormat="1" ht="14.25" customHeight="1">
      <c r="B53" s="10"/>
      <c r="D53" s="36"/>
      <c r="H53" s="37"/>
      <c r="J53" s="36"/>
      <c r="P53" s="37"/>
      <c r="R53" s="11"/>
    </row>
    <row r="54" spans="2:18" s="2" customFormat="1" ht="14.25" customHeight="1">
      <c r="B54" s="10"/>
      <c r="D54" s="36"/>
      <c r="H54" s="37"/>
      <c r="J54" s="36"/>
      <c r="P54" s="37"/>
      <c r="R54" s="11"/>
    </row>
    <row r="55" spans="2:18" s="2" customFormat="1" ht="14.25" customHeight="1">
      <c r="B55" s="10"/>
      <c r="D55" s="36"/>
      <c r="H55" s="37"/>
      <c r="J55" s="36"/>
      <c r="P55" s="37"/>
      <c r="R55" s="11"/>
    </row>
    <row r="56" spans="2:18" s="2" customFormat="1" ht="14.25" customHeight="1">
      <c r="B56" s="10"/>
      <c r="D56" s="36"/>
      <c r="H56" s="37"/>
      <c r="J56" s="36"/>
      <c r="P56" s="37"/>
      <c r="R56" s="11"/>
    </row>
    <row r="57" spans="2:18" s="2" customFormat="1" ht="14.25" customHeight="1">
      <c r="B57" s="10"/>
      <c r="D57" s="36"/>
      <c r="H57" s="37"/>
      <c r="J57" s="36"/>
      <c r="P57" s="37"/>
      <c r="R57" s="11"/>
    </row>
    <row r="58" spans="2:18" s="2" customFormat="1" ht="14.25" customHeight="1">
      <c r="B58" s="10"/>
      <c r="D58" s="36"/>
      <c r="H58" s="37"/>
      <c r="J58" s="36"/>
      <c r="P58" s="37"/>
      <c r="R58" s="11"/>
    </row>
    <row r="59" spans="2:18" s="6" customFormat="1" ht="15.75" customHeight="1">
      <c r="B59" s="21"/>
      <c r="D59" s="38" t="s">
        <v>54</v>
      </c>
      <c r="E59" s="39"/>
      <c r="F59" s="39"/>
      <c r="G59" s="40" t="s">
        <v>55</v>
      </c>
      <c r="H59" s="41"/>
      <c r="J59" s="38" t="s">
        <v>54</v>
      </c>
      <c r="K59" s="39"/>
      <c r="L59" s="39"/>
      <c r="M59" s="39"/>
      <c r="N59" s="40" t="s">
        <v>55</v>
      </c>
      <c r="O59" s="39"/>
      <c r="P59" s="41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3" t="s">
        <v>56</v>
      </c>
      <c r="E61" s="34"/>
      <c r="F61" s="34"/>
      <c r="G61" s="34"/>
      <c r="H61" s="35"/>
      <c r="J61" s="33" t="s">
        <v>57</v>
      </c>
      <c r="K61" s="34"/>
      <c r="L61" s="34"/>
      <c r="M61" s="34"/>
      <c r="N61" s="34"/>
      <c r="O61" s="34"/>
      <c r="P61" s="35"/>
      <c r="R61" s="22"/>
    </row>
    <row r="62" spans="2:18" s="2" customFormat="1" ht="14.25" customHeight="1">
      <c r="B62" s="10"/>
      <c r="D62" s="36"/>
      <c r="H62" s="37"/>
      <c r="J62" s="36"/>
      <c r="P62" s="37"/>
      <c r="R62" s="11"/>
    </row>
    <row r="63" spans="2:18" s="2" customFormat="1" ht="14.25" customHeight="1">
      <c r="B63" s="10"/>
      <c r="D63" s="36"/>
      <c r="H63" s="37"/>
      <c r="J63" s="36"/>
      <c r="P63" s="37"/>
      <c r="R63" s="11"/>
    </row>
    <row r="64" spans="2:18" s="2" customFormat="1" ht="14.25" customHeight="1">
      <c r="B64" s="10"/>
      <c r="D64" s="36"/>
      <c r="H64" s="37"/>
      <c r="J64" s="36"/>
      <c r="P64" s="37"/>
      <c r="R64" s="11"/>
    </row>
    <row r="65" spans="2:18" s="2" customFormat="1" ht="14.25" customHeight="1">
      <c r="B65" s="10"/>
      <c r="D65" s="36"/>
      <c r="H65" s="37"/>
      <c r="J65" s="36"/>
      <c r="P65" s="37"/>
      <c r="R65" s="11"/>
    </row>
    <row r="66" spans="2:18" s="2" customFormat="1" ht="14.25" customHeight="1">
      <c r="B66" s="10"/>
      <c r="D66" s="36"/>
      <c r="H66" s="37"/>
      <c r="J66" s="36"/>
      <c r="P66" s="37"/>
      <c r="R66" s="11"/>
    </row>
    <row r="67" spans="2:18" s="2" customFormat="1" ht="14.25" customHeight="1">
      <c r="B67" s="10"/>
      <c r="D67" s="36"/>
      <c r="H67" s="37"/>
      <c r="J67" s="36"/>
      <c r="P67" s="37"/>
      <c r="R67" s="11"/>
    </row>
    <row r="68" spans="2:18" s="2" customFormat="1" ht="14.25" customHeight="1">
      <c r="B68" s="10"/>
      <c r="D68" s="36"/>
      <c r="H68" s="37"/>
      <c r="J68" s="36"/>
      <c r="P68" s="37"/>
      <c r="R68" s="11"/>
    </row>
    <row r="69" spans="2:18" s="2" customFormat="1" ht="14.25" customHeight="1">
      <c r="B69" s="10"/>
      <c r="D69" s="36"/>
      <c r="H69" s="37"/>
      <c r="J69" s="36"/>
      <c r="P69" s="37"/>
      <c r="R69" s="11"/>
    </row>
    <row r="70" spans="2:18" s="6" customFormat="1" ht="15.75" customHeight="1">
      <c r="B70" s="21"/>
      <c r="D70" s="38" t="s">
        <v>54</v>
      </c>
      <c r="E70" s="39"/>
      <c r="F70" s="39"/>
      <c r="G70" s="40" t="s">
        <v>55</v>
      </c>
      <c r="H70" s="41"/>
      <c r="J70" s="38" t="s">
        <v>54</v>
      </c>
      <c r="K70" s="39"/>
      <c r="L70" s="39"/>
      <c r="M70" s="39"/>
      <c r="N70" s="40" t="s">
        <v>55</v>
      </c>
      <c r="O70" s="39"/>
      <c r="P70" s="41"/>
      <c r="R70" s="22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1"/>
      <c r="C76" s="191" t="s">
        <v>126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2"/>
    </row>
    <row r="77" spans="2:18" s="6" customFormat="1" ht="7.5" customHeight="1">
      <c r="B77" s="21"/>
      <c r="R77" s="22"/>
    </row>
    <row r="78" spans="2:18" s="6" customFormat="1" ht="37.5" customHeight="1">
      <c r="B78" s="21"/>
      <c r="C78" s="50" t="s">
        <v>16</v>
      </c>
      <c r="F78" s="192" t="str">
        <f>$F$6</f>
        <v>Rekonstukce mostu ev. č. 2c-M1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R78" s="22"/>
    </row>
    <row r="79" spans="2:18" s="6" customFormat="1" ht="7.5" customHeight="1">
      <c r="B79" s="21"/>
      <c r="R79" s="22"/>
    </row>
    <row r="80" spans="2:18" s="6" customFormat="1" ht="18.75" customHeight="1">
      <c r="B80" s="21"/>
      <c r="C80" s="17" t="s">
        <v>22</v>
      </c>
      <c r="F80" s="15" t="str">
        <f>$F$8</f>
        <v>Smilovice</v>
      </c>
      <c r="K80" s="17" t="s">
        <v>24</v>
      </c>
      <c r="M80" s="220">
        <f>IF($O$8="","",$O$8)</f>
        <v>42053</v>
      </c>
      <c r="N80" s="178"/>
      <c r="O80" s="178"/>
      <c r="P80" s="178"/>
      <c r="R80" s="22"/>
    </row>
    <row r="81" spans="2:18" s="6" customFormat="1" ht="7.5" customHeight="1">
      <c r="B81" s="21"/>
      <c r="R81" s="22"/>
    </row>
    <row r="82" spans="2:18" s="6" customFormat="1" ht="15.75" customHeight="1">
      <c r="B82" s="21"/>
      <c r="C82" s="17" t="s">
        <v>27</v>
      </c>
      <c r="F82" s="15" t="str">
        <f>$E$11</f>
        <v>obec Smilovice</v>
      </c>
      <c r="K82" s="17" t="s">
        <v>33</v>
      </c>
      <c r="M82" s="193" t="str">
        <f>$E$17</f>
        <v>TŘINECKÁ PROJEKCE, a. s.</v>
      </c>
      <c r="N82" s="178"/>
      <c r="O82" s="178"/>
      <c r="P82" s="178"/>
      <c r="Q82" s="178"/>
      <c r="R82" s="22"/>
    </row>
    <row r="83" spans="2:18" s="6" customFormat="1" ht="15" customHeight="1">
      <c r="B83" s="21"/>
      <c r="C83" s="17" t="s">
        <v>31</v>
      </c>
      <c r="F83" s="15" t="str">
        <f>IF($E$14="","",$E$14)</f>
        <v>Vyplň údaj</v>
      </c>
      <c r="K83" s="17" t="s">
        <v>35</v>
      </c>
      <c r="M83" s="193" t="str">
        <f>$E$20</f>
        <v> </v>
      </c>
      <c r="N83" s="178"/>
      <c r="O83" s="178"/>
      <c r="P83" s="178"/>
      <c r="Q83" s="178"/>
      <c r="R83" s="22"/>
    </row>
    <row r="84" spans="2:18" s="6" customFormat="1" ht="11.25" customHeight="1">
      <c r="B84" s="21"/>
      <c r="R84" s="22"/>
    </row>
    <row r="85" spans="2:18" s="6" customFormat="1" ht="30" customHeight="1">
      <c r="B85" s="21"/>
      <c r="C85" s="225" t="s">
        <v>127</v>
      </c>
      <c r="D85" s="174"/>
      <c r="E85" s="174"/>
      <c r="F85" s="174"/>
      <c r="G85" s="174"/>
      <c r="H85" s="29"/>
      <c r="I85" s="29"/>
      <c r="J85" s="29"/>
      <c r="K85" s="29"/>
      <c r="L85" s="29"/>
      <c r="M85" s="29"/>
      <c r="N85" s="225" t="s">
        <v>128</v>
      </c>
      <c r="O85" s="178"/>
      <c r="P85" s="178"/>
      <c r="Q85" s="178"/>
      <c r="R85" s="22"/>
    </row>
    <row r="86" spans="2:18" s="6" customFormat="1" ht="11.25" customHeight="1">
      <c r="B86" s="21"/>
      <c r="R86" s="22"/>
    </row>
    <row r="87" spans="2:47" s="6" customFormat="1" ht="30" customHeight="1">
      <c r="B87" s="21"/>
      <c r="C87" s="62" t="s">
        <v>129</v>
      </c>
      <c r="N87" s="181">
        <f>$N$115</f>
        <v>0</v>
      </c>
      <c r="O87" s="178"/>
      <c r="P87" s="178"/>
      <c r="Q87" s="178"/>
      <c r="R87" s="22"/>
      <c r="AU87" s="6" t="s">
        <v>130</v>
      </c>
    </row>
    <row r="88" spans="2:18" s="99" customFormat="1" ht="25.5" customHeight="1">
      <c r="B88" s="100"/>
      <c r="D88" s="101" t="s">
        <v>131</v>
      </c>
      <c r="N88" s="226">
        <f>$N$116</f>
        <v>0</v>
      </c>
      <c r="O88" s="224"/>
      <c r="P88" s="224"/>
      <c r="Q88" s="224"/>
      <c r="R88" s="102"/>
    </row>
    <row r="89" spans="2:18" s="99" customFormat="1" ht="22.5" customHeight="1">
      <c r="B89" s="100"/>
      <c r="D89" s="101" t="s">
        <v>132</v>
      </c>
      <c r="N89" s="217">
        <f>$N$121</f>
        <v>0</v>
      </c>
      <c r="O89" s="224"/>
      <c r="P89" s="224"/>
      <c r="Q89" s="224"/>
      <c r="R89" s="102"/>
    </row>
    <row r="90" spans="2:18" s="6" customFormat="1" ht="22.5" customHeight="1">
      <c r="B90" s="21"/>
      <c r="R90" s="22"/>
    </row>
    <row r="91" spans="2:21" s="6" customFormat="1" ht="30" customHeight="1">
      <c r="B91" s="21"/>
      <c r="C91" s="62" t="s">
        <v>133</v>
      </c>
      <c r="N91" s="181">
        <f>ROUND($N$92+$N$93+$N$94+$N$95+$N$96+$N$97,2)</f>
        <v>0</v>
      </c>
      <c r="O91" s="178"/>
      <c r="P91" s="178"/>
      <c r="Q91" s="178"/>
      <c r="R91" s="22"/>
      <c r="T91" s="103"/>
      <c r="U91" s="104" t="s">
        <v>42</v>
      </c>
    </row>
    <row r="92" spans="2:62" s="6" customFormat="1" ht="18.75" customHeight="1">
      <c r="B92" s="21"/>
      <c r="D92" s="177" t="s">
        <v>134</v>
      </c>
      <c r="E92" s="178"/>
      <c r="F92" s="178"/>
      <c r="G92" s="178"/>
      <c r="H92" s="178"/>
      <c r="N92" s="179">
        <f>ROUND($N$87*$T$92,2)</f>
        <v>0</v>
      </c>
      <c r="O92" s="178"/>
      <c r="P92" s="178"/>
      <c r="Q92" s="178"/>
      <c r="R92" s="22"/>
      <c r="T92" s="105"/>
      <c r="U92" s="106" t="s">
        <v>43</v>
      </c>
      <c r="AY92" s="6" t="s">
        <v>135</v>
      </c>
      <c r="BE92" s="83">
        <f>IF($U$92="základní",$N$92,0)</f>
        <v>0</v>
      </c>
      <c r="BF92" s="83">
        <f>IF($U$92="snížená",$N$92,0)</f>
        <v>0</v>
      </c>
      <c r="BG92" s="83">
        <f>IF($U$92="zákl. přenesená",$N$92,0)</f>
        <v>0</v>
      </c>
      <c r="BH92" s="83">
        <f>IF($U$92="sníž. přenesená",$N$92,0)</f>
        <v>0</v>
      </c>
      <c r="BI92" s="83">
        <f>IF($U$92="nulová",$N$92,0)</f>
        <v>0</v>
      </c>
      <c r="BJ92" s="6" t="s">
        <v>21</v>
      </c>
    </row>
    <row r="93" spans="2:62" s="6" customFormat="1" ht="18.75" customHeight="1">
      <c r="B93" s="21"/>
      <c r="D93" s="177" t="s">
        <v>136</v>
      </c>
      <c r="E93" s="178"/>
      <c r="F93" s="178"/>
      <c r="G93" s="178"/>
      <c r="H93" s="178"/>
      <c r="N93" s="179">
        <f>ROUND($N$87*$T$93,2)</f>
        <v>0</v>
      </c>
      <c r="O93" s="178"/>
      <c r="P93" s="178"/>
      <c r="Q93" s="178"/>
      <c r="R93" s="22"/>
      <c r="T93" s="105"/>
      <c r="U93" s="106" t="s">
        <v>43</v>
      </c>
      <c r="AY93" s="6" t="s">
        <v>135</v>
      </c>
      <c r="BE93" s="83">
        <f>IF($U$93="základní",$N$93,0)</f>
        <v>0</v>
      </c>
      <c r="BF93" s="83">
        <f>IF($U$93="snížená",$N$93,0)</f>
        <v>0</v>
      </c>
      <c r="BG93" s="83">
        <f>IF($U$93="zákl. přenesená",$N$93,0)</f>
        <v>0</v>
      </c>
      <c r="BH93" s="83">
        <f>IF($U$93="sníž. přenesená",$N$93,0)</f>
        <v>0</v>
      </c>
      <c r="BI93" s="83">
        <f>IF($U$93="nulová",$N$93,0)</f>
        <v>0</v>
      </c>
      <c r="BJ93" s="6" t="s">
        <v>21</v>
      </c>
    </row>
    <row r="94" spans="2:62" s="6" customFormat="1" ht="18.75" customHeight="1">
      <c r="B94" s="21"/>
      <c r="D94" s="177" t="s">
        <v>137</v>
      </c>
      <c r="E94" s="178"/>
      <c r="F94" s="178"/>
      <c r="G94" s="178"/>
      <c r="H94" s="178"/>
      <c r="N94" s="179">
        <f>ROUND($N$87*$T$94,2)</f>
        <v>0</v>
      </c>
      <c r="O94" s="178"/>
      <c r="P94" s="178"/>
      <c r="Q94" s="178"/>
      <c r="R94" s="22"/>
      <c r="T94" s="105"/>
      <c r="U94" s="106" t="s">
        <v>43</v>
      </c>
      <c r="AY94" s="6" t="s">
        <v>135</v>
      </c>
      <c r="BE94" s="83">
        <f>IF($U$94="základní",$N$94,0)</f>
        <v>0</v>
      </c>
      <c r="BF94" s="83">
        <f>IF($U$94="snížená",$N$94,0)</f>
        <v>0</v>
      </c>
      <c r="BG94" s="83">
        <f>IF($U$94="zákl. přenesená",$N$94,0)</f>
        <v>0</v>
      </c>
      <c r="BH94" s="83">
        <f>IF($U$94="sníž. přenesená",$N$94,0)</f>
        <v>0</v>
      </c>
      <c r="BI94" s="83">
        <f>IF($U$94="nulová",$N$94,0)</f>
        <v>0</v>
      </c>
      <c r="BJ94" s="6" t="s">
        <v>21</v>
      </c>
    </row>
    <row r="95" spans="2:62" s="6" customFormat="1" ht="18.75" customHeight="1">
      <c r="B95" s="21"/>
      <c r="D95" s="177" t="s">
        <v>138</v>
      </c>
      <c r="E95" s="178"/>
      <c r="F95" s="178"/>
      <c r="G95" s="178"/>
      <c r="H95" s="178"/>
      <c r="N95" s="179">
        <f>ROUND($N$87*$T$95,2)</f>
        <v>0</v>
      </c>
      <c r="O95" s="178"/>
      <c r="P95" s="178"/>
      <c r="Q95" s="178"/>
      <c r="R95" s="22"/>
      <c r="T95" s="105"/>
      <c r="U95" s="106" t="s">
        <v>43</v>
      </c>
      <c r="AY95" s="6" t="s">
        <v>135</v>
      </c>
      <c r="BE95" s="83">
        <f>IF($U$95="základní",$N$95,0)</f>
        <v>0</v>
      </c>
      <c r="BF95" s="83">
        <f>IF($U$95="snížená",$N$95,0)</f>
        <v>0</v>
      </c>
      <c r="BG95" s="83">
        <f>IF($U$95="zákl. přenesená",$N$95,0)</f>
        <v>0</v>
      </c>
      <c r="BH95" s="83">
        <f>IF($U$95="sníž. přenesená",$N$95,0)</f>
        <v>0</v>
      </c>
      <c r="BI95" s="83">
        <f>IF($U$95="nulová",$N$95,0)</f>
        <v>0</v>
      </c>
      <c r="BJ95" s="6" t="s">
        <v>21</v>
      </c>
    </row>
    <row r="96" spans="2:62" s="6" customFormat="1" ht="18.75" customHeight="1">
      <c r="B96" s="21"/>
      <c r="D96" s="177" t="s">
        <v>139</v>
      </c>
      <c r="E96" s="178"/>
      <c r="F96" s="178"/>
      <c r="G96" s="178"/>
      <c r="H96" s="178"/>
      <c r="N96" s="179">
        <f>ROUND($N$87*$T$96,2)</f>
        <v>0</v>
      </c>
      <c r="O96" s="178"/>
      <c r="P96" s="178"/>
      <c r="Q96" s="178"/>
      <c r="R96" s="22"/>
      <c r="T96" s="105"/>
      <c r="U96" s="106" t="s">
        <v>43</v>
      </c>
      <c r="AY96" s="6" t="s">
        <v>135</v>
      </c>
      <c r="BE96" s="83">
        <f>IF($U$96="základní",$N$96,0)</f>
        <v>0</v>
      </c>
      <c r="BF96" s="83">
        <f>IF($U$96="snížená",$N$96,0)</f>
        <v>0</v>
      </c>
      <c r="BG96" s="83">
        <f>IF($U$96="zákl. přenesená",$N$96,0)</f>
        <v>0</v>
      </c>
      <c r="BH96" s="83">
        <f>IF($U$96="sníž. přenesená",$N$96,0)</f>
        <v>0</v>
      </c>
      <c r="BI96" s="83">
        <f>IF($U$96="nulová",$N$96,0)</f>
        <v>0</v>
      </c>
      <c r="BJ96" s="6" t="s">
        <v>21</v>
      </c>
    </row>
    <row r="97" spans="2:62" s="6" customFormat="1" ht="18.75" customHeight="1">
      <c r="B97" s="21"/>
      <c r="D97" s="79" t="s">
        <v>140</v>
      </c>
      <c r="N97" s="179">
        <f>ROUND($N$87*$T$97,2)</f>
        <v>0</v>
      </c>
      <c r="O97" s="178"/>
      <c r="P97" s="178"/>
      <c r="Q97" s="178"/>
      <c r="R97" s="22"/>
      <c r="T97" s="107"/>
      <c r="U97" s="108" t="s">
        <v>43</v>
      </c>
      <c r="AY97" s="6" t="s">
        <v>141</v>
      </c>
      <c r="BE97" s="83">
        <f>IF($U$97="základní",$N$97,0)</f>
        <v>0</v>
      </c>
      <c r="BF97" s="83">
        <f>IF($U$97="snížená",$N$97,0)</f>
        <v>0</v>
      </c>
      <c r="BG97" s="83">
        <f>IF($U$97="zákl. přenesená",$N$97,0)</f>
        <v>0</v>
      </c>
      <c r="BH97" s="83">
        <f>IF($U$97="sníž. přenesená",$N$97,0)</f>
        <v>0</v>
      </c>
      <c r="BI97" s="83">
        <f>IF($U$97="nulová",$N$97,0)</f>
        <v>0</v>
      </c>
      <c r="BJ97" s="6" t="s">
        <v>21</v>
      </c>
    </row>
    <row r="98" spans="2:18" s="6" customFormat="1" ht="14.25" customHeight="1">
      <c r="B98" s="21"/>
      <c r="R98" s="22"/>
    </row>
    <row r="99" spans="2:18" s="6" customFormat="1" ht="30" customHeight="1">
      <c r="B99" s="21"/>
      <c r="C99" s="90" t="s">
        <v>121</v>
      </c>
      <c r="D99" s="29"/>
      <c r="E99" s="29"/>
      <c r="F99" s="29"/>
      <c r="G99" s="29"/>
      <c r="H99" s="29"/>
      <c r="I99" s="29"/>
      <c r="J99" s="29"/>
      <c r="K99" s="29"/>
      <c r="L99" s="173">
        <f>ROUND(SUM($N$87+$N$91),2)</f>
        <v>0</v>
      </c>
      <c r="M99" s="174"/>
      <c r="N99" s="174"/>
      <c r="O99" s="174"/>
      <c r="P99" s="174"/>
      <c r="Q99" s="174"/>
      <c r="R99" s="22"/>
    </row>
    <row r="100" spans="2:18" s="6" customFormat="1" ht="7.5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4"/>
    </row>
    <row r="104" spans="2:18" s="6" customFormat="1" ht="7.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7"/>
    </row>
    <row r="105" spans="2:18" s="6" customFormat="1" ht="37.5" customHeight="1">
      <c r="B105" s="21"/>
      <c r="C105" s="191" t="s">
        <v>142</v>
      </c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22"/>
    </row>
    <row r="106" spans="2:18" s="6" customFormat="1" ht="7.5" customHeight="1">
      <c r="B106" s="21"/>
      <c r="R106" s="22"/>
    </row>
    <row r="107" spans="2:18" s="6" customFormat="1" ht="37.5" customHeight="1">
      <c r="B107" s="21"/>
      <c r="C107" s="50" t="s">
        <v>16</v>
      </c>
      <c r="F107" s="192" t="str">
        <f>$F$6</f>
        <v>Rekonstukce mostu ev. č. 2c-M1</v>
      </c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R107" s="22"/>
    </row>
    <row r="108" spans="2:18" s="6" customFormat="1" ht="7.5" customHeight="1">
      <c r="B108" s="21"/>
      <c r="R108" s="22"/>
    </row>
    <row r="109" spans="2:18" s="6" customFormat="1" ht="18.75" customHeight="1">
      <c r="B109" s="21"/>
      <c r="C109" s="17" t="s">
        <v>22</v>
      </c>
      <c r="F109" s="15" t="str">
        <f>$F$8</f>
        <v>Smilovice</v>
      </c>
      <c r="K109" s="17" t="s">
        <v>24</v>
      </c>
      <c r="M109" s="220">
        <f>IF($O$8="","",$O$8)</f>
        <v>42053</v>
      </c>
      <c r="N109" s="178"/>
      <c r="O109" s="178"/>
      <c r="P109" s="178"/>
      <c r="R109" s="22"/>
    </row>
    <row r="110" spans="2:18" s="6" customFormat="1" ht="7.5" customHeight="1">
      <c r="B110" s="21"/>
      <c r="R110" s="22"/>
    </row>
    <row r="111" spans="2:18" s="6" customFormat="1" ht="15.75" customHeight="1">
      <c r="B111" s="21"/>
      <c r="C111" s="17" t="s">
        <v>27</v>
      </c>
      <c r="F111" s="15" t="str">
        <f>$E$11</f>
        <v>obec Smilovice</v>
      </c>
      <c r="K111" s="17" t="s">
        <v>33</v>
      </c>
      <c r="M111" s="193" t="str">
        <f>$E$17</f>
        <v>TŘINECKÁ PROJEKCE, a. s.</v>
      </c>
      <c r="N111" s="178"/>
      <c r="O111" s="178"/>
      <c r="P111" s="178"/>
      <c r="Q111" s="178"/>
      <c r="R111" s="22"/>
    </row>
    <row r="112" spans="2:18" s="6" customFormat="1" ht="15" customHeight="1">
      <c r="B112" s="21"/>
      <c r="C112" s="17" t="s">
        <v>31</v>
      </c>
      <c r="F112" s="15" t="str">
        <f>IF($E$14="","",$E$14)</f>
        <v>Vyplň údaj</v>
      </c>
      <c r="K112" s="17" t="s">
        <v>35</v>
      </c>
      <c r="M112" s="193" t="str">
        <f>$E$20</f>
        <v> </v>
      </c>
      <c r="N112" s="178"/>
      <c r="O112" s="178"/>
      <c r="P112" s="178"/>
      <c r="Q112" s="178"/>
      <c r="R112" s="22"/>
    </row>
    <row r="113" spans="2:18" s="6" customFormat="1" ht="11.25" customHeight="1">
      <c r="B113" s="21"/>
      <c r="R113" s="22"/>
    </row>
    <row r="114" spans="2:27" s="109" customFormat="1" ht="30" customHeight="1">
      <c r="B114" s="110"/>
      <c r="C114" s="111" t="s">
        <v>143</v>
      </c>
      <c r="D114" s="112" t="s">
        <v>144</v>
      </c>
      <c r="E114" s="112" t="s">
        <v>60</v>
      </c>
      <c r="F114" s="221" t="s">
        <v>145</v>
      </c>
      <c r="G114" s="222"/>
      <c r="H114" s="222"/>
      <c r="I114" s="222"/>
      <c r="J114" s="112" t="s">
        <v>146</v>
      </c>
      <c r="K114" s="112" t="s">
        <v>147</v>
      </c>
      <c r="L114" s="221" t="s">
        <v>148</v>
      </c>
      <c r="M114" s="222"/>
      <c r="N114" s="221" t="s">
        <v>149</v>
      </c>
      <c r="O114" s="222"/>
      <c r="P114" s="222"/>
      <c r="Q114" s="223"/>
      <c r="R114" s="113"/>
      <c r="T114" s="57" t="s">
        <v>150</v>
      </c>
      <c r="U114" s="58" t="s">
        <v>42</v>
      </c>
      <c r="V114" s="58" t="s">
        <v>151</v>
      </c>
      <c r="W114" s="58" t="s">
        <v>152</v>
      </c>
      <c r="X114" s="58" t="s">
        <v>153</v>
      </c>
      <c r="Y114" s="58" t="s">
        <v>154</v>
      </c>
      <c r="Z114" s="58" t="s">
        <v>155</v>
      </c>
      <c r="AA114" s="59" t="s">
        <v>156</v>
      </c>
    </row>
    <row r="115" spans="2:63" s="6" customFormat="1" ht="30" customHeight="1">
      <c r="B115" s="21"/>
      <c r="C115" s="62" t="s">
        <v>125</v>
      </c>
      <c r="N115" s="216">
        <f>$BK$115</f>
        <v>0</v>
      </c>
      <c r="O115" s="178"/>
      <c r="P115" s="178"/>
      <c r="Q115" s="178"/>
      <c r="R115" s="22"/>
      <c r="T115" s="61"/>
      <c r="U115" s="34"/>
      <c r="V115" s="34"/>
      <c r="W115" s="114">
        <f>$W$116+$W$121</f>
        <v>0</v>
      </c>
      <c r="X115" s="34"/>
      <c r="Y115" s="114">
        <f>$Y$116+$Y$121</f>
        <v>0</v>
      </c>
      <c r="Z115" s="34"/>
      <c r="AA115" s="115">
        <f>$AA$116+$AA$121</f>
        <v>0</v>
      </c>
      <c r="AT115" s="6" t="s">
        <v>77</v>
      </c>
      <c r="AU115" s="6" t="s">
        <v>130</v>
      </c>
      <c r="BK115" s="116">
        <f>$BK$116+$BK$121</f>
        <v>0</v>
      </c>
    </row>
    <row r="116" spans="2:63" s="117" customFormat="1" ht="37.5" customHeight="1">
      <c r="B116" s="118"/>
      <c r="D116" s="119" t="s">
        <v>131</v>
      </c>
      <c r="E116" s="119"/>
      <c r="F116" s="119"/>
      <c r="G116" s="119"/>
      <c r="H116" s="119"/>
      <c r="I116" s="119"/>
      <c r="J116" s="119"/>
      <c r="K116" s="119"/>
      <c r="L116" s="119"/>
      <c r="M116" s="119"/>
      <c r="N116" s="217">
        <f>$BK$116</f>
        <v>0</v>
      </c>
      <c r="O116" s="218"/>
      <c r="P116" s="218"/>
      <c r="Q116" s="218"/>
      <c r="R116" s="121"/>
      <c r="T116" s="122"/>
      <c r="W116" s="123">
        <f>SUM($W$117:$W$120)</f>
        <v>0</v>
      </c>
      <c r="Y116" s="123">
        <f>SUM($Y$117:$Y$120)</f>
        <v>0</v>
      </c>
      <c r="AA116" s="124">
        <f>SUM($AA$117:$AA$120)</f>
        <v>0</v>
      </c>
      <c r="AR116" s="120" t="s">
        <v>157</v>
      </c>
      <c r="AT116" s="120" t="s">
        <v>77</v>
      </c>
      <c r="AU116" s="120" t="s">
        <v>78</v>
      </c>
      <c r="AY116" s="120" t="s">
        <v>158</v>
      </c>
      <c r="BK116" s="125">
        <f>SUM($BK$117:$BK$120)</f>
        <v>0</v>
      </c>
    </row>
    <row r="117" spans="2:65" s="6" customFormat="1" ht="15.75" customHeight="1">
      <c r="B117" s="21"/>
      <c r="C117" s="126" t="s">
        <v>21</v>
      </c>
      <c r="D117" s="126" t="s">
        <v>159</v>
      </c>
      <c r="E117" s="127" t="s">
        <v>160</v>
      </c>
      <c r="F117" s="219" t="s">
        <v>161</v>
      </c>
      <c r="G117" s="214"/>
      <c r="H117" s="214"/>
      <c r="I117" s="214"/>
      <c r="J117" s="128" t="s">
        <v>162</v>
      </c>
      <c r="K117" s="129">
        <v>1</v>
      </c>
      <c r="L117" s="213">
        <v>0</v>
      </c>
      <c r="M117" s="214"/>
      <c r="N117" s="215">
        <f>ROUND($L$117*$K$117,2)</f>
        <v>0</v>
      </c>
      <c r="O117" s="214"/>
      <c r="P117" s="214"/>
      <c r="Q117" s="214"/>
      <c r="R117" s="22"/>
      <c r="T117" s="130"/>
      <c r="U117" s="27" t="s">
        <v>43</v>
      </c>
      <c r="W117" s="131">
        <f>$V$117*$K$117</f>
        <v>0</v>
      </c>
      <c r="X117" s="131">
        <v>0</v>
      </c>
      <c r="Y117" s="131">
        <f>$X$117*$K$117</f>
        <v>0</v>
      </c>
      <c r="Z117" s="131">
        <v>0</v>
      </c>
      <c r="AA117" s="132">
        <f>$Z$117*$K$117</f>
        <v>0</v>
      </c>
      <c r="AR117" s="6" t="s">
        <v>163</v>
      </c>
      <c r="AT117" s="6" t="s">
        <v>159</v>
      </c>
      <c r="AU117" s="6" t="s">
        <v>21</v>
      </c>
      <c r="AY117" s="6" t="s">
        <v>158</v>
      </c>
      <c r="BE117" s="83">
        <f>IF($U$117="základní",$N$117,0)</f>
        <v>0</v>
      </c>
      <c r="BF117" s="83">
        <f>IF($U$117="snížená",$N$117,0)</f>
        <v>0</v>
      </c>
      <c r="BG117" s="83">
        <f>IF($U$117="zákl. přenesená",$N$117,0)</f>
        <v>0</v>
      </c>
      <c r="BH117" s="83">
        <f>IF($U$117="sníž. přenesená",$N$117,0)</f>
        <v>0</v>
      </c>
      <c r="BI117" s="83">
        <f>IF($U$117="nulová",$N$117,0)</f>
        <v>0</v>
      </c>
      <c r="BJ117" s="6" t="s">
        <v>21</v>
      </c>
      <c r="BK117" s="83">
        <f>ROUND($L$117*$K$117,2)</f>
        <v>0</v>
      </c>
      <c r="BL117" s="6" t="s">
        <v>163</v>
      </c>
      <c r="BM117" s="6" t="s">
        <v>164</v>
      </c>
    </row>
    <row r="118" spans="2:65" s="6" customFormat="1" ht="15.75" customHeight="1">
      <c r="B118" s="21"/>
      <c r="C118" s="126" t="s">
        <v>123</v>
      </c>
      <c r="D118" s="126" t="s">
        <v>159</v>
      </c>
      <c r="E118" s="127" t="s">
        <v>165</v>
      </c>
      <c r="F118" s="219" t="s">
        <v>166</v>
      </c>
      <c r="G118" s="214"/>
      <c r="H118" s="214"/>
      <c r="I118" s="214"/>
      <c r="J118" s="128" t="s">
        <v>162</v>
      </c>
      <c r="K118" s="129">
        <v>1</v>
      </c>
      <c r="L118" s="213">
        <v>0</v>
      </c>
      <c r="M118" s="214"/>
      <c r="N118" s="215">
        <f>ROUND($L$118*$K$118,2)</f>
        <v>0</v>
      </c>
      <c r="O118" s="214"/>
      <c r="P118" s="214"/>
      <c r="Q118" s="214"/>
      <c r="R118" s="22"/>
      <c r="T118" s="130"/>
      <c r="U118" s="27" t="s">
        <v>43</v>
      </c>
      <c r="W118" s="131">
        <f>$V$118*$K$118</f>
        <v>0</v>
      </c>
      <c r="X118" s="131">
        <v>0</v>
      </c>
      <c r="Y118" s="131">
        <f>$X$118*$K$118</f>
        <v>0</v>
      </c>
      <c r="Z118" s="131">
        <v>0</v>
      </c>
      <c r="AA118" s="132">
        <f>$Z$118*$K$118</f>
        <v>0</v>
      </c>
      <c r="AR118" s="6" t="s">
        <v>163</v>
      </c>
      <c r="AT118" s="6" t="s">
        <v>159</v>
      </c>
      <c r="AU118" s="6" t="s">
        <v>21</v>
      </c>
      <c r="AY118" s="6" t="s">
        <v>158</v>
      </c>
      <c r="BE118" s="83">
        <f>IF($U$118="základní",$N$118,0)</f>
        <v>0</v>
      </c>
      <c r="BF118" s="83">
        <f>IF($U$118="snížená",$N$118,0)</f>
        <v>0</v>
      </c>
      <c r="BG118" s="83">
        <f>IF($U$118="zákl. přenesená",$N$118,0)</f>
        <v>0</v>
      </c>
      <c r="BH118" s="83">
        <f>IF($U$118="sníž. přenesená",$N$118,0)</f>
        <v>0</v>
      </c>
      <c r="BI118" s="83">
        <f>IF($U$118="nulová",$N$118,0)</f>
        <v>0</v>
      </c>
      <c r="BJ118" s="6" t="s">
        <v>21</v>
      </c>
      <c r="BK118" s="83">
        <f>ROUND($L$118*$K$118,2)</f>
        <v>0</v>
      </c>
      <c r="BL118" s="6" t="s">
        <v>163</v>
      </c>
      <c r="BM118" s="6" t="s">
        <v>167</v>
      </c>
    </row>
    <row r="119" spans="2:65" s="6" customFormat="1" ht="15.75" customHeight="1">
      <c r="B119" s="21"/>
      <c r="C119" s="126" t="s">
        <v>168</v>
      </c>
      <c r="D119" s="126" t="s">
        <v>159</v>
      </c>
      <c r="E119" s="127" t="s">
        <v>169</v>
      </c>
      <c r="F119" s="219" t="s">
        <v>170</v>
      </c>
      <c r="G119" s="214"/>
      <c r="H119" s="214"/>
      <c r="I119" s="214"/>
      <c r="J119" s="128" t="s">
        <v>162</v>
      </c>
      <c r="K119" s="129">
        <v>1</v>
      </c>
      <c r="L119" s="213">
        <v>0</v>
      </c>
      <c r="M119" s="214"/>
      <c r="N119" s="215">
        <f>ROUND($L$119*$K$119,2)</f>
        <v>0</v>
      </c>
      <c r="O119" s="214"/>
      <c r="P119" s="214"/>
      <c r="Q119" s="214"/>
      <c r="R119" s="22"/>
      <c r="T119" s="130"/>
      <c r="U119" s="27" t="s">
        <v>43</v>
      </c>
      <c r="W119" s="131">
        <f>$V$119*$K$119</f>
        <v>0</v>
      </c>
      <c r="X119" s="131">
        <v>0</v>
      </c>
      <c r="Y119" s="131">
        <f>$X$119*$K$119</f>
        <v>0</v>
      </c>
      <c r="Z119" s="131">
        <v>0</v>
      </c>
      <c r="AA119" s="132">
        <f>$Z$119*$K$119</f>
        <v>0</v>
      </c>
      <c r="AR119" s="6" t="s">
        <v>163</v>
      </c>
      <c r="AT119" s="6" t="s">
        <v>159</v>
      </c>
      <c r="AU119" s="6" t="s">
        <v>21</v>
      </c>
      <c r="AY119" s="6" t="s">
        <v>158</v>
      </c>
      <c r="BE119" s="83">
        <f>IF($U$119="základní",$N$119,0)</f>
        <v>0</v>
      </c>
      <c r="BF119" s="83">
        <f>IF($U$119="snížená",$N$119,0)</f>
        <v>0</v>
      </c>
      <c r="BG119" s="83">
        <f>IF($U$119="zákl. přenesená",$N$119,0)</f>
        <v>0</v>
      </c>
      <c r="BH119" s="83">
        <f>IF($U$119="sníž. přenesená",$N$119,0)</f>
        <v>0</v>
      </c>
      <c r="BI119" s="83">
        <f>IF($U$119="nulová",$N$119,0)</f>
        <v>0</v>
      </c>
      <c r="BJ119" s="6" t="s">
        <v>21</v>
      </c>
      <c r="BK119" s="83">
        <f>ROUND($L$119*$K$119,2)</f>
        <v>0</v>
      </c>
      <c r="BL119" s="6" t="s">
        <v>163</v>
      </c>
      <c r="BM119" s="6" t="s">
        <v>171</v>
      </c>
    </row>
    <row r="120" spans="2:65" s="6" customFormat="1" ht="15.75" customHeight="1">
      <c r="B120" s="21"/>
      <c r="C120" s="126" t="s">
        <v>157</v>
      </c>
      <c r="D120" s="126" t="s">
        <v>159</v>
      </c>
      <c r="E120" s="127" t="s">
        <v>172</v>
      </c>
      <c r="F120" s="219" t="s">
        <v>173</v>
      </c>
      <c r="G120" s="214"/>
      <c r="H120" s="214"/>
      <c r="I120" s="214"/>
      <c r="J120" s="128" t="s">
        <v>162</v>
      </c>
      <c r="K120" s="129">
        <v>1</v>
      </c>
      <c r="L120" s="213">
        <v>0</v>
      </c>
      <c r="M120" s="214"/>
      <c r="N120" s="215">
        <f>ROUND($L$120*$K$120,2)</f>
        <v>0</v>
      </c>
      <c r="O120" s="214"/>
      <c r="P120" s="214"/>
      <c r="Q120" s="214"/>
      <c r="R120" s="22"/>
      <c r="T120" s="130"/>
      <c r="U120" s="27" t="s">
        <v>43</v>
      </c>
      <c r="W120" s="131">
        <f>$V$120*$K$120</f>
        <v>0</v>
      </c>
      <c r="X120" s="131">
        <v>0</v>
      </c>
      <c r="Y120" s="131">
        <f>$X$120*$K$120</f>
        <v>0</v>
      </c>
      <c r="Z120" s="131">
        <v>0</v>
      </c>
      <c r="AA120" s="132">
        <f>$Z$120*$K$120</f>
        <v>0</v>
      </c>
      <c r="AR120" s="6" t="s">
        <v>163</v>
      </c>
      <c r="AT120" s="6" t="s">
        <v>159</v>
      </c>
      <c r="AU120" s="6" t="s">
        <v>21</v>
      </c>
      <c r="AY120" s="6" t="s">
        <v>158</v>
      </c>
      <c r="BE120" s="83">
        <f>IF($U$120="základní",$N$120,0)</f>
        <v>0</v>
      </c>
      <c r="BF120" s="83">
        <f>IF($U$120="snížená",$N$120,0)</f>
        <v>0</v>
      </c>
      <c r="BG120" s="83">
        <f>IF($U$120="zákl. přenesená",$N$120,0)</f>
        <v>0</v>
      </c>
      <c r="BH120" s="83">
        <f>IF($U$120="sníž. přenesená",$N$120,0)</f>
        <v>0</v>
      </c>
      <c r="BI120" s="83">
        <f>IF($U$120="nulová",$N$120,0)</f>
        <v>0</v>
      </c>
      <c r="BJ120" s="6" t="s">
        <v>21</v>
      </c>
      <c r="BK120" s="83">
        <f>ROUND($L$120*$K$120,2)</f>
        <v>0</v>
      </c>
      <c r="BL120" s="6" t="s">
        <v>163</v>
      </c>
      <c r="BM120" s="6" t="s">
        <v>174</v>
      </c>
    </row>
    <row r="121" spans="2:63" s="6" customFormat="1" ht="51" customHeight="1">
      <c r="B121" s="21"/>
      <c r="D121" s="119" t="s">
        <v>175</v>
      </c>
      <c r="N121" s="217">
        <f>$BK$121</f>
        <v>0</v>
      </c>
      <c r="O121" s="178"/>
      <c r="P121" s="178"/>
      <c r="Q121" s="178"/>
      <c r="R121" s="22"/>
      <c r="T121" s="55"/>
      <c r="AA121" s="56"/>
      <c r="AT121" s="6" t="s">
        <v>77</v>
      </c>
      <c r="AU121" s="6" t="s">
        <v>78</v>
      </c>
      <c r="AY121" s="6" t="s">
        <v>176</v>
      </c>
      <c r="BK121" s="83">
        <f>SUM($BK$122:$BK$126)</f>
        <v>0</v>
      </c>
    </row>
    <row r="122" spans="2:63" s="6" customFormat="1" ht="23.25" customHeight="1">
      <c r="B122" s="21"/>
      <c r="C122" s="133"/>
      <c r="D122" s="133" t="s">
        <v>159</v>
      </c>
      <c r="E122" s="134"/>
      <c r="F122" s="211"/>
      <c r="G122" s="212"/>
      <c r="H122" s="212"/>
      <c r="I122" s="212"/>
      <c r="J122" s="135"/>
      <c r="K122" s="129"/>
      <c r="L122" s="213"/>
      <c r="M122" s="214"/>
      <c r="N122" s="215">
        <f>$BK$122</f>
        <v>0</v>
      </c>
      <c r="O122" s="214"/>
      <c r="P122" s="214"/>
      <c r="Q122" s="214"/>
      <c r="R122" s="22"/>
      <c r="T122" s="130"/>
      <c r="U122" s="136" t="s">
        <v>43</v>
      </c>
      <c r="AA122" s="56"/>
      <c r="AT122" s="6" t="s">
        <v>176</v>
      </c>
      <c r="AU122" s="6" t="s">
        <v>21</v>
      </c>
      <c r="AY122" s="6" t="s">
        <v>176</v>
      </c>
      <c r="BE122" s="83">
        <f>IF($U$122="základní",$N$122,0)</f>
        <v>0</v>
      </c>
      <c r="BF122" s="83">
        <f>IF($U$122="snížená",$N$122,0)</f>
        <v>0</v>
      </c>
      <c r="BG122" s="83">
        <f>IF($U$122="zákl. přenesená",$N$122,0)</f>
        <v>0</v>
      </c>
      <c r="BH122" s="83">
        <f>IF($U$122="sníž. přenesená",$N$122,0)</f>
        <v>0</v>
      </c>
      <c r="BI122" s="83">
        <f>IF($U$122="nulová",$N$122,0)</f>
        <v>0</v>
      </c>
      <c r="BJ122" s="6" t="s">
        <v>21</v>
      </c>
      <c r="BK122" s="83">
        <f>$L$122*$K$122</f>
        <v>0</v>
      </c>
    </row>
    <row r="123" spans="2:63" s="6" customFormat="1" ht="23.25" customHeight="1">
      <c r="B123" s="21"/>
      <c r="C123" s="133"/>
      <c r="D123" s="133" t="s">
        <v>159</v>
      </c>
      <c r="E123" s="134"/>
      <c r="F123" s="211"/>
      <c r="G123" s="212"/>
      <c r="H123" s="212"/>
      <c r="I123" s="212"/>
      <c r="J123" s="135"/>
      <c r="K123" s="129"/>
      <c r="L123" s="213"/>
      <c r="M123" s="214"/>
      <c r="N123" s="215">
        <f>$BK$123</f>
        <v>0</v>
      </c>
      <c r="O123" s="214"/>
      <c r="P123" s="214"/>
      <c r="Q123" s="214"/>
      <c r="R123" s="22"/>
      <c r="T123" s="130"/>
      <c r="U123" s="136" t="s">
        <v>43</v>
      </c>
      <c r="AA123" s="56"/>
      <c r="AT123" s="6" t="s">
        <v>176</v>
      </c>
      <c r="AU123" s="6" t="s">
        <v>21</v>
      </c>
      <c r="AY123" s="6" t="s">
        <v>176</v>
      </c>
      <c r="BE123" s="83">
        <f>IF($U$123="základní",$N$123,0)</f>
        <v>0</v>
      </c>
      <c r="BF123" s="83">
        <f>IF($U$123="snížená",$N$123,0)</f>
        <v>0</v>
      </c>
      <c r="BG123" s="83">
        <f>IF($U$123="zákl. přenesená",$N$123,0)</f>
        <v>0</v>
      </c>
      <c r="BH123" s="83">
        <f>IF($U$123="sníž. přenesená",$N$123,0)</f>
        <v>0</v>
      </c>
      <c r="BI123" s="83">
        <f>IF($U$123="nulová",$N$123,0)</f>
        <v>0</v>
      </c>
      <c r="BJ123" s="6" t="s">
        <v>21</v>
      </c>
      <c r="BK123" s="83">
        <f>$L$123*$K$123</f>
        <v>0</v>
      </c>
    </row>
    <row r="124" spans="2:63" s="6" customFormat="1" ht="23.25" customHeight="1">
      <c r="B124" s="21"/>
      <c r="C124" s="133"/>
      <c r="D124" s="133" t="s">
        <v>159</v>
      </c>
      <c r="E124" s="134"/>
      <c r="F124" s="211"/>
      <c r="G124" s="212"/>
      <c r="H124" s="212"/>
      <c r="I124" s="212"/>
      <c r="J124" s="135"/>
      <c r="K124" s="129"/>
      <c r="L124" s="213"/>
      <c r="M124" s="214"/>
      <c r="N124" s="215">
        <f>$BK$124</f>
        <v>0</v>
      </c>
      <c r="O124" s="214"/>
      <c r="P124" s="214"/>
      <c r="Q124" s="214"/>
      <c r="R124" s="22"/>
      <c r="T124" s="130"/>
      <c r="U124" s="136" t="s">
        <v>43</v>
      </c>
      <c r="AA124" s="56"/>
      <c r="AT124" s="6" t="s">
        <v>176</v>
      </c>
      <c r="AU124" s="6" t="s">
        <v>21</v>
      </c>
      <c r="AY124" s="6" t="s">
        <v>176</v>
      </c>
      <c r="BE124" s="83">
        <f>IF($U$124="základní",$N$124,0)</f>
        <v>0</v>
      </c>
      <c r="BF124" s="83">
        <f>IF($U$124="snížená",$N$124,0)</f>
        <v>0</v>
      </c>
      <c r="BG124" s="83">
        <f>IF($U$124="zákl. přenesená",$N$124,0)</f>
        <v>0</v>
      </c>
      <c r="BH124" s="83">
        <f>IF($U$124="sníž. přenesená",$N$124,0)</f>
        <v>0</v>
      </c>
      <c r="BI124" s="83">
        <f>IF($U$124="nulová",$N$124,0)</f>
        <v>0</v>
      </c>
      <c r="BJ124" s="6" t="s">
        <v>21</v>
      </c>
      <c r="BK124" s="83">
        <f>$L$124*$K$124</f>
        <v>0</v>
      </c>
    </row>
    <row r="125" spans="2:63" s="6" customFormat="1" ht="23.25" customHeight="1">
      <c r="B125" s="21"/>
      <c r="C125" s="133"/>
      <c r="D125" s="133" t="s">
        <v>159</v>
      </c>
      <c r="E125" s="134"/>
      <c r="F125" s="211"/>
      <c r="G125" s="212"/>
      <c r="H125" s="212"/>
      <c r="I125" s="212"/>
      <c r="J125" s="135"/>
      <c r="K125" s="129"/>
      <c r="L125" s="213"/>
      <c r="M125" s="214"/>
      <c r="N125" s="215">
        <f>$BK$125</f>
        <v>0</v>
      </c>
      <c r="O125" s="214"/>
      <c r="P125" s="214"/>
      <c r="Q125" s="214"/>
      <c r="R125" s="22"/>
      <c r="T125" s="130"/>
      <c r="U125" s="136" t="s">
        <v>43</v>
      </c>
      <c r="AA125" s="56"/>
      <c r="AT125" s="6" t="s">
        <v>176</v>
      </c>
      <c r="AU125" s="6" t="s">
        <v>21</v>
      </c>
      <c r="AY125" s="6" t="s">
        <v>176</v>
      </c>
      <c r="BE125" s="83">
        <f>IF($U$125="základní",$N$125,0)</f>
        <v>0</v>
      </c>
      <c r="BF125" s="83">
        <f>IF($U$125="snížená",$N$125,0)</f>
        <v>0</v>
      </c>
      <c r="BG125" s="83">
        <f>IF($U$125="zákl. přenesená",$N$125,0)</f>
        <v>0</v>
      </c>
      <c r="BH125" s="83">
        <f>IF($U$125="sníž. přenesená",$N$125,0)</f>
        <v>0</v>
      </c>
      <c r="BI125" s="83">
        <f>IF($U$125="nulová",$N$125,0)</f>
        <v>0</v>
      </c>
      <c r="BJ125" s="6" t="s">
        <v>21</v>
      </c>
      <c r="BK125" s="83">
        <f>$L$125*$K$125</f>
        <v>0</v>
      </c>
    </row>
    <row r="126" spans="2:63" s="6" customFormat="1" ht="23.25" customHeight="1">
      <c r="B126" s="21"/>
      <c r="C126" s="133"/>
      <c r="D126" s="133" t="s">
        <v>159</v>
      </c>
      <c r="E126" s="134"/>
      <c r="F126" s="211"/>
      <c r="G126" s="212"/>
      <c r="H126" s="212"/>
      <c r="I126" s="212"/>
      <c r="J126" s="135"/>
      <c r="K126" s="129"/>
      <c r="L126" s="213"/>
      <c r="M126" s="214"/>
      <c r="N126" s="215">
        <f>$BK$126</f>
        <v>0</v>
      </c>
      <c r="O126" s="214"/>
      <c r="P126" s="214"/>
      <c r="Q126" s="214"/>
      <c r="R126" s="22"/>
      <c r="T126" s="130"/>
      <c r="U126" s="136" t="s">
        <v>43</v>
      </c>
      <c r="V126" s="39"/>
      <c r="W126" s="39"/>
      <c r="X126" s="39"/>
      <c r="Y126" s="39"/>
      <c r="Z126" s="39"/>
      <c r="AA126" s="41"/>
      <c r="AT126" s="6" t="s">
        <v>176</v>
      </c>
      <c r="AU126" s="6" t="s">
        <v>21</v>
      </c>
      <c r="AY126" s="6" t="s">
        <v>176</v>
      </c>
      <c r="BE126" s="83">
        <f>IF($U$126="základní",$N$126,0)</f>
        <v>0</v>
      </c>
      <c r="BF126" s="83">
        <f>IF($U$126="snížená",$N$126,0)</f>
        <v>0</v>
      </c>
      <c r="BG126" s="83">
        <f>IF($U$126="zákl. přenesená",$N$126,0)</f>
        <v>0</v>
      </c>
      <c r="BH126" s="83">
        <f>IF($U$126="sníž. přenesená",$N$126,0)</f>
        <v>0</v>
      </c>
      <c r="BI126" s="83">
        <f>IF($U$126="nulová",$N$126,0)</f>
        <v>0</v>
      </c>
      <c r="BJ126" s="6" t="s">
        <v>21</v>
      </c>
      <c r="BK126" s="83">
        <f>$L$126*$K$126</f>
        <v>0</v>
      </c>
    </row>
    <row r="127" spans="2:18" s="6" customFormat="1" ht="7.5" customHeight="1"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4"/>
    </row>
    <row r="128" s="2" customFormat="1" ht="14.25" customHeight="1"/>
  </sheetData>
  <sheetProtection/>
  <mergeCells count="91">
    <mergeCell ref="E14:L14"/>
    <mergeCell ref="O14:P14"/>
    <mergeCell ref="C2:Q2"/>
    <mergeCell ref="C4:Q4"/>
    <mergeCell ref="F6:P6"/>
    <mergeCell ref="O8:P8"/>
    <mergeCell ref="O16:P16"/>
    <mergeCell ref="O17:P17"/>
    <mergeCell ref="O19:P19"/>
    <mergeCell ref="O20:P20"/>
    <mergeCell ref="O10:P10"/>
    <mergeCell ref="O11:P11"/>
    <mergeCell ref="O13:P13"/>
    <mergeCell ref="H31:J31"/>
    <mergeCell ref="M31:P31"/>
    <mergeCell ref="H32:J32"/>
    <mergeCell ref="M32:P32"/>
    <mergeCell ref="E23:L23"/>
    <mergeCell ref="M26:P26"/>
    <mergeCell ref="M27:P27"/>
    <mergeCell ref="M29:P29"/>
    <mergeCell ref="H35:J35"/>
    <mergeCell ref="M35:P35"/>
    <mergeCell ref="L37:P37"/>
    <mergeCell ref="C76:Q76"/>
    <mergeCell ref="H33:J33"/>
    <mergeCell ref="M33:P33"/>
    <mergeCell ref="H34:J34"/>
    <mergeCell ref="M34:P34"/>
    <mergeCell ref="C85:G85"/>
    <mergeCell ref="N85:Q85"/>
    <mergeCell ref="N87:Q87"/>
    <mergeCell ref="N88:Q88"/>
    <mergeCell ref="F78:P78"/>
    <mergeCell ref="M80:P80"/>
    <mergeCell ref="M82:Q82"/>
    <mergeCell ref="M83:Q83"/>
    <mergeCell ref="D93:H93"/>
    <mergeCell ref="N93:Q93"/>
    <mergeCell ref="D94:H94"/>
    <mergeCell ref="N94:Q94"/>
    <mergeCell ref="N89:Q89"/>
    <mergeCell ref="N91:Q91"/>
    <mergeCell ref="D92:H92"/>
    <mergeCell ref="N92:Q92"/>
    <mergeCell ref="N97:Q97"/>
    <mergeCell ref="L99:Q99"/>
    <mergeCell ref="C105:Q105"/>
    <mergeCell ref="F107:P107"/>
    <mergeCell ref="D95:H95"/>
    <mergeCell ref="N95:Q95"/>
    <mergeCell ref="D96:H96"/>
    <mergeCell ref="N96:Q96"/>
    <mergeCell ref="M109:P109"/>
    <mergeCell ref="M111:Q111"/>
    <mergeCell ref="M112:Q112"/>
    <mergeCell ref="F114:I114"/>
    <mergeCell ref="L114:M114"/>
    <mergeCell ref="N114:Q114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H1:K1"/>
    <mergeCell ref="S2:AC2"/>
    <mergeCell ref="F126:I126"/>
    <mergeCell ref="L126:M126"/>
    <mergeCell ref="N126:Q126"/>
    <mergeCell ref="N115:Q115"/>
    <mergeCell ref="N116:Q116"/>
    <mergeCell ref="N121:Q121"/>
    <mergeCell ref="F124:I124"/>
    <mergeCell ref="L124:M124"/>
  </mergeCells>
  <dataValidations count="2">
    <dataValidation type="list" allowBlank="1" showInputMessage="1" showErrorMessage="1" error="Povoleny jsou hodnoty K a M." sqref="D122:D127">
      <formula1>"K,M"</formula1>
    </dataValidation>
    <dataValidation type="list" allowBlank="1" showInputMessage="1" showErrorMessage="1" error="Povoleny jsou hodnoty základní, snížená, zákl. přenesená, sníž. přenesená, nulová." sqref="U122:U12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1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4"/>
  <sheetViews>
    <sheetView showGridLines="0" zoomScalePageLayoutView="0" workbookViewId="0" topLeftCell="A1">
      <pane ySplit="1" topLeftCell="A2" activePane="bottomLeft" state="frozen"/>
      <selection pane="topLeft" activeCell="AN9" sqref="AN9"/>
      <selection pane="bottomLeft" activeCell="AN9" sqref="AN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2"/>
      <c r="B1" s="169"/>
      <c r="C1" s="169"/>
      <c r="D1" s="170" t="s">
        <v>1</v>
      </c>
      <c r="E1" s="169"/>
      <c r="F1" s="171" t="s">
        <v>745</v>
      </c>
      <c r="G1" s="171"/>
      <c r="H1" s="210" t="s">
        <v>746</v>
      </c>
      <c r="I1" s="210"/>
      <c r="J1" s="210"/>
      <c r="K1" s="210"/>
      <c r="L1" s="171" t="s">
        <v>747</v>
      </c>
      <c r="M1" s="169"/>
      <c r="N1" s="169"/>
      <c r="O1" s="170" t="s">
        <v>122</v>
      </c>
      <c r="P1" s="169"/>
      <c r="Q1" s="169"/>
      <c r="R1" s="169"/>
      <c r="S1" s="171" t="s">
        <v>748</v>
      </c>
      <c r="T1" s="171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2" t="s">
        <v>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175" t="s">
        <v>5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123</v>
      </c>
    </row>
    <row r="4" spans="2:46" s="2" customFormat="1" ht="37.5" customHeight="1">
      <c r="B4" s="10"/>
      <c r="C4" s="191" t="s">
        <v>124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239" t="str">
        <f>'Rekapitulace stavby'!$K$6</f>
        <v>Rekonstukce mostu ev. č. 2c-M1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R6" s="11"/>
    </row>
    <row r="7" spans="2:18" s="6" customFormat="1" ht="33.75" customHeight="1">
      <c r="B7" s="21"/>
      <c r="D7" s="16" t="s">
        <v>177</v>
      </c>
      <c r="F7" s="204" t="s">
        <v>178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R7" s="22"/>
    </row>
    <row r="8" spans="2:18" s="6" customFormat="1" ht="15" customHeight="1">
      <c r="B8" s="21"/>
      <c r="D8" s="17" t="s">
        <v>19</v>
      </c>
      <c r="F8" s="15"/>
      <c r="M8" s="17" t="s">
        <v>20</v>
      </c>
      <c r="O8" s="15"/>
      <c r="R8" s="22"/>
    </row>
    <row r="9" spans="2:18" s="6" customFormat="1" ht="15" customHeight="1">
      <c r="B9" s="21"/>
      <c r="D9" s="17" t="s">
        <v>22</v>
      </c>
      <c r="F9" s="15" t="s">
        <v>23</v>
      </c>
      <c r="M9" s="17" t="s">
        <v>24</v>
      </c>
      <c r="O9" s="231">
        <f>'Rekapitulace stavby'!$AN$8</f>
        <v>42053</v>
      </c>
      <c r="P9" s="178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27</v>
      </c>
      <c r="M11" s="17" t="s">
        <v>28</v>
      </c>
      <c r="O11" s="193"/>
      <c r="P11" s="178"/>
      <c r="R11" s="22"/>
    </row>
    <row r="12" spans="2:18" s="6" customFormat="1" ht="18.75" customHeight="1">
      <c r="B12" s="21"/>
      <c r="E12" s="15" t="s">
        <v>179</v>
      </c>
      <c r="M12" s="17" t="s">
        <v>30</v>
      </c>
      <c r="O12" s="193"/>
      <c r="P12" s="178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31</v>
      </c>
      <c r="M14" s="17" t="s">
        <v>28</v>
      </c>
      <c r="O14" s="230" t="str">
        <f>IF('Rekapitulace stavby'!$AN$13="","",'Rekapitulace stavby'!$AN$13)</f>
        <v>Vyplň údaj</v>
      </c>
      <c r="P14" s="178"/>
      <c r="R14" s="22"/>
    </row>
    <row r="15" spans="2:18" s="6" customFormat="1" ht="18.75" customHeight="1">
      <c r="B15" s="21"/>
      <c r="E15" s="230" t="str">
        <f>IF('Rekapitulace stavby'!$E$14="","",'Rekapitulace stavby'!$E$14)</f>
        <v>Vyplň údaj</v>
      </c>
      <c r="F15" s="178"/>
      <c r="G15" s="178"/>
      <c r="H15" s="178"/>
      <c r="I15" s="178"/>
      <c r="J15" s="178"/>
      <c r="K15" s="178"/>
      <c r="L15" s="178"/>
      <c r="M15" s="17" t="s">
        <v>30</v>
      </c>
      <c r="O15" s="230" t="str">
        <f>IF('Rekapitulace stavby'!$AN$14="","",'Rekapitulace stavby'!$AN$14)</f>
        <v>Vyplň údaj</v>
      </c>
      <c r="P15" s="178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33</v>
      </c>
      <c r="M17" s="17" t="s">
        <v>28</v>
      </c>
      <c r="O17" s="193"/>
      <c r="P17" s="178"/>
      <c r="R17" s="22"/>
    </row>
    <row r="18" spans="2:18" s="6" customFormat="1" ht="18.75" customHeight="1">
      <c r="B18" s="21"/>
      <c r="E18" s="15" t="s">
        <v>34</v>
      </c>
      <c r="M18" s="17" t="s">
        <v>30</v>
      </c>
      <c r="O18" s="193"/>
      <c r="P18" s="178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35</v>
      </c>
      <c r="M20" s="17" t="s">
        <v>28</v>
      </c>
      <c r="O20" s="193">
        <f>IF('Rekapitulace stavby'!$AN$19="","",'Rekapitulace stavby'!$AN$19)</f>
      </c>
      <c r="P20" s="178"/>
      <c r="R20" s="22"/>
    </row>
    <row r="21" spans="2:18" s="6" customFormat="1" ht="18.75" customHeight="1">
      <c r="B21" s="21"/>
      <c r="E21" s="15" t="str">
        <f>IF('Rekapitulace stavby'!$E$20="","",'Rekapitulace stavby'!$E$20)</f>
        <v> </v>
      </c>
      <c r="M21" s="17" t="s">
        <v>30</v>
      </c>
      <c r="O21" s="193">
        <f>IF('Rekapitulace stavby'!$AN$20="","",'Rekapitulace stavby'!$AN$20)</f>
      </c>
      <c r="P21" s="178"/>
      <c r="R21" s="22"/>
    </row>
    <row r="22" spans="2:18" s="6" customFormat="1" ht="7.5" customHeight="1">
      <c r="B22" s="21"/>
      <c r="R22" s="22"/>
    </row>
    <row r="23" spans="2:18" s="6" customFormat="1" ht="15" customHeight="1">
      <c r="B23" s="21"/>
      <c r="D23" s="17" t="s">
        <v>37</v>
      </c>
      <c r="R23" s="22"/>
    </row>
    <row r="24" spans="2:18" s="91" customFormat="1" ht="15.75" customHeight="1">
      <c r="B24" s="92"/>
      <c r="E24" s="206"/>
      <c r="F24" s="228"/>
      <c r="G24" s="228"/>
      <c r="H24" s="228"/>
      <c r="I24" s="228"/>
      <c r="J24" s="228"/>
      <c r="K24" s="228"/>
      <c r="L24" s="228"/>
      <c r="R24" s="93"/>
    </row>
    <row r="25" spans="2:18" s="6" customFormat="1" ht="7.5" customHeight="1">
      <c r="B25" s="21"/>
      <c r="R25" s="22"/>
    </row>
    <row r="26" spans="2:18" s="6" customFormat="1" ht="7.5" customHeight="1">
      <c r="B26" s="2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R26" s="22"/>
    </row>
    <row r="27" spans="2:18" s="6" customFormat="1" ht="15" customHeight="1">
      <c r="B27" s="21"/>
      <c r="D27" s="94" t="s">
        <v>125</v>
      </c>
      <c r="M27" s="207">
        <f>$N$88</f>
        <v>0</v>
      </c>
      <c r="N27" s="178"/>
      <c r="O27" s="178"/>
      <c r="P27" s="178"/>
      <c r="R27" s="22"/>
    </row>
    <row r="28" spans="2:18" s="6" customFormat="1" ht="15" customHeight="1">
      <c r="B28" s="21"/>
      <c r="D28" s="20" t="s">
        <v>114</v>
      </c>
      <c r="M28" s="207">
        <f>$N$97</f>
        <v>0</v>
      </c>
      <c r="N28" s="178"/>
      <c r="O28" s="178"/>
      <c r="P28" s="178"/>
      <c r="R28" s="22"/>
    </row>
    <row r="29" spans="2:18" s="6" customFormat="1" ht="7.5" customHeight="1">
      <c r="B29" s="21"/>
      <c r="R29" s="22"/>
    </row>
    <row r="30" spans="2:18" s="6" customFormat="1" ht="26.25" customHeight="1">
      <c r="B30" s="21"/>
      <c r="D30" s="95" t="s">
        <v>41</v>
      </c>
      <c r="M30" s="229">
        <f>ROUND($M$27+$M$28,2)</f>
        <v>0</v>
      </c>
      <c r="N30" s="178"/>
      <c r="O30" s="178"/>
      <c r="P30" s="178"/>
      <c r="R30" s="22"/>
    </row>
    <row r="31" spans="2:18" s="6" customFormat="1" ht="7.5" customHeight="1">
      <c r="B31" s="2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R31" s="22"/>
    </row>
    <row r="32" spans="2:18" s="6" customFormat="1" ht="15" customHeight="1">
      <c r="B32" s="21"/>
      <c r="D32" s="26" t="s">
        <v>42</v>
      </c>
      <c r="E32" s="26" t="s">
        <v>43</v>
      </c>
      <c r="F32" s="96">
        <v>0.21</v>
      </c>
      <c r="G32" s="97" t="s">
        <v>44</v>
      </c>
      <c r="H32" s="227">
        <f>ROUND((((SUM($BE$97:$BE$104)+SUM($BE$122:$BE$157))+SUM($BE$159:$BE$163))),2)</f>
        <v>0</v>
      </c>
      <c r="I32" s="178"/>
      <c r="J32" s="178"/>
      <c r="M32" s="227">
        <f>ROUND(((ROUND((SUM($BE$97:$BE$104)+SUM($BE$122:$BE$157)),2)*$F$32)+SUM($BE$159:$BE$163)*$F$32),2)</f>
        <v>0</v>
      </c>
      <c r="N32" s="178"/>
      <c r="O32" s="178"/>
      <c r="P32" s="178"/>
      <c r="R32" s="22"/>
    </row>
    <row r="33" spans="2:18" s="6" customFormat="1" ht="15" customHeight="1">
      <c r="B33" s="21"/>
      <c r="E33" s="26" t="s">
        <v>45</v>
      </c>
      <c r="F33" s="96">
        <v>0.15</v>
      </c>
      <c r="G33" s="97" t="s">
        <v>44</v>
      </c>
      <c r="H33" s="227">
        <f>ROUND((((SUM($BF$97:$BF$104)+SUM($BF$122:$BF$157))+SUM($BF$159:$BF$163))),2)</f>
        <v>0</v>
      </c>
      <c r="I33" s="178"/>
      <c r="J33" s="178"/>
      <c r="M33" s="227">
        <f>ROUND(((ROUND((SUM($BF$97:$BF$104)+SUM($BF$122:$BF$157)),2)*$F$33)+SUM($BF$159:$BF$163)*$F$33),2)</f>
        <v>0</v>
      </c>
      <c r="N33" s="178"/>
      <c r="O33" s="178"/>
      <c r="P33" s="178"/>
      <c r="R33" s="22"/>
    </row>
    <row r="34" spans="2:18" s="6" customFormat="1" ht="15" customHeight="1" hidden="1">
      <c r="B34" s="21"/>
      <c r="E34" s="26" t="s">
        <v>46</v>
      </c>
      <c r="F34" s="96">
        <v>0.21</v>
      </c>
      <c r="G34" s="97" t="s">
        <v>44</v>
      </c>
      <c r="H34" s="227">
        <f>ROUND((((SUM($BG$97:$BG$104)+SUM($BG$122:$BG$157))+SUM($BG$159:$BG$163))),2)</f>
        <v>0</v>
      </c>
      <c r="I34" s="178"/>
      <c r="J34" s="178"/>
      <c r="M34" s="227">
        <v>0</v>
      </c>
      <c r="N34" s="178"/>
      <c r="O34" s="178"/>
      <c r="P34" s="178"/>
      <c r="R34" s="22"/>
    </row>
    <row r="35" spans="2:18" s="6" customFormat="1" ht="15" customHeight="1" hidden="1">
      <c r="B35" s="21"/>
      <c r="E35" s="26" t="s">
        <v>47</v>
      </c>
      <c r="F35" s="96">
        <v>0.15</v>
      </c>
      <c r="G35" s="97" t="s">
        <v>44</v>
      </c>
      <c r="H35" s="227">
        <f>ROUND((((SUM($BH$97:$BH$104)+SUM($BH$122:$BH$157))+SUM($BH$159:$BH$163))),2)</f>
        <v>0</v>
      </c>
      <c r="I35" s="178"/>
      <c r="J35" s="178"/>
      <c r="M35" s="227">
        <v>0</v>
      </c>
      <c r="N35" s="178"/>
      <c r="O35" s="178"/>
      <c r="P35" s="178"/>
      <c r="R35" s="22"/>
    </row>
    <row r="36" spans="2:18" s="6" customFormat="1" ht="15" customHeight="1" hidden="1">
      <c r="B36" s="21"/>
      <c r="E36" s="26" t="s">
        <v>48</v>
      </c>
      <c r="F36" s="96">
        <v>0</v>
      </c>
      <c r="G36" s="97" t="s">
        <v>44</v>
      </c>
      <c r="H36" s="227">
        <f>ROUND((((SUM($BI$97:$BI$104)+SUM($BI$122:$BI$157))+SUM($BI$159:$BI$163))),2)</f>
        <v>0</v>
      </c>
      <c r="I36" s="178"/>
      <c r="J36" s="178"/>
      <c r="M36" s="227">
        <v>0</v>
      </c>
      <c r="N36" s="178"/>
      <c r="O36" s="178"/>
      <c r="P36" s="178"/>
      <c r="R36" s="22"/>
    </row>
    <row r="37" spans="2:18" s="6" customFormat="1" ht="7.5" customHeight="1">
      <c r="B37" s="21"/>
      <c r="R37" s="22"/>
    </row>
    <row r="38" spans="2:18" s="6" customFormat="1" ht="26.25" customHeight="1">
      <c r="B38" s="21"/>
      <c r="C38" s="29"/>
      <c r="D38" s="30" t="s">
        <v>49</v>
      </c>
      <c r="E38" s="31"/>
      <c r="F38" s="31"/>
      <c r="G38" s="98" t="s">
        <v>50</v>
      </c>
      <c r="H38" s="32" t="s">
        <v>51</v>
      </c>
      <c r="I38" s="31"/>
      <c r="J38" s="31"/>
      <c r="K38" s="31"/>
      <c r="L38" s="201">
        <f>SUM($M$30:$M$36)</f>
        <v>0</v>
      </c>
      <c r="M38" s="188"/>
      <c r="N38" s="188"/>
      <c r="O38" s="188"/>
      <c r="P38" s="190"/>
      <c r="Q38" s="29"/>
      <c r="R38" s="22"/>
    </row>
    <row r="39" spans="2:18" s="6" customFormat="1" ht="15" customHeight="1">
      <c r="B39" s="21"/>
      <c r="R39" s="22"/>
    </row>
    <row r="40" spans="2:18" s="6" customFormat="1" ht="15" customHeight="1">
      <c r="B40" s="21"/>
      <c r="R40" s="22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3" t="s">
        <v>52</v>
      </c>
      <c r="E50" s="34"/>
      <c r="F50" s="34"/>
      <c r="G50" s="34"/>
      <c r="H50" s="35"/>
      <c r="J50" s="33" t="s">
        <v>53</v>
      </c>
      <c r="K50" s="34"/>
      <c r="L50" s="34"/>
      <c r="M50" s="34"/>
      <c r="N50" s="34"/>
      <c r="O50" s="34"/>
      <c r="P50" s="35"/>
      <c r="R50" s="22"/>
    </row>
    <row r="51" spans="2:18" s="2" customFormat="1" ht="14.25" customHeight="1">
      <c r="B51" s="10"/>
      <c r="D51" s="36"/>
      <c r="H51" s="37"/>
      <c r="J51" s="36"/>
      <c r="P51" s="37"/>
      <c r="R51" s="11"/>
    </row>
    <row r="52" spans="2:18" s="2" customFormat="1" ht="14.25" customHeight="1">
      <c r="B52" s="10"/>
      <c r="D52" s="36"/>
      <c r="H52" s="37"/>
      <c r="J52" s="36"/>
      <c r="P52" s="37"/>
      <c r="R52" s="11"/>
    </row>
    <row r="53" spans="2:18" s="2" customFormat="1" ht="14.25" customHeight="1">
      <c r="B53" s="10"/>
      <c r="D53" s="36"/>
      <c r="H53" s="37"/>
      <c r="J53" s="36"/>
      <c r="P53" s="37"/>
      <c r="R53" s="11"/>
    </row>
    <row r="54" spans="2:18" s="2" customFormat="1" ht="14.25" customHeight="1">
      <c r="B54" s="10"/>
      <c r="D54" s="36"/>
      <c r="H54" s="37"/>
      <c r="J54" s="36"/>
      <c r="P54" s="37"/>
      <c r="R54" s="11"/>
    </row>
    <row r="55" spans="2:18" s="2" customFormat="1" ht="14.25" customHeight="1">
      <c r="B55" s="10"/>
      <c r="D55" s="36"/>
      <c r="H55" s="37"/>
      <c r="J55" s="36"/>
      <c r="P55" s="37"/>
      <c r="R55" s="11"/>
    </row>
    <row r="56" spans="2:18" s="2" customFormat="1" ht="14.25" customHeight="1">
      <c r="B56" s="10"/>
      <c r="D56" s="36"/>
      <c r="H56" s="37"/>
      <c r="J56" s="36"/>
      <c r="P56" s="37"/>
      <c r="R56" s="11"/>
    </row>
    <row r="57" spans="2:18" s="2" customFormat="1" ht="14.25" customHeight="1">
      <c r="B57" s="10"/>
      <c r="D57" s="36"/>
      <c r="H57" s="37"/>
      <c r="J57" s="36"/>
      <c r="P57" s="37"/>
      <c r="R57" s="11"/>
    </row>
    <row r="58" spans="2:18" s="2" customFormat="1" ht="14.25" customHeight="1">
      <c r="B58" s="10"/>
      <c r="D58" s="36"/>
      <c r="H58" s="37"/>
      <c r="J58" s="36"/>
      <c r="P58" s="37"/>
      <c r="R58" s="11"/>
    </row>
    <row r="59" spans="2:18" s="6" customFormat="1" ht="15.75" customHeight="1">
      <c r="B59" s="21"/>
      <c r="D59" s="38" t="s">
        <v>54</v>
      </c>
      <c r="E59" s="39"/>
      <c r="F59" s="39"/>
      <c r="G59" s="40" t="s">
        <v>55</v>
      </c>
      <c r="H59" s="41"/>
      <c r="J59" s="38" t="s">
        <v>54</v>
      </c>
      <c r="K59" s="39"/>
      <c r="L59" s="39"/>
      <c r="M59" s="39"/>
      <c r="N59" s="40" t="s">
        <v>55</v>
      </c>
      <c r="O59" s="39"/>
      <c r="P59" s="41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3" t="s">
        <v>56</v>
      </c>
      <c r="E61" s="34"/>
      <c r="F61" s="34"/>
      <c r="G61" s="34"/>
      <c r="H61" s="35"/>
      <c r="J61" s="33" t="s">
        <v>57</v>
      </c>
      <c r="K61" s="34"/>
      <c r="L61" s="34"/>
      <c r="M61" s="34"/>
      <c r="N61" s="34"/>
      <c r="O61" s="34"/>
      <c r="P61" s="35"/>
      <c r="R61" s="22"/>
    </row>
    <row r="62" spans="2:18" s="2" customFormat="1" ht="14.25" customHeight="1">
      <c r="B62" s="10"/>
      <c r="D62" s="36"/>
      <c r="H62" s="37"/>
      <c r="J62" s="36"/>
      <c r="P62" s="37"/>
      <c r="R62" s="11"/>
    </row>
    <row r="63" spans="2:18" s="2" customFormat="1" ht="14.25" customHeight="1">
      <c r="B63" s="10"/>
      <c r="D63" s="36"/>
      <c r="H63" s="37"/>
      <c r="J63" s="36"/>
      <c r="P63" s="37"/>
      <c r="R63" s="11"/>
    </row>
    <row r="64" spans="2:18" s="2" customFormat="1" ht="14.25" customHeight="1">
      <c r="B64" s="10"/>
      <c r="D64" s="36"/>
      <c r="H64" s="37"/>
      <c r="J64" s="36"/>
      <c r="P64" s="37"/>
      <c r="R64" s="11"/>
    </row>
    <row r="65" spans="2:18" s="2" customFormat="1" ht="14.25" customHeight="1">
      <c r="B65" s="10"/>
      <c r="D65" s="36"/>
      <c r="H65" s="37"/>
      <c r="J65" s="36"/>
      <c r="P65" s="37"/>
      <c r="R65" s="11"/>
    </row>
    <row r="66" spans="2:18" s="2" customFormat="1" ht="14.25" customHeight="1">
      <c r="B66" s="10"/>
      <c r="D66" s="36"/>
      <c r="H66" s="37"/>
      <c r="J66" s="36"/>
      <c r="P66" s="37"/>
      <c r="R66" s="11"/>
    </row>
    <row r="67" spans="2:18" s="2" customFormat="1" ht="14.25" customHeight="1">
      <c r="B67" s="10"/>
      <c r="D67" s="36"/>
      <c r="H67" s="37"/>
      <c r="J67" s="36"/>
      <c r="P67" s="37"/>
      <c r="R67" s="11"/>
    </row>
    <row r="68" spans="2:18" s="2" customFormat="1" ht="14.25" customHeight="1">
      <c r="B68" s="10"/>
      <c r="D68" s="36"/>
      <c r="H68" s="37"/>
      <c r="J68" s="36"/>
      <c r="P68" s="37"/>
      <c r="R68" s="11"/>
    </row>
    <row r="69" spans="2:18" s="2" customFormat="1" ht="14.25" customHeight="1">
      <c r="B69" s="10"/>
      <c r="D69" s="36"/>
      <c r="H69" s="37"/>
      <c r="J69" s="36"/>
      <c r="P69" s="37"/>
      <c r="R69" s="11"/>
    </row>
    <row r="70" spans="2:18" s="6" customFormat="1" ht="15.75" customHeight="1">
      <c r="B70" s="21"/>
      <c r="D70" s="38" t="s">
        <v>54</v>
      </c>
      <c r="E70" s="39"/>
      <c r="F70" s="39"/>
      <c r="G70" s="40" t="s">
        <v>55</v>
      </c>
      <c r="H70" s="41"/>
      <c r="J70" s="38" t="s">
        <v>54</v>
      </c>
      <c r="K70" s="39"/>
      <c r="L70" s="39"/>
      <c r="M70" s="39"/>
      <c r="N70" s="40" t="s">
        <v>55</v>
      </c>
      <c r="O70" s="39"/>
      <c r="P70" s="41"/>
      <c r="R70" s="22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1"/>
      <c r="C76" s="191" t="s">
        <v>126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16</v>
      </c>
      <c r="F78" s="239" t="str">
        <f>$F$6</f>
        <v>Rekonstukce mostu ev. č. 2c-M1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R78" s="22"/>
    </row>
    <row r="79" spans="2:18" s="6" customFormat="1" ht="37.5" customHeight="1">
      <c r="B79" s="21"/>
      <c r="C79" s="50" t="s">
        <v>177</v>
      </c>
      <c r="F79" s="192" t="str">
        <f>$F$7</f>
        <v>a - obj. 001 Demolice starého mostu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22</v>
      </c>
      <c r="F81" s="15" t="str">
        <f>$F$9</f>
        <v>Smilovice</v>
      </c>
      <c r="K81" s="17" t="s">
        <v>24</v>
      </c>
      <c r="M81" s="220">
        <f>IF($O$9="","",$O$9)</f>
        <v>42053</v>
      </c>
      <c r="N81" s="178"/>
      <c r="O81" s="178"/>
      <c r="P81" s="178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27</v>
      </c>
      <c r="F83" s="15" t="str">
        <f>$E$12</f>
        <v>Obec Smilovice</v>
      </c>
      <c r="K83" s="17" t="s">
        <v>33</v>
      </c>
      <c r="M83" s="193" t="str">
        <f>$E$18</f>
        <v>TŘINECKÁ PROJEKCE, a. s.</v>
      </c>
      <c r="N83" s="178"/>
      <c r="O83" s="178"/>
      <c r="P83" s="178"/>
      <c r="Q83" s="178"/>
      <c r="R83" s="22"/>
    </row>
    <row r="84" spans="2:18" s="6" customFormat="1" ht="15" customHeight="1">
      <c r="B84" s="21"/>
      <c r="C84" s="17" t="s">
        <v>31</v>
      </c>
      <c r="F84" s="15" t="str">
        <f>IF($E$15="","",$E$15)</f>
        <v>Vyplň údaj</v>
      </c>
      <c r="K84" s="17" t="s">
        <v>35</v>
      </c>
      <c r="M84" s="193" t="str">
        <f>$E$21</f>
        <v> </v>
      </c>
      <c r="N84" s="178"/>
      <c r="O84" s="178"/>
      <c r="P84" s="178"/>
      <c r="Q84" s="178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225" t="s">
        <v>127</v>
      </c>
      <c r="D86" s="174"/>
      <c r="E86" s="174"/>
      <c r="F86" s="174"/>
      <c r="G86" s="174"/>
      <c r="H86" s="29"/>
      <c r="I86" s="29"/>
      <c r="J86" s="29"/>
      <c r="K86" s="29"/>
      <c r="L86" s="29"/>
      <c r="M86" s="29"/>
      <c r="N86" s="225" t="s">
        <v>128</v>
      </c>
      <c r="O86" s="178"/>
      <c r="P86" s="178"/>
      <c r="Q86" s="178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129</v>
      </c>
      <c r="N88" s="181">
        <f>$N$122</f>
        <v>0</v>
      </c>
      <c r="O88" s="178"/>
      <c r="P88" s="178"/>
      <c r="Q88" s="178"/>
      <c r="R88" s="22"/>
      <c r="AU88" s="6" t="s">
        <v>130</v>
      </c>
    </row>
    <row r="89" spans="2:18" s="99" customFormat="1" ht="25.5" customHeight="1">
      <c r="B89" s="100"/>
      <c r="D89" s="101" t="s">
        <v>180</v>
      </c>
      <c r="N89" s="226">
        <f>$N$123</f>
        <v>0</v>
      </c>
      <c r="O89" s="224"/>
      <c r="P89" s="224"/>
      <c r="Q89" s="224"/>
      <c r="R89" s="102"/>
    </row>
    <row r="90" spans="2:18" s="94" customFormat="1" ht="21" customHeight="1">
      <c r="B90" s="137"/>
      <c r="D90" s="79" t="s">
        <v>181</v>
      </c>
      <c r="N90" s="180">
        <f>$N$124</f>
        <v>0</v>
      </c>
      <c r="O90" s="224"/>
      <c r="P90" s="224"/>
      <c r="Q90" s="224"/>
      <c r="R90" s="138"/>
    </row>
    <row r="91" spans="2:18" s="94" customFormat="1" ht="21" customHeight="1">
      <c r="B91" s="137"/>
      <c r="D91" s="79" t="s">
        <v>182</v>
      </c>
      <c r="N91" s="180">
        <f>$N$126</f>
        <v>0</v>
      </c>
      <c r="O91" s="224"/>
      <c r="P91" s="224"/>
      <c r="Q91" s="224"/>
      <c r="R91" s="138"/>
    </row>
    <row r="92" spans="2:18" s="94" customFormat="1" ht="15.75" customHeight="1">
      <c r="B92" s="137"/>
      <c r="D92" s="79" t="s">
        <v>183</v>
      </c>
      <c r="N92" s="180">
        <f>$N$145</f>
        <v>0</v>
      </c>
      <c r="O92" s="224"/>
      <c r="P92" s="224"/>
      <c r="Q92" s="224"/>
      <c r="R92" s="138"/>
    </row>
    <row r="93" spans="2:18" s="99" customFormat="1" ht="25.5" customHeight="1">
      <c r="B93" s="100"/>
      <c r="D93" s="101" t="s">
        <v>184</v>
      </c>
      <c r="N93" s="226">
        <f>$N$147</f>
        <v>0</v>
      </c>
      <c r="O93" s="224"/>
      <c r="P93" s="224"/>
      <c r="Q93" s="224"/>
      <c r="R93" s="102"/>
    </row>
    <row r="94" spans="2:18" s="94" customFormat="1" ht="21" customHeight="1">
      <c r="B94" s="137"/>
      <c r="D94" s="79" t="s">
        <v>185</v>
      </c>
      <c r="N94" s="180">
        <f>$N$148</f>
        <v>0</v>
      </c>
      <c r="O94" s="224"/>
      <c r="P94" s="224"/>
      <c r="Q94" s="224"/>
      <c r="R94" s="138"/>
    </row>
    <row r="95" spans="2:18" s="99" customFormat="1" ht="22.5" customHeight="1">
      <c r="B95" s="100"/>
      <c r="D95" s="101" t="s">
        <v>132</v>
      </c>
      <c r="N95" s="217">
        <f>$N$158</f>
        <v>0</v>
      </c>
      <c r="O95" s="224"/>
      <c r="P95" s="224"/>
      <c r="Q95" s="224"/>
      <c r="R95" s="102"/>
    </row>
    <row r="96" spans="2:18" s="6" customFormat="1" ht="22.5" customHeight="1">
      <c r="B96" s="21"/>
      <c r="R96" s="22"/>
    </row>
    <row r="97" spans="2:21" s="6" customFormat="1" ht="30" customHeight="1">
      <c r="B97" s="21"/>
      <c r="C97" s="62" t="s">
        <v>133</v>
      </c>
      <c r="N97" s="181">
        <f>ROUND($N$98+$N$99+$N$100+$N$101+$N$102+$N$103,2)</f>
        <v>0</v>
      </c>
      <c r="O97" s="178"/>
      <c r="P97" s="178"/>
      <c r="Q97" s="178"/>
      <c r="R97" s="22"/>
      <c r="T97" s="103"/>
      <c r="U97" s="104" t="s">
        <v>42</v>
      </c>
    </row>
    <row r="98" spans="2:62" s="6" customFormat="1" ht="18.75" customHeight="1">
      <c r="B98" s="21"/>
      <c r="D98" s="177" t="s">
        <v>134</v>
      </c>
      <c r="E98" s="178"/>
      <c r="F98" s="178"/>
      <c r="G98" s="178"/>
      <c r="H98" s="178"/>
      <c r="N98" s="179">
        <f>ROUND($N$88*$T$98,2)</f>
        <v>0</v>
      </c>
      <c r="O98" s="178"/>
      <c r="P98" s="178"/>
      <c r="Q98" s="178"/>
      <c r="R98" s="22"/>
      <c r="T98" s="105"/>
      <c r="U98" s="106" t="s">
        <v>43</v>
      </c>
      <c r="AY98" s="6" t="s">
        <v>135</v>
      </c>
      <c r="BE98" s="83">
        <f>IF($U$98="základní",$N$98,0)</f>
        <v>0</v>
      </c>
      <c r="BF98" s="83">
        <f>IF($U$98="snížená",$N$98,0)</f>
        <v>0</v>
      </c>
      <c r="BG98" s="83">
        <f>IF($U$98="zákl. přenesená",$N$98,0)</f>
        <v>0</v>
      </c>
      <c r="BH98" s="83">
        <f>IF($U$98="sníž. přenesená",$N$98,0)</f>
        <v>0</v>
      </c>
      <c r="BI98" s="83">
        <f>IF($U$98="nulová",$N$98,0)</f>
        <v>0</v>
      </c>
      <c r="BJ98" s="6" t="s">
        <v>21</v>
      </c>
    </row>
    <row r="99" spans="2:62" s="6" customFormat="1" ht="18.75" customHeight="1">
      <c r="B99" s="21"/>
      <c r="D99" s="177" t="s">
        <v>136</v>
      </c>
      <c r="E99" s="178"/>
      <c r="F99" s="178"/>
      <c r="G99" s="178"/>
      <c r="H99" s="178"/>
      <c r="N99" s="179">
        <f>ROUND($N$88*$T$99,2)</f>
        <v>0</v>
      </c>
      <c r="O99" s="178"/>
      <c r="P99" s="178"/>
      <c r="Q99" s="178"/>
      <c r="R99" s="22"/>
      <c r="T99" s="105"/>
      <c r="U99" s="106" t="s">
        <v>43</v>
      </c>
      <c r="AY99" s="6" t="s">
        <v>135</v>
      </c>
      <c r="BE99" s="83">
        <f>IF($U$99="základní",$N$99,0)</f>
        <v>0</v>
      </c>
      <c r="BF99" s="83">
        <f>IF($U$99="snížená",$N$99,0)</f>
        <v>0</v>
      </c>
      <c r="BG99" s="83">
        <f>IF($U$99="zákl. přenesená",$N$99,0)</f>
        <v>0</v>
      </c>
      <c r="BH99" s="83">
        <f>IF($U$99="sníž. přenesená",$N$99,0)</f>
        <v>0</v>
      </c>
      <c r="BI99" s="83">
        <f>IF($U$99="nulová",$N$99,0)</f>
        <v>0</v>
      </c>
      <c r="BJ99" s="6" t="s">
        <v>21</v>
      </c>
    </row>
    <row r="100" spans="2:62" s="6" customFormat="1" ht="18.75" customHeight="1">
      <c r="B100" s="21"/>
      <c r="D100" s="177" t="s">
        <v>137</v>
      </c>
      <c r="E100" s="178"/>
      <c r="F100" s="178"/>
      <c r="G100" s="178"/>
      <c r="H100" s="178"/>
      <c r="N100" s="179">
        <f>ROUND($N$88*$T$100,2)</f>
        <v>0</v>
      </c>
      <c r="O100" s="178"/>
      <c r="P100" s="178"/>
      <c r="Q100" s="178"/>
      <c r="R100" s="22"/>
      <c r="T100" s="105"/>
      <c r="U100" s="106" t="s">
        <v>43</v>
      </c>
      <c r="AY100" s="6" t="s">
        <v>135</v>
      </c>
      <c r="BE100" s="83">
        <f>IF($U$100="základní",$N$100,0)</f>
        <v>0</v>
      </c>
      <c r="BF100" s="83">
        <f>IF($U$100="snížená",$N$100,0)</f>
        <v>0</v>
      </c>
      <c r="BG100" s="83">
        <f>IF($U$100="zákl. přenesená",$N$100,0)</f>
        <v>0</v>
      </c>
      <c r="BH100" s="83">
        <f>IF($U$100="sníž. přenesená",$N$100,0)</f>
        <v>0</v>
      </c>
      <c r="BI100" s="83">
        <f>IF($U$100="nulová",$N$100,0)</f>
        <v>0</v>
      </c>
      <c r="BJ100" s="6" t="s">
        <v>21</v>
      </c>
    </row>
    <row r="101" spans="2:62" s="6" customFormat="1" ht="18.75" customHeight="1">
      <c r="B101" s="21"/>
      <c r="D101" s="177" t="s">
        <v>138</v>
      </c>
      <c r="E101" s="178"/>
      <c r="F101" s="178"/>
      <c r="G101" s="178"/>
      <c r="H101" s="178"/>
      <c r="N101" s="179">
        <f>ROUND($N$88*$T$101,2)</f>
        <v>0</v>
      </c>
      <c r="O101" s="178"/>
      <c r="P101" s="178"/>
      <c r="Q101" s="178"/>
      <c r="R101" s="22"/>
      <c r="T101" s="105"/>
      <c r="U101" s="106" t="s">
        <v>43</v>
      </c>
      <c r="AY101" s="6" t="s">
        <v>135</v>
      </c>
      <c r="BE101" s="83">
        <f>IF($U$101="základní",$N$101,0)</f>
        <v>0</v>
      </c>
      <c r="BF101" s="83">
        <f>IF($U$101="snížená",$N$101,0)</f>
        <v>0</v>
      </c>
      <c r="BG101" s="83">
        <f>IF($U$101="zákl. přenesená",$N$101,0)</f>
        <v>0</v>
      </c>
      <c r="BH101" s="83">
        <f>IF($U$101="sníž. přenesená",$N$101,0)</f>
        <v>0</v>
      </c>
      <c r="BI101" s="83">
        <f>IF($U$101="nulová",$N$101,0)</f>
        <v>0</v>
      </c>
      <c r="BJ101" s="6" t="s">
        <v>21</v>
      </c>
    </row>
    <row r="102" spans="2:62" s="6" customFormat="1" ht="18.75" customHeight="1">
      <c r="B102" s="21"/>
      <c r="D102" s="177" t="s">
        <v>139</v>
      </c>
      <c r="E102" s="178"/>
      <c r="F102" s="178"/>
      <c r="G102" s="178"/>
      <c r="H102" s="178"/>
      <c r="N102" s="179">
        <f>ROUND($N$88*$T$102,2)</f>
        <v>0</v>
      </c>
      <c r="O102" s="178"/>
      <c r="P102" s="178"/>
      <c r="Q102" s="178"/>
      <c r="R102" s="22"/>
      <c r="T102" s="105"/>
      <c r="U102" s="106" t="s">
        <v>43</v>
      </c>
      <c r="AY102" s="6" t="s">
        <v>135</v>
      </c>
      <c r="BE102" s="83">
        <f>IF($U$102="základní",$N$102,0)</f>
        <v>0</v>
      </c>
      <c r="BF102" s="83">
        <f>IF($U$102="snížená",$N$102,0)</f>
        <v>0</v>
      </c>
      <c r="BG102" s="83">
        <f>IF($U$102="zákl. přenesená",$N$102,0)</f>
        <v>0</v>
      </c>
      <c r="BH102" s="83">
        <f>IF($U$102="sníž. přenesená",$N$102,0)</f>
        <v>0</v>
      </c>
      <c r="BI102" s="83">
        <f>IF($U$102="nulová",$N$102,0)</f>
        <v>0</v>
      </c>
      <c r="BJ102" s="6" t="s">
        <v>21</v>
      </c>
    </row>
    <row r="103" spans="2:62" s="6" customFormat="1" ht="18.75" customHeight="1">
      <c r="B103" s="21"/>
      <c r="D103" s="79" t="s">
        <v>140</v>
      </c>
      <c r="N103" s="179">
        <f>ROUND($N$88*$T$103,2)</f>
        <v>0</v>
      </c>
      <c r="O103" s="178"/>
      <c r="P103" s="178"/>
      <c r="Q103" s="178"/>
      <c r="R103" s="22"/>
      <c r="T103" s="107"/>
      <c r="U103" s="108" t="s">
        <v>43</v>
      </c>
      <c r="AY103" s="6" t="s">
        <v>141</v>
      </c>
      <c r="BE103" s="83">
        <f>IF($U$103="základní",$N$103,0)</f>
        <v>0</v>
      </c>
      <c r="BF103" s="83">
        <f>IF($U$103="snížená",$N$103,0)</f>
        <v>0</v>
      </c>
      <c r="BG103" s="83">
        <f>IF($U$103="zákl. přenesená",$N$103,0)</f>
        <v>0</v>
      </c>
      <c r="BH103" s="83">
        <f>IF($U$103="sníž. přenesená",$N$103,0)</f>
        <v>0</v>
      </c>
      <c r="BI103" s="83">
        <f>IF($U$103="nulová",$N$103,0)</f>
        <v>0</v>
      </c>
      <c r="BJ103" s="6" t="s">
        <v>21</v>
      </c>
    </row>
    <row r="104" spans="2:18" s="6" customFormat="1" ht="14.25" customHeight="1">
      <c r="B104" s="21"/>
      <c r="R104" s="22"/>
    </row>
    <row r="105" spans="2:18" s="6" customFormat="1" ht="30" customHeight="1">
      <c r="B105" s="21"/>
      <c r="C105" s="90" t="s">
        <v>121</v>
      </c>
      <c r="D105" s="29"/>
      <c r="E105" s="29"/>
      <c r="F105" s="29"/>
      <c r="G105" s="29"/>
      <c r="H105" s="29"/>
      <c r="I105" s="29"/>
      <c r="J105" s="29"/>
      <c r="K105" s="29"/>
      <c r="L105" s="173">
        <f>ROUND(SUM($N$88+$N$97),2)</f>
        <v>0</v>
      </c>
      <c r="M105" s="174"/>
      <c r="N105" s="174"/>
      <c r="O105" s="174"/>
      <c r="P105" s="174"/>
      <c r="Q105" s="174"/>
      <c r="R105" s="22"/>
    </row>
    <row r="106" spans="2:18" s="6" customFormat="1" ht="7.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4"/>
    </row>
    <row r="110" spans="2:18" s="6" customFormat="1" ht="7.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spans="2:18" s="6" customFormat="1" ht="37.5" customHeight="1">
      <c r="B111" s="21"/>
      <c r="C111" s="191" t="s">
        <v>142</v>
      </c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22"/>
    </row>
    <row r="112" spans="2:18" s="6" customFormat="1" ht="7.5" customHeight="1">
      <c r="B112" s="21"/>
      <c r="R112" s="22"/>
    </row>
    <row r="113" spans="2:18" s="6" customFormat="1" ht="30.75" customHeight="1">
      <c r="B113" s="21"/>
      <c r="C113" s="17" t="s">
        <v>16</v>
      </c>
      <c r="F113" s="239" t="str">
        <f>$F$6</f>
        <v>Rekonstukce mostu ev. č. 2c-M1</v>
      </c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R113" s="22"/>
    </row>
    <row r="114" spans="2:18" s="6" customFormat="1" ht="37.5" customHeight="1">
      <c r="B114" s="21"/>
      <c r="C114" s="50" t="s">
        <v>177</v>
      </c>
      <c r="F114" s="192" t="str">
        <f>$F$7</f>
        <v>a - obj. 001 Demolice starého mostu</v>
      </c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R114" s="22"/>
    </row>
    <row r="115" spans="2:18" s="6" customFormat="1" ht="7.5" customHeight="1">
      <c r="B115" s="21"/>
      <c r="R115" s="22"/>
    </row>
    <row r="116" spans="2:18" s="6" customFormat="1" ht="18.75" customHeight="1">
      <c r="B116" s="21"/>
      <c r="C116" s="17" t="s">
        <v>22</v>
      </c>
      <c r="F116" s="15" t="str">
        <f>$F$9</f>
        <v>Smilovice</v>
      </c>
      <c r="K116" s="17" t="s">
        <v>24</v>
      </c>
      <c r="M116" s="220">
        <f>IF($O$9="","",$O$9)</f>
        <v>42053</v>
      </c>
      <c r="N116" s="178"/>
      <c r="O116" s="178"/>
      <c r="P116" s="178"/>
      <c r="R116" s="22"/>
    </row>
    <row r="117" spans="2:18" s="6" customFormat="1" ht="7.5" customHeight="1">
      <c r="B117" s="21"/>
      <c r="R117" s="22"/>
    </row>
    <row r="118" spans="2:18" s="6" customFormat="1" ht="15.75" customHeight="1">
      <c r="B118" s="21"/>
      <c r="C118" s="17" t="s">
        <v>27</v>
      </c>
      <c r="F118" s="15" t="str">
        <f>$E$12</f>
        <v>Obec Smilovice</v>
      </c>
      <c r="K118" s="17" t="s">
        <v>33</v>
      </c>
      <c r="M118" s="193" t="str">
        <f>$E$18</f>
        <v>TŘINECKÁ PROJEKCE, a. s.</v>
      </c>
      <c r="N118" s="178"/>
      <c r="O118" s="178"/>
      <c r="P118" s="178"/>
      <c r="Q118" s="178"/>
      <c r="R118" s="22"/>
    </row>
    <row r="119" spans="2:18" s="6" customFormat="1" ht="15" customHeight="1">
      <c r="B119" s="21"/>
      <c r="C119" s="17" t="s">
        <v>31</v>
      </c>
      <c r="F119" s="15" t="str">
        <f>IF($E$15="","",$E$15)</f>
        <v>Vyplň údaj</v>
      </c>
      <c r="K119" s="17" t="s">
        <v>35</v>
      </c>
      <c r="M119" s="193" t="str">
        <f>$E$21</f>
        <v> </v>
      </c>
      <c r="N119" s="178"/>
      <c r="O119" s="178"/>
      <c r="P119" s="178"/>
      <c r="Q119" s="178"/>
      <c r="R119" s="22"/>
    </row>
    <row r="120" spans="2:18" s="6" customFormat="1" ht="11.25" customHeight="1">
      <c r="B120" s="21"/>
      <c r="R120" s="22"/>
    </row>
    <row r="121" spans="2:27" s="109" customFormat="1" ht="30" customHeight="1">
      <c r="B121" s="110"/>
      <c r="C121" s="111" t="s">
        <v>143</v>
      </c>
      <c r="D121" s="112" t="s">
        <v>144</v>
      </c>
      <c r="E121" s="112" t="s">
        <v>60</v>
      </c>
      <c r="F121" s="221" t="s">
        <v>145</v>
      </c>
      <c r="G121" s="222"/>
      <c r="H121" s="222"/>
      <c r="I121" s="222"/>
      <c r="J121" s="112" t="s">
        <v>146</v>
      </c>
      <c r="K121" s="112" t="s">
        <v>147</v>
      </c>
      <c r="L121" s="221" t="s">
        <v>148</v>
      </c>
      <c r="M121" s="222"/>
      <c r="N121" s="221" t="s">
        <v>149</v>
      </c>
      <c r="O121" s="222"/>
      <c r="P121" s="222"/>
      <c r="Q121" s="223"/>
      <c r="R121" s="113"/>
      <c r="T121" s="57" t="s">
        <v>150</v>
      </c>
      <c r="U121" s="58" t="s">
        <v>42</v>
      </c>
      <c r="V121" s="58" t="s">
        <v>151</v>
      </c>
      <c r="W121" s="58" t="s">
        <v>152</v>
      </c>
      <c r="X121" s="58" t="s">
        <v>153</v>
      </c>
      <c r="Y121" s="58" t="s">
        <v>154</v>
      </c>
      <c r="Z121" s="58" t="s">
        <v>155</v>
      </c>
      <c r="AA121" s="59" t="s">
        <v>156</v>
      </c>
    </row>
    <row r="122" spans="2:63" s="6" customFormat="1" ht="30" customHeight="1">
      <c r="B122" s="21"/>
      <c r="C122" s="62" t="s">
        <v>125</v>
      </c>
      <c r="N122" s="216">
        <f>$BK$122</f>
        <v>0</v>
      </c>
      <c r="O122" s="178"/>
      <c r="P122" s="178"/>
      <c r="Q122" s="178"/>
      <c r="R122" s="22"/>
      <c r="T122" s="61"/>
      <c r="U122" s="34"/>
      <c r="V122" s="34"/>
      <c r="W122" s="114">
        <f>$W$123+$W$147+$W$158</f>
        <v>0</v>
      </c>
      <c r="X122" s="34"/>
      <c r="Y122" s="114">
        <f>$Y$123+$Y$147+$Y$158</f>
        <v>10.803999999999998</v>
      </c>
      <c r="Z122" s="34"/>
      <c r="AA122" s="115">
        <f>$AA$123+$AA$147+$AA$158</f>
        <v>230.52</v>
      </c>
      <c r="AT122" s="6" t="s">
        <v>77</v>
      </c>
      <c r="AU122" s="6" t="s">
        <v>130</v>
      </c>
      <c r="BK122" s="116">
        <f>$BK$123+$BK$147+$BK$158</f>
        <v>0</v>
      </c>
    </row>
    <row r="123" spans="2:63" s="117" customFormat="1" ht="37.5" customHeight="1">
      <c r="B123" s="118"/>
      <c r="D123" s="119" t="s">
        <v>180</v>
      </c>
      <c r="E123" s="119"/>
      <c r="F123" s="119"/>
      <c r="G123" s="119"/>
      <c r="H123" s="119"/>
      <c r="I123" s="119"/>
      <c r="J123" s="119"/>
      <c r="K123" s="119"/>
      <c r="L123" s="119"/>
      <c r="M123" s="119"/>
      <c r="N123" s="217">
        <f>$BK$123</f>
        <v>0</v>
      </c>
      <c r="O123" s="218"/>
      <c r="P123" s="218"/>
      <c r="Q123" s="218"/>
      <c r="R123" s="121"/>
      <c r="T123" s="122"/>
      <c r="W123" s="123">
        <f>$W$124+$W$126</f>
        <v>0</v>
      </c>
      <c r="Y123" s="123">
        <f>$Y$124+$Y$126</f>
        <v>10.803999999999998</v>
      </c>
      <c r="AA123" s="124">
        <f>$AA$124+$AA$126</f>
        <v>217.32000000000002</v>
      </c>
      <c r="AR123" s="120" t="s">
        <v>21</v>
      </c>
      <c r="AT123" s="120" t="s">
        <v>77</v>
      </c>
      <c r="AU123" s="120" t="s">
        <v>78</v>
      </c>
      <c r="AY123" s="120" t="s">
        <v>158</v>
      </c>
      <c r="BK123" s="125">
        <f>$BK$124+$BK$126</f>
        <v>0</v>
      </c>
    </row>
    <row r="124" spans="2:63" s="117" customFormat="1" ht="21" customHeight="1">
      <c r="B124" s="118"/>
      <c r="D124" s="139" t="s">
        <v>181</v>
      </c>
      <c r="E124" s="139"/>
      <c r="F124" s="139"/>
      <c r="G124" s="139"/>
      <c r="H124" s="139"/>
      <c r="I124" s="139"/>
      <c r="J124" s="139"/>
      <c r="K124" s="139"/>
      <c r="L124" s="139"/>
      <c r="M124" s="139"/>
      <c r="N124" s="232">
        <f>$BK$124</f>
        <v>0</v>
      </c>
      <c r="O124" s="218"/>
      <c r="P124" s="218"/>
      <c r="Q124" s="218"/>
      <c r="R124" s="121"/>
      <c r="T124" s="122"/>
      <c r="W124" s="123">
        <f>$W$125</f>
        <v>0</v>
      </c>
      <c r="Y124" s="123">
        <f>$Y$125</f>
        <v>0</v>
      </c>
      <c r="AA124" s="124">
        <f>$AA$125</f>
        <v>27.15</v>
      </c>
      <c r="AR124" s="120" t="s">
        <v>21</v>
      </c>
      <c r="AT124" s="120" t="s">
        <v>77</v>
      </c>
      <c r="AU124" s="120" t="s">
        <v>21</v>
      </c>
      <c r="AY124" s="120" t="s">
        <v>158</v>
      </c>
      <c r="BK124" s="125">
        <f>$BK$125</f>
        <v>0</v>
      </c>
    </row>
    <row r="125" spans="2:65" s="6" customFormat="1" ht="27" customHeight="1">
      <c r="B125" s="21"/>
      <c r="C125" s="126" t="s">
        <v>21</v>
      </c>
      <c r="D125" s="126" t="s">
        <v>159</v>
      </c>
      <c r="E125" s="127" t="s">
        <v>186</v>
      </c>
      <c r="F125" s="219" t="s">
        <v>187</v>
      </c>
      <c r="G125" s="214"/>
      <c r="H125" s="214"/>
      <c r="I125" s="214"/>
      <c r="J125" s="128" t="s">
        <v>188</v>
      </c>
      <c r="K125" s="129">
        <v>150</v>
      </c>
      <c r="L125" s="213">
        <v>0</v>
      </c>
      <c r="M125" s="214"/>
      <c r="N125" s="215">
        <f>ROUND($L$125*$K$125,2)</f>
        <v>0</v>
      </c>
      <c r="O125" s="214"/>
      <c r="P125" s="214"/>
      <c r="Q125" s="214"/>
      <c r="R125" s="22"/>
      <c r="T125" s="130"/>
      <c r="U125" s="27" t="s">
        <v>43</v>
      </c>
      <c r="W125" s="131">
        <f>$V$125*$K$125</f>
        <v>0</v>
      </c>
      <c r="X125" s="131">
        <v>0</v>
      </c>
      <c r="Y125" s="131">
        <f>$X$125*$K$125</f>
        <v>0</v>
      </c>
      <c r="Z125" s="131">
        <v>0.181</v>
      </c>
      <c r="AA125" s="132">
        <f>$Z$125*$K$125</f>
        <v>27.15</v>
      </c>
      <c r="AR125" s="6" t="s">
        <v>157</v>
      </c>
      <c r="AT125" s="6" t="s">
        <v>159</v>
      </c>
      <c r="AU125" s="6" t="s">
        <v>123</v>
      </c>
      <c r="AY125" s="6" t="s">
        <v>158</v>
      </c>
      <c r="BE125" s="83">
        <f>IF($U$125="základní",$N$125,0)</f>
        <v>0</v>
      </c>
      <c r="BF125" s="83">
        <f>IF($U$125="snížená",$N$125,0)</f>
        <v>0</v>
      </c>
      <c r="BG125" s="83">
        <f>IF($U$125="zákl. přenesená",$N$125,0)</f>
        <v>0</v>
      </c>
      <c r="BH125" s="83">
        <f>IF($U$125="sníž. přenesená",$N$125,0)</f>
        <v>0</v>
      </c>
      <c r="BI125" s="83">
        <f>IF($U$125="nulová",$N$125,0)</f>
        <v>0</v>
      </c>
      <c r="BJ125" s="6" t="s">
        <v>21</v>
      </c>
      <c r="BK125" s="83">
        <f>ROUND($L$125*$K$125,2)</f>
        <v>0</v>
      </c>
      <c r="BL125" s="6" t="s">
        <v>157</v>
      </c>
      <c r="BM125" s="6" t="s">
        <v>189</v>
      </c>
    </row>
    <row r="126" spans="2:63" s="117" customFormat="1" ht="30.75" customHeight="1">
      <c r="B126" s="118"/>
      <c r="D126" s="139" t="s">
        <v>182</v>
      </c>
      <c r="E126" s="139"/>
      <c r="F126" s="139"/>
      <c r="G126" s="139"/>
      <c r="H126" s="139"/>
      <c r="I126" s="139"/>
      <c r="J126" s="139"/>
      <c r="K126" s="139"/>
      <c r="L126" s="139"/>
      <c r="M126" s="139"/>
      <c r="N126" s="232">
        <f>$BK$126</f>
        <v>0</v>
      </c>
      <c r="O126" s="218"/>
      <c r="P126" s="218"/>
      <c r="Q126" s="218"/>
      <c r="R126" s="121"/>
      <c r="T126" s="122"/>
      <c r="W126" s="123">
        <f>$W$127+SUM($W$128:$W$145)</f>
        <v>0</v>
      </c>
      <c r="Y126" s="123">
        <f>$Y$127+SUM($Y$128:$Y$145)</f>
        <v>10.803999999999998</v>
      </c>
      <c r="AA126" s="124">
        <f>$AA$127+SUM($AA$128:$AA$145)</f>
        <v>190.17000000000002</v>
      </c>
      <c r="AR126" s="120" t="s">
        <v>21</v>
      </c>
      <c r="AT126" s="120" t="s">
        <v>77</v>
      </c>
      <c r="AU126" s="120" t="s">
        <v>21</v>
      </c>
      <c r="AY126" s="120" t="s">
        <v>158</v>
      </c>
      <c r="BK126" s="125">
        <f>$BK$127+SUM($BK$128:$BK$145)</f>
        <v>0</v>
      </c>
    </row>
    <row r="127" spans="2:65" s="6" customFormat="1" ht="15.75" customHeight="1">
      <c r="B127" s="21"/>
      <c r="C127" s="126" t="s">
        <v>123</v>
      </c>
      <c r="D127" s="126" t="s">
        <v>159</v>
      </c>
      <c r="E127" s="127" t="s">
        <v>190</v>
      </c>
      <c r="F127" s="219" t="s">
        <v>191</v>
      </c>
      <c r="G127" s="214"/>
      <c r="H127" s="214"/>
      <c r="I127" s="214"/>
      <c r="J127" s="128" t="s">
        <v>192</v>
      </c>
      <c r="K127" s="129">
        <v>20</v>
      </c>
      <c r="L127" s="213">
        <v>0</v>
      </c>
      <c r="M127" s="214"/>
      <c r="N127" s="215">
        <f>ROUND($L$127*$K$127,2)</f>
        <v>0</v>
      </c>
      <c r="O127" s="214"/>
      <c r="P127" s="214"/>
      <c r="Q127" s="214"/>
      <c r="R127" s="22"/>
      <c r="T127" s="130"/>
      <c r="U127" s="27" t="s">
        <v>43</v>
      </c>
      <c r="W127" s="131">
        <f>$V$127*$K$127</f>
        <v>0</v>
      </c>
      <c r="X127" s="131">
        <v>0</v>
      </c>
      <c r="Y127" s="131">
        <f>$X$127*$K$127</f>
        <v>0</v>
      </c>
      <c r="Z127" s="131">
        <v>0</v>
      </c>
      <c r="AA127" s="132">
        <f>$Z$127*$K$127</f>
        <v>0</v>
      </c>
      <c r="AR127" s="6" t="s">
        <v>157</v>
      </c>
      <c r="AT127" s="6" t="s">
        <v>159</v>
      </c>
      <c r="AU127" s="6" t="s">
        <v>123</v>
      </c>
      <c r="AY127" s="6" t="s">
        <v>158</v>
      </c>
      <c r="BE127" s="83">
        <f>IF($U$127="základní",$N$127,0)</f>
        <v>0</v>
      </c>
      <c r="BF127" s="83">
        <f>IF($U$127="snížená",$N$127,0)</f>
        <v>0</v>
      </c>
      <c r="BG127" s="83">
        <f>IF($U$127="zákl. přenesená",$N$127,0)</f>
        <v>0</v>
      </c>
      <c r="BH127" s="83">
        <f>IF($U$127="sníž. přenesená",$N$127,0)</f>
        <v>0</v>
      </c>
      <c r="BI127" s="83">
        <f>IF($U$127="nulová",$N$127,0)</f>
        <v>0</v>
      </c>
      <c r="BJ127" s="6" t="s">
        <v>21</v>
      </c>
      <c r="BK127" s="83">
        <f>ROUND($L$127*$K$127,2)</f>
        <v>0</v>
      </c>
      <c r="BL127" s="6" t="s">
        <v>157</v>
      </c>
      <c r="BM127" s="6" t="s">
        <v>193</v>
      </c>
    </row>
    <row r="128" spans="2:65" s="6" customFormat="1" ht="27" customHeight="1">
      <c r="B128" s="21"/>
      <c r="C128" s="126" t="s">
        <v>168</v>
      </c>
      <c r="D128" s="126" t="s">
        <v>159</v>
      </c>
      <c r="E128" s="127" t="s">
        <v>194</v>
      </c>
      <c r="F128" s="219" t="s">
        <v>195</v>
      </c>
      <c r="G128" s="214"/>
      <c r="H128" s="214"/>
      <c r="I128" s="214"/>
      <c r="J128" s="128" t="s">
        <v>188</v>
      </c>
      <c r="K128" s="129">
        <v>30</v>
      </c>
      <c r="L128" s="213">
        <v>0</v>
      </c>
      <c r="M128" s="214"/>
      <c r="N128" s="215">
        <f>ROUND($L$128*$K$128,2)</f>
        <v>0</v>
      </c>
      <c r="O128" s="214"/>
      <c r="P128" s="214"/>
      <c r="Q128" s="214"/>
      <c r="R128" s="22"/>
      <c r="T128" s="130"/>
      <c r="U128" s="27" t="s">
        <v>43</v>
      </c>
      <c r="W128" s="131">
        <f>$V$128*$K$128</f>
        <v>0</v>
      </c>
      <c r="X128" s="131">
        <v>0</v>
      </c>
      <c r="Y128" s="131">
        <f>$X$128*$K$128</f>
        <v>0</v>
      </c>
      <c r="Z128" s="131">
        <v>0</v>
      </c>
      <c r="AA128" s="132">
        <f>$Z$128*$K$128</f>
        <v>0</v>
      </c>
      <c r="AR128" s="6" t="s">
        <v>157</v>
      </c>
      <c r="AT128" s="6" t="s">
        <v>159</v>
      </c>
      <c r="AU128" s="6" t="s">
        <v>123</v>
      </c>
      <c r="AY128" s="6" t="s">
        <v>158</v>
      </c>
      <c r="BE128" s="83">
        <f>IF($U$128="základní",$N$128,0)</f>
        <v>0</v>
      </c>
      <c r="BF128" s="83">
        <f>IF($U$128="snížená",$N$128,0)</f>
        <v>0</v>
      </c>
      <c r="BG128" s="83">
        <f>IF($U$128="zákl. přenesená",$N$128,0)</f>
        <v>0</v>
      </c>
      <c r="BH128" s="83">
        <f>IF($U$128="sníž. přenesená",$N$128,0)</f>
        <v>0</v>
      </c>
      <c r="BI128" s="83">
        <f>IF($U$128="nulová",$N$128,0)</f>
        <v>0</v>
      </c>
      <c r="BJ128" s="6" t="s">
        <v>21</v>
      </c>
      <c r="BK128" s="83">
        <f>ROUND($L$128*$K$128,2)</f>
        <v>0</v>
      </c>
      <c r="BL128" s="6" t="s">
        <v>157</v>
      </c>
      <c r="BM128" s="6" t="s">
        <v>196</v>
      </c>
    </row>
    <row r="129" spans="2:51" s="6" customFormat="1" ht="18.75" customHeight="1">
      <c r="B129" s="140"/>
      <c r="E129" s="141"/>
      <c r="F129" s="233" t="s">
        <v>197</v>
      </c>
      <c r="G129" s="234"/>
      <c r="H129" s="234"/>
      <c r="I129" s="234"/>
      <c r="K129" s="142">
        <v>30</v>
      </c>
      <c r="R129" s="143"/>
      <c r="T129" s="144"/>
      <c r="AA129" s="145"/>
      <c r="AT129" s="141" t="s">
        <v>198</v>
      </c>
      <c r="AU129" s="141" t="s">
        <v>123</v>
      </c>
      <c r="AV129" s="141" t="s">
        <v>123</v>
      </c>
      <c r="AW129" s="141" t="s">
        <v>130</v>
      </c>
      <c r="AX129" s="141" t="s">
        <v>21</v>
      </c>
      <c r="AY129" s="141" t="s">
        <v>158</v>
      </c>
    </row>
    <row r="130" spans="2:65" s="6" customFormat="1" ht="27" customHeight="1">
      <c r="B130" s="21"/>
      <c r="C130" s="126" t="s">
        <v>157</v>
      </c>
      <c r="D130" s="126" t="s">
        <v>159</v>
      </c>
      <c r="E130" s="127" t="s">
        <v>199</v>
      </c>
      <c r="F130" s="219" t="s">
        <v>200</v>
      </c>
      <c r="G130" s="214"/>
      <c r="H130" s="214"/>
      <c r="I130" s="214"/>
      <c r="J130" s="128" t="s">
        <v>188</v>
      </c>
      <c r="K130" s="129">
        <v>1800</v>
      </c>
      <c r="L130" s="213">
        <v>0</v>
      </c>
      <c r="M130" s="214"/>
      <c r="N130" s="215">
        <f>ROUND($L$130*$K$130,2)</f>
        <v>0</v>
      </c>
      <c r="O130" s="214"/>
      <c r="P130" s="214"/>
      <c r="Q130" s="214"/>
      <c r="R130" s="22"/>
      <c r="T130" s="130"/>
      <c r="U130" s="27" t="s">
        <v>43</v>
      </c>
      <c r="W130" s="131">
        <f>$V$130*$K$130</f>
        <v>0</v>
      </c>
      <c r="X130" s="131">
        <v>0</v>
      </c>
      <c r="Y130" s="131">
        <f>$X$130*$K$130</f>
        <v>0</v>
      </c>
      <c r="Z130" s="131">
        <v>0</v>
      </c>
      <c r="AA130" s="132">
        <f>$Z$130*$K$130</f>
        <v>0</v>
      </c>
      <c r="AR130" s="6" t="s">
        <v>157</v>
      </c>
      <c r="AT130" s="6" t="s">
        <v>159</v>
      </c>
      <c r="AU130" s="6" t="s">
        <v>123</v>
      </c>
      <c r="AY130" s="6" t="s">
        <v>158</v>
      </c>
      <c r="BE130" s="83">
        <f>IF($U$130="základní",$N$130,0)</f>
        <v>0</v>
      </c>
      <c r="BF130" s="83">
        <f>IF($U$130="snížená",$N$130,0)</f>
        <v>0</v>
      </c>
      <c r="BG130" s="83">
        <f>IF($U$130="zákl. přenesená",$N$130,0)</f>
        <v>0</v>
      </c>
      <c r="BH130" s="83">
        <f>IF($U$130="sníž. přenesená",$N$130,0)</f>
        <v>0</v>
      </c>
      <c r="BI130" s="83">
        <f>IF($U$130="nulová",$N$130,0)</f>
        <v>0</v>
      </c>
      <c r="BJ130" s="6" t="s">
        <v>21</v>
      </c>
      <c r="BK130" s="83">
        <f>ROUND($L$130*$K$130,2)</f>
        <v>0</v>
      </c>
      <c r="BL130" s="6" t="s">
        <v>157</v>
      </c>
      <c r="BM130" s="6" t="s">
        <v>201</v>
      </c>
    </row>
    <row r="131" spans="2:65" s="6" customFormat="1" ht="27" customHeight="1">
      <c r="B131" s="21"/>
      <c r="C131" s="126" t="s">
        <v>202</v>
      </c>
      <c r="D131" s="126" t="s">
        <v>159</v>
      </c>
      <c r="E131" s="127" t="s">
        <v>203</v>
      </c>
      <c r="F131" s="219" t="s">
        <v>204</v>
      </c>
      <c r="G131" s="214"/>
      <c r="H131" s="214"/>
      <c r="I131" s="214"/>
      <c r="J131" s="128" t="s">
        <v>188</v>
      </c>
      <c r="K131" s="129">
        <v>30</v>
      </c>
      <c r="L131" s="213">
        <v>0</v>
      </c>
      <c r="M131" s="214"/>
      <c r="N131" s="215">
        <f>ROUND($L$131*$K$131,2)</f>
        <v>0</v>
      </c>
      <c r="O131" s="214"/>
      <c r="P131" s="214"/>
      <c r="Q131" s="214"/>
      <c r="R131" s="22"/>
      <c r="T131" s="130"/>
      <c r="U131" s="27" t="s">
        <v>43</v>
      </c>
      <c r="W131" s="131">
        <f>$V$131*$K$131</f>
        <v>0</v>
      </c>
      <c r="X131" s="131">
        <v>0</v>
      </c>
      <c r="Y131" s="131">
        <f>$X$131*$K$131</f>
        <v>0</v>
      </c>
      <c r="Z131" s="131">
        <v>0</v>
      </c>
      <c r="AA131" s="132">
        <f>$Z$131*$K$131</f>
        <v>0</v>
      </c>
      <c r="AR131" s="6" t="s">
        <v>157</v>
      </c>
      <c r="AT131" s="6" t="s">
        <v>159</v>
      </c>
      <c r="AU131" s="6" t="s">
        <v>123</v>
      </c>
      <c r="AY131" s="6" t="s">
        <v>158</v>
      </c>
      <c r="BE131" s="83">
        <f>IF($U$131="základní",$N$131,0)</f>
        <v>0</v>
      </c>
      <c r="BF131" s="83">
        <f>IF($U$131="snížená",$N$131,0)</f>
        <v>0</v>
      </c>
      <c r="BG131" s="83">
        <f>IF($U$131="zákl. přenesená",$N$131,0)</f>
        <v>0</v>
      </c>
      <c r="BH131" s="83">
        <f>IF($U$131="sníž. přenesená",$N$131,0)</f>
        <v>0</v>
      </c>
      <c r="BI131" s="83">
        <f>IF($U$131="nulová",$N$131,0)</f>
        <v>0</v>
      </c>
      <c r="BJ131" s="6" t="s">
        <v>21</v>
      </c>
      <c r="BK131" s="83">
        <f>ROUND($L$131*$K$131,2)</f>
        <v>0</v>
      </c>
      <c r="BL131" s="6" t="s">
        <v>157</v>
      </c>
      <c r="BM131" s="6" t="s">
        <v>205</v>
      </c>
    </row>
    <row r="132" spans="2:65" s="6" customFormat="1" ht="15.75" customHeight="1">
      <c r="B132" s="21"/>
      <c r="C132" s="126" t="s">
        <v>206</v>
      </c>
      <c r="D132" s="126" t="s">
        <v>159</v>
      </c>
      <c r="E132" s="127" t="s">
        <v>207</v>
      </c>
      <c r="F132" s="219" t="s">
        <v>208</v>
      </c>
      <c r="G132" s="214"/>
      <c r="H132" s="214"/>
      <c r="I132" s="214"/>
      <c r="J132" s="128" t="s">
        <v>188</v>
      </c>
      <c r="K132" s="129">
        <v>90</v>
      </c>
      <c r="L132" s="213">
        <v>0</v>
      </c>
      <c r="M132" s="214"/>
      <c r="N132" s="215">
        <f>ROUND($L$132*$K$132,2)</f>
        <v>0</v>
      </c>
      <c r="O132" s="214"/>
      <c r="P132" s="214"/>
      <c r="Q132" s="214"/>
      <c r="R132" s="22"/>
      <c r="T132" s="130"/>
      <c r="U132" s="27" t="s">
        <v>43</v>
      </c>
      <c r="W132" s="131">
        <f>$V$132*$K$132</f>
        <v>0</v>
      </c>
      <c r="X132" s="131">
        <v>0</v>
      </c>
      <c r="Y132" s="131">
        <f>$X$132*$K$132</f>
        <v>0</v>
      </c>
      <c r="Z132" s="131">
        <v>0</v>
      </c>
      <c r="AA132" s="132">
        <f>$Z$132*$K$132</f>
        <v>0</v>
      </c>
      <c r="AR132" s="6" t="s">
        <v>157</v>
      </c>
      <c r="AT132" s="6" t="s">
        <v>159</v>
      </c>
      <c r="AU132" s="6" t="s">
        <v>123</v>
      </c>
      <c r="AY132" s="6" t="s">
        <v>158</v>
      </c>
      <c r="BE132" s="83">
        <f>IF($U$132="základní",$N$132,0)</f>
        <v>0</v>
      </c>
      <c r="BF132" s="83">
        <f>IF($U$132="snížená",$N$132,0)</f>
        <v>0</v>
      </c>
      <c r="BG132" s="83">
        <f>IF($U$132="zákl. přenesená",$N$132,0)</f>
        <v>0</v>
      </c>
      <c r="BH132" s="83">
        <f>IF($U$132="sníž. přenesená",$N$132,0)</f>
        <v>0</v>
      </c>
      <c r="BI132" s="83">
        <f>IF($U$132="nulová",$N$132,0)</f>
        <v>0</v>
      </c>
      <c r="BJ132" s="6" t="s">
        <v>21</v>
      </c>
      <c r="BK132" s="83">
        <f>ROUND($L$132*$K$132,2)</f>
        <v>0</v>
      </c>
      <c r="BL132" s="6" t="s">
        <v>157</v>
      </c>
      <c r="BM132" s="6" t="s">
        <v>209</v>
      </c>
    </row>
    <row r="133" spans="2:51" s="6" customFormat="1" ht="18.75" customHeight="1">
      <c r="B133" s="140"/>
      <c r="E133" s="141"/>
      <c r="F133" s="233" t="s">
        <v>210</v>
      </c>
      <c r="G133" s="234"/>
      <c r="H133" s="234"/>
      <c r="I133" s="234"/>
      <c r="K133" s="142">
        <v>90</v>
      </c>
      <c r="R133" s="143"/>
      <c r="T133" s="144"/>
      <c r="AA133" s="145"/>
      <c r="AT133" s="141" t="s">
        <v>198</v>
      </c>
      <c r="AU133" s="141" t="s">
        <v>123</v>
      </c>
      <c r="AV133" s="141" t="s">
        <v>123</v>
      </c>
      <c r="AW133" s="141" t="s">
        <v>130</v>
      </c>
      <c r="AX133" s="141" t="s">
        <v>21</v>
      </c>
      <c r="AY133" s="141" t="s">
        <v>158</v>
      </c>
    </row>
    <row r="134" spans="2:65" s="6" customFormat="1" ht="27" customHeight="1">
      <c r="B134" s="21"/>
      <c r="C134" s="126" t="s">
        <v>211</v>
      </c>
      <c r="D134" s="126" t="s">
        <v>159</v>
      </c>
      <c r="E134" s="127" t="s">
        <v>212</v>
      </c>
      <c r="F134" s="219" t="s">
        <v>213</v>
      </c>
      <c r="G134" s="214"/>
      <c r="H134" s="214"/>
      <c r="I134" s="214"/>
      <c r="J134" s="128" t="s">
        <v>188</v>
      </c>
      <c r="K134" s="129">
        <v>5400</v>
      </c>
      <c r="L134" s="213">
        <v>0</v>
      </c>
      <c r="M134" s="214"/>
      <c r="N134" s="215">
        <f>ROUND($L$134*$K$134,2)</f>
        <v>0</v>
      </c>
      <c r="O134" s="214"/>
      <c r="P134" s="214"/>
      <c r="Q134" s="214"/>
      <c r="R134" s="22"/>
      <c r="T134" s="130"/>
      <c r="U134" s="27" t="s">
        <v>43</v>
      </c>
      <c r="W134" s="131">
        <f>$V$134*$K$134</f>
        <v>0</v>
      </c>
      <c r="X134" s="131">
        <v>0</v>
      </c>
      <c r="Y134" s="131">
        <f>$X$134*$K$134</f>
        <v>0</v>
      </c>
      <c r="Z134" s="131">
        <v>0</v>
      </c>
      <c r="AA134" s="132">
        <f>$Z$134*$K$134</f>
        <v>0</v>
      </c>
      <c r="AR134" s="6" t="s">
        <v>157</v>
      </c>
      <c r="AT134" s="6" t="s">
        <v>159</v>
      </c>
      <c r="AU134" s="6" t="s">
        <v>123</v>
      </c>
      <c r="AY134" s="6" t="s">
        <v>158</v>
      </c>
      <c r="BE134" s="83">
        <f>IF($U$134="základní",$N$134,0)</f>
        <v>0</v>
      </c>
      <c r="BF134" s="83">
        <f>IF($U$134="snížená",$N$134,0)</f>
        <v>0</v>
      </c>
      <c r="BG134" s="83">
        <f>IF($U$134="zákl. přenesená",$N$134,0)</f>
        <v>0</v>
      </c>
      <c r="BH134" s="83">
        <f>IF($U$134="sníž. přenesená",$N$134,0)</f>
        <v>0</v>
      </c>
      <c r="BI134" s="83">
        <f>IF($U$134="nulová",$N$134,0)</f>
        <v>0</v>
      </c>
      <c r="BJ134" s="6" t="s">
        <v>21</v>
      </c>
      <c r="BK134" s="83">
        <f>ROUND($L$134*$K$134,2)</f>
        <v>0</v>
      </c>
      <c r="BL134" s="6" t="s">
        <v>157</v>
      </c>
      <c r="BM134" s="6" t="s">
        <v>214</v>
      </c>
    </row>
    <row r="135" spans="2:65" s="6" customFormat="1" ht="15.75" customHeight="1">
      <c r="B135" s="21"/>
      <c r="C135" s="126" t="s">
        <v>215</v>
      </c>
      <c r="D135" s="126" t="s">
        <v>159</v>
      </c>
      <c r="E135" s="127" t="s">
        <v>216</v>
      </c>
      <c r="F135" s="219" t="s">
        <v>217</v>
      </c>
      <c r="G135" s="214"/>
      <c r="H135" s="214"/>
      <c r="I135" s="214"/>
      <c r="J135" s="128" t="s">
        <v>188</v>
      </c>
      <c r="K135" s="129">
        <v>90</v>
      </c>
      <c r="L135" s="213">
        <v>0</v>
      </c>
      <c r="M135" s="214"/>
      <c r="N135" s="215">
        <f>ROUND($L$135*$K$135,2)</f>
        <v>0</v>
      </c>
      <c r="O135" s="214"/>
      <c r="P135" s="214"/>
      <c r="Q135" s="214"/>
      <c r="R135" s="22"/>
      <c r="T135" s="130"/>
      <c r="U135" s="27" t="s">
        <v>43</v>
      </c>
      <c r="W135" s="131">
        <f>$V$135*$K$135</f>
        <v>0</v>
      </c>
      <c r="X135" s="131">
        <v>0</v>
      </c>
      <c r="Y135" s="131">
        <f>$X$135*$K$135</f>
        <v>0</v>
      </c>
      <c r="Z135" s="131">
        <v>0</v>
      </c>
      <c r="AA135" s="132">
        <f>$Z$135*$K$135</f>
        <v>0</v>
      </c>
      <c r="AR135" s="6" t="s">
        <v>157</v>
      </c>
      <c r="AT135" s="6" t="s">
        <v>159</v>
      </c>
      <c r="AU135" s="6" t="s">
        <v>123</v>
      </c>
      <c r="AY135" s="6" t="s">
        <v>158</v>
      </c>
      <c r="BE135" s="83">
        <f>IF($U$135="základní",$N$135,0)</f>
        <v>0</v>
      </c>
      <c r="BF135" s="83">
        <f>IF($U$135="snížená",$N$135,0)</f>
        <v>0</v>
      </c>
      <c r="BG135" s="83">
        <f>IF($U$135="zákl. přenesená",$N$135,0)</f>
        <v>0</v>
      </c>
      <c r="BH135" s="83">
        <f>IF($U$135="sníž. přenesená",$N$135,0)</f>
        <v>0</v>
      </c>
      <c r="BI135" s="83">
        <f>IF($U$135="nulová",$N$135,0)</f>
        <v>0</v>
      </c>
      <c r="BJ135" s="6" t="s">
        <v>21</v>
      </c>
      <c r="BK135" s="83">
        <f>ROUND($L$135*$K$135,2)</f>
        <v>0</v>
      </c>
      <c r="BL135" s="6" t="s">
        <v>157</v>
      </c>
      <c r="BM135" s="6" t="s">
        <v>218</v>
      </c>
    </row>
    <row r="136" spans="2:65" s="6" customFormat="1" ht="27" customHeight="1">
      <c r="B136" s="21"/>
      <c r="C136" s="126" t="s">
        <v>219</v>
      </c>
      <c r="D136" s="126" t="s">
        <v>159</v>
      </c>
      <c r="E136" s="127" t="s">
        <v>220</v>
      </c>
      <c r="F136" s="219" t="s">
        <v>221</v>
      </c>
      <c r="G136" s="214"/>
      <c r="H136" s="214"/>
      <c r="I136" s="214"/>
      <c r="J136" s="128" t="s">
        <v>222</v>
      </c>
      <c r="K136" s="129">
        <v>90</v>
      </c>
      <c r="L136" s="213">
        <v>0</v>
      </c>
      <c r="M136" s="214"/>
      <c r="N136" s="215">
        <f>ROUND($L$136*$K$136,2)</f>
        <v>0</v>
      </c>
      <c r="O136" s="214"/>
      <c r="P136" s="214"/>
      <c r="Q136" s="214"/>
      <c r="R136" s="22"/>
      <c r="T136" s="130"/>
      <c r="U136" s="27" t="s">
        <v>43</v>
      </c>
      <c r="W136" s="131">
        <f>$V$136*$K$136</f>
        <v>0</v>
      </c>
      <c r="X136" s="131">
        <v>0.12</v>
      </c>
      <c r="Y136" s="131">
        <f>$X$136*$K$136</f>
        <v>10.799999999999999</v>
      </c>
      <c r="Z136" s="131">
        <v>2.1</v>
      </c>
      <c r="AA136" s="132">
        <f>$Z$136*$K$136</f>
        <v>189</v>
      </c>
      <c r="AR136" s="6" t="s">
        <v>157</v>
      </c>
      <c r="AT136" s="6" t="s">
        <v>159</v>
      </c>
      <c r="AU136" s="6" t="s">
        <v>123</v>
      </c>
      <c r="AY136" s="6" t="s">
        <v>158</v>
      </c>
      <c r="BE136" s="83">
        <f>IF($U$136="základní",$N$136,0)</f>
        <v>0</v>
      </c>
      <c r="BF136" s="83">
        <f>IF($U$136="snížená",$N$136,0)</f>
        <v>0</v>
      </c>
      <c r="BG136" s="83">
        <f>IF($U$136="zákl. přenesená",$N$136,0)</f>
        <v>0</v>
      </c>
      <c r="BH136" s="83">
        <f>IF($U$136="sníž. přenesená",$N$136,0)</f>
        <v>0</v>
      </c>
      <c r="BI136" s="83">
        <f>IF($U$136="nulová",$N$136,0)</f>
        <v>0</v>
      </c>
      <c r="BJ136" s="6" t="s">
        <v>21</v>
      </c>
      <c r="BK136" s="83">
        <f>ROUND($L$136*$K$136,2)</f>
        <v>0</v>
      </c>
      <c r="BL136" s="6" t="s">
        <v>157</v>
      </c>
      <c r="BM136" s="6" t="s">
        <v>223</v>
      </c>
    </row>
    <row r="137" spans="2:51" s="6" customFormat="1" ht="18.75" customHeight="1">
      <c r="B137" s="140"/>
      <c r="E137" s="141"/>
      <c r="F137" s="233" t="s">
        <v>224</v>
      </c>
      <c r="G137" s="234"/>
      <c r="H137" s="234"/>
      <c r="I137" s="234"/>
      <c r="K137" s="142">
        <v>90</v>
      </c>
      <c r="R137" s="143"/>
      <c r="T137" s="144"/>
      <c r="AA137" s="145"/>
      <c r="AT137" s="141" t="s">
        <v>198</v>
      </c>
      <c r="AU137" s="141" t="s">
        <v>123</v>
      </c>
      <c r="AV137" s="141" t="s">
        <v>123</v>
      </c>
      <c r="AW137" s="141" t="s">
        <v>130</v>
      </c>
      <c r="AX137" s="141" t="s">
        <v>21</v>
      </c>
      <c r="AY137" s="141" t="s">
        <v>158</v>
      </c>
    </row>
    <row r="138" spans="2:65" s="6" customFormat="1" ht="27" customHeight="1">
      <c r="B138" s="21"/>
      <c r="C138" s="126" t="s">
        <v>25</v>
      </c>
      <c r="D138" s="126" t="s">
        <v>159</v>
      </c>
      <c r="E138" s="127" t="s">
        <v>225</v>
      </c>
      <c r="F138" s="219" t="s">
        <v>226</v>
      </c>
      <c r="G138" s="214"/>
      <c r="H138" s="214"/>
      <c r="I138" s="214"/>
      <c r="J138" s="128" t="s">
        <v>227</v>
      </c>
      <c r="K138" s="129">
        <v>3</v>
      </c>
      <c r="L138" s="213">
        <v>0</v>
      </c>
      <c r="M138" s="214"/>
      <c r="N138" s="215">
        <f>ROUND($L$138*$K$138,2)</f>
        <v>0</v>
      </c>
      <c r="O138" s="214"/>
      <c r="P138" s="214"/>
      <c r="Q138" s="214"/>
      <c r="R138" s="22"/>
      <c r="T138" s="130"/>
      <c r="U138" s="27" t="s">
        <v>43</v>
      </c>
      <c r="W138" s="131">
        <f>$V$138*$K$138</f>
        <v>0</v>
      </c>
      <c r="X138" s="131">
        <v>0</v>
      </c>
      <c r="Y138" s="131">
        <f>$X$138*$K$138</f>
        <v>0</v>
      </c>
      <c r="Z138" s="131">
        <v>0.082</v>
      </c>
      <c r="AA138" s="132">
        <f>$Z$138*$K$138</f>
        <v>0.246</v>
      </c>
      <c r="AR138" s="6" t="s">
        <v>157</v>
      </c>
      <c r="AT138" s="6" t="s">
        <v>159</v>
      </c>
      <c r="AU138" s="6" t="s">
        <v>123</v>
      </c>
      <c r="AY138" s="6" t="s">
        <v>158</v>
      </c>
      <c r="BE138" s="83">
        <f>IF($U$138="základní",$N$138,0)</f>
        <v>0</v>
      </c>
      <c r="BF138" s="83">
        <f>IF($U$138="snížená",$N$138,0)</f>
        <v>0</v>
      </c>
      <c r="BG138" s="83">
        <f>IF($U$138="zákl. přenesená",$N$138,0)</f>
        <v>0</v>
      </c>
      <c r="BH138" s="83">
        <f>IF($U$138="sníž. přenesená",$N$138,0)</f>
        <v>0</v>
      </c>
      <c r="BI138" s="83">
        <f>IF($U$138="nulová",$N$138,0)</f>
        <v>0</v>
      </c>
      <c r="BJ138" s="6" t="s">
        <v>21</v>
      </c>
      <c r="BK138" s="83">
        <f>ROUND($L$138*$K$138,2)</f>
        <v>0</v>
      </c>
      <c r="BL138" s="6" t="s">
        <v>157</v>
      </c>
      <c r="BM138" s="6" t="s">
        <v>228</v>
      </c>
    </row>
    <row r="139" spans="2:65" s="6" customFormat="1" ht="27" customHeight="1">
      <c r="B139" s="21"/>
      <c r="C139" s="126" t="s">
        <v>229</v>
      </c>
      <c r="D139" s="126" t="s">
        <v>159</v>
      </c>
      <c r="E139" s="127" t="s">
        <v>230</v>
      </c>
      <c r="F139" s="219" t="s">
        <v>231</v>
      </c>
      <c r="G139" s="214"/>
      <c r="H139" s="214"/>
      <c r="I139" s="214"/>
      <c r="J139" s="128" t="s">
        <v>227</v>
      </c>
      <c r="K139" s="129">
        <v>6</v>
      </c>
      <c r="L139" s="213">
        <v>0</v>
      </c>
      <c r="M139" s="214"/>
      <c r="N139" s="215">
        <f>ROUND($L$139*$K$139,2)</f>
        <v>0</v>
      </c>
      <c r="O139" s="214"/>
      <c r="P139" s="214"/>
      <c r="Q139" s="214"/>
      <c r="R139" s="22"/>
      <c r="T139" s="130"/>
      <c r="U139" s="27" t="s">
        <v>43</v>
      </c>
      <c r="W139" s="131">
        <f>$V$139*$K$139</f>
        <v>0</v>
      </c>
      <c r="X139" s="131">
        <v>0</v>
      </c>
      <c r="Y139" s="131">
        <f>$X$139*$K$139</f>
        <v>0</v>
      </c>
      <c r="Z139" s="131">
        <v>0.004</v>
      </c>
      <c r="AA139" s="132">
        <f>$Z$139*$K$139</f>
        <v>0.024</v>
      </c>
      <c r="AR139" s="6" t="s">
        <v>157</v>
      </c>
      <c r="AT139" s="6" t="s">
        <v>159</v>
      </c>
      <c r="AU139" s="6" t="s">
        <v>123</v>
      </c>
      <c r="AY139" s="6" t="s">
        <v>158</v>
      </c>
      <c r="BE139" s="83">
        <f>IF($U$139="základní",$N$139,0)</f>
        <v>0</v>
      </c>
      <c r="BF139" s="83">
        <f>IF($U$139="snížená",$N$139,0)</f>
        <v>0</v>
      </c>
      <c r="BG139" s="83">
        <f>IF($U$139="zákl. přenesená",$N$139,0)</f>
        <v>0</v>
      </c>
      <c r="BH139" s="83">
        <f>IF($U$139="sníž. přenesená",$N$139,0)</f>
        <v>0</v>
      </c>
      <c r="BI139" s="83">
        <f>IF($U$139="nulová",$N$139,0)</f>
        <v>0</v>
      </c>
      <c r="BJ139" s="6" t="s">
        <v>21</v>
      </c>
      <c r="BK139" s="83">
        <f>ROUND($L$139*$K$139,2)</f>
        <v>0</v>
      </c>
      <c r="BL139" s="6" t="s">
        <v>157</v>
      </c>
      <c r="BM139" s="6" t="s">
        <v>232</v>
      </c>
    </row>
    <row r="140" spans="2:65" s="6" customFormat="1" ht="15.75" customHeight="1">
      <c r="B140" s="21"/>
      <c r="C140" s="126" t="s">
        <v>233</v>
      </c>
      <c r="D140" s="126" t="s">
        <v>159</v>
      </c>
      <c r="E140" s="127" t="s">
        <v>234</v>
      </c>
      <c r="F140" s="219" t="s">
        <v>235</v>
      </c>
      <c r="G140" s="214"/>
      <c r="H140" s="214"/>
      <c r="I140" s="214"/>
      <c r="J140" s="128" t="s">
        <v>192</v>
      </c>
      <c r="K140" s="129">
        <v>50</v>
      </c>
      <c r="L140" s="213">
        <v>0</v>
      </c>
      <c r="M140" s="214"/>
      <c r="N140" s="215">
        <f>ROUND($L$140*$K$140,2)</f>
        <v>0</v>
      </c>
      <c r="O140" s="214"/>
      <c r="P140" s="214"/>
      <c r="Q140" s="214"/>
      <c r="R140" s="22"/>
      <c r="T140" s="130"/>
      <c r="U140" s="27" t="s">
        <v>43</v>
      </c>
      <c r="W140" s="131">
        <f>$V$140*$K$140</f>
        <v>0</v>
      </c>
      <c r="X140" s="131">
        <v>8E-05</v>
      </c>
      <c r="Y140" s="131">
        <f>$X$140*$K$140</f>
        <v>0.004</v>
      </c>
      <c r="Z140" s="131">
        <v>0.018</v>
      </c>
      <c r="AA140" s="132">
        <f>$Z$140*$K$140</f>
        <v>0.8999999999999999</v>
      </c>
      <c r="AR140" s="6" t="s">
        <v>157</v>
      </c>
      <c r="AT140" s="6" t="s">
        <v>159</v>
      </c>
      <c r="AU140" s="6" t="s">
        <v>123</v>
      </c>
      <c r="AY140" s="6" t="s">
        <v>158</v>
      </c>
      <c r="BE140" s="83">
        <f>IF($U$140="základní",$N$140,0)</f>
        <v>0</v>
      </c>
      <c r="BF140" s="83">
        <f>IF($U$140="snížená",$N$140,0)</f>
        <v>0</v>
      </c>
      <c r="BG140" s="83">
        <f>IF($U$140="zákl. přenesená",$N$140,0)</f>
        <v>0</v>
      </c>
      <c r="BH140" s="83">
        <f>IF($U$140="sníž. přenesená",$N$140,0)</f>
        <v>0</v>
      </c>
      <c r="BI140" s="83">
        <f>IF($U$140="nulová",$N$140,0)</f>
        <v>0</v>
      </c>
      <c r="BJ140" s="6" t="s">
        <v>21</v>
      </c>
      <c r="BK140" s="83">
        <f>ROUND($L$140*$K$140,2)</f>
        <v>0</v>
      </c>
      <c r="BL140" s="6" t="s">
        <v>157</v>
      </c>
      <c r="BM140" s="6" t="s">
        <v>236</v>
      </c>
    </row>
    <row r="141" spans="2:65" s="6" customFormat="1" ht="27" customHeight="1">
      <c r="B141" s="21"/>
      <c r="C141" s="126" t="s">
        <v>237</v>
      </c>
      <c r="D141" s="126" t="s">
        <v>159</v>
      </c>
      <c r="E141" s="127" t="s">
        <v>238</v>
      </c>
      <c r="F141" s="219" t="s">
        <v>239</v>
      </c>
      <c r="G141" s="214"/>
      <c r="H141" s="214"/>
      <c r="I141" s="214"/>
      <c r="J141" s="128" t="s">
        <v>240</v>
      </c>
      <c r="K141" s="129">
        <v>230.52</v>
      </c>
      <c r="L141" s="213">
        <v>0</v>
      </c>
      <c r="M141" s="214"/>
      <c r="N141" s="215">
        <f>ROUND($L$141*$K$141,2)</f>
        <v>0</v>
      </c>
      <c r="O141" s="214"/>
      <c r="P141" s="214"/>
      <c r="Q141" s="214"/>
      <c r="R141" s="22"/>
      <c r="T141" s="130"/>
      <c r="U141" s="27" t="s">
        <v>43</v>
      </c>
      <c r="W141" s="131">
        <f>$V$141*$K$141</f>
        <v>0</v>
      </c>
      <c r="X141" s="131">
        <v>0</v>
      </c>
      <c r="Y141" s="131">
        <f>$X$141*$K$141</f>
        <v>0</v>
      </c>
      <c r="Z141" s="131">
        <v>0</v>
      </c>
      <c r="AA141" s="132">
        <f>$Z$141*$K$141</f>
        <v>0</v>
      </c>
      <c r="AR141" s="6" t="s">
        <v>157</v>
      </c>
      <c r="AT141" s="6" t="s">
        <v>159</v>
      </c>
      <c r="AU141" s="6" t="s">
        <v>123</v>
      </c>
      <c r="AY141" s="6" t="s">
        <v>158</v>
      </c>
      <c r="BE141" s="83">
        <f>IF($U$141="základní",$N$141,0)</f>
        <v>0</v>
      </c>
      <c r="BF141" s="83">
        <f>IF($U$141="snížená",$N$141,0)</f>
        <v>0</v>
      </c>
      <c r="BG141" s="83">
        <f>IF($U$141="zákl. přenesená",$N$141,0)</f>
        <v>0</v>
      </c>
      <c r="BH141" s="83">
        <f>IF($U$141="sníž. přenesená",$N$141,0)</f>
        <v>0</v>
      </c>
      <c r="BI141" s="83">
        <f>IF($U$141="nulová",$N$141,0)</f>
        <v>0</v>
      </c>
      <c r="BJ141" s="6" t="s">
        <v>21</v>
      </c>
      <c r="BK141" s="83">
        <f>ROUND($L$141*$K$141,2)</f>
        <v>0</v>
      </c>
      <c r="BL141" s="6" t="s">
        <v>157</v>
      </c>
      <c r="BM141" s="6" t="s">
        <v>241</v>
      </c>
    </row>
    <row r="142" spans="2:65" s="6" customFormat="1" ht="27" customHeight="1">
      <c r="B142" s="21"/>
      <c r="C142" s="126" t="s">
        <v>242</v>
      </c>
      <c r="D142" s="126" t="s">
        <v>159</v>
      </c>
      <c r="E142" s="127" t="s">
        <v>243</v>
      </c>
      <c r="F142" s="219" t="s">
        <v>244</v>
      </c>
      <c r="G142" s="214"/>
      <c r="H142" s="214"/>
      <c r="I142" s="214"/>
      <c r="J142" s="128" t="s">
        <v>240</v>
      </c>
      <c r="K142" s="129">
        <v>2074.68</v>
      </c>
      <c r="L142" s="213">
        <v>0</v>
      </c>
      <c r="M142" s="214"/>
      <c r="N142" s="215">
        <f>ROUND($L$142*$K$142,2)</f>
        <v>0</v>
      </c>
      <c r="O142" s="214"/>
      <c r="P142" s="214"/>
      <c r="Q142" s="214"/>
      <c r="R142" s="22"/>
      <c r="T142" s="130"/>
      <c r="U142" s="27" t="s">
        <v>43</v>
      </c>
      <c r="W142" s="131">
        <f>$V$142*$K$142</f>
        <v>0</v>
      </c>
      <c r="X142" s="131">
        <v>0</v>
      </c>
      <c r="Y142" s="131">
        <f>$X$142*$K$142</f>
        <v>0</v>
      </c>
      <c r="Z142" s="131">
        <v>0</v>
      </c>
      <c r="AA142" s="132">
        <f>$Z$142*$K$142</f>
        <v>0</v>
      </c>
      <c r="AR142" s="6" t="s">
        <v>157</v>
      </c>
      <c r="AT142" s="6" t="s">
        <v>159</v>
      </c>
      <c r="AU142" s="6" t="s">
        <v>123</v>
      </c>
      <c r="AY142" s="6" t="s">
        <v>158</v>
      </c>
      <c r="BE142" s="83">
        <f>IF($U$142="základní",$N$142,0)</f>
        <v>0</v>
      </c>
      <c r="BF142" s="83">
        <f>IF($U$142="snížená",$N$142,0)</f>
        <v>0</v>
      </c>
      <c r="BG142" s="83">
        <f>IF($U$142="zákl. přenesená",$N$142,0)</f>
        <v>0</v>
      </c>
      <c r="BH142" s="83">
        <f>IF($U$142="sníž. přenesená",$N$142,0)</f>
        <v>0</v>
      </c>
      <c r="BI142" s="83">
        <f>IF($U$142="nulová",$N$142,0)</f>
        <v>0</v>
      </c>
      <c r="BJ142" s="6" t="s">
        <v>21</v>
      </c>
      <c r="BK142" s="83">
        <f>ROUND($L$142*$K$142,2)</f>
        <v>0</v>
      </c>
      <c r="BL142" s="6" t="s">
        <v>157</v>
      </c>
      <c r="BM142" s="6" t="s">
        <v>245</v>
      </c>
    </row>
    <row r="143" spans="2:65" s="6" customFormat="1" ht="27" customHeight="1">
      <c r="B143" s="21"/>
      <c r="C143" s="126" t="s">
        <v>8</v>
      </c>
      <c r="D143" s="126" t="s">
        <v>159</v>
      </c>
      <c r="E143" s="127" t="s">
        <v>246</v>
      </c>
      <c r="F143" s="219" t="s">
        <v>247</v>
      </c>
      <c r="G143" s="214"/>
      <c r="H143" s="214"/>
      <c r="I143" s="214"/>
      <c r="J143" s="128" t="s">
        <v>240</v>
      </c>
      <c r="K143" s="129">
        <v>203.37</v>
      </c>
      <c r="L143" s="213">
        <v>0</v>
      </c>
      <c r="M143" s="214"/>
      <c r="N143" s="215">
        <f>ROUND($L$143*$K$143,2)</f>
        <v>0</v>
      </c>
      <c r="O143" s="214"/>
      <c r="P143" s="214"/>
      <c r="Q143" s="214"/>
      <c r="R143" s="22"/>
      <c r="T143" s="130"/>
      <c r="U143" s="27" t="s">
        <v>43</v>
      </c>
      <c r="W143" s="131">
        <f>$V$143*$K$143</f>
        <v>0</v>
      </c>
      <c r="X143" s="131">
        <v>0</v>
      </c>
      <c r="Y143" s="131">
        <f>$X$143*$K$143</f>
        <v>0</v>
      </c>
      <c r="Z143" s="131">
        <v>0</v>
      </c>
      <c r="AA143" s="132">
        <f>$Z$143*$K$143</f>
        <v>0</v>
      </c>
      <c r="AR143" s="6" t="s">
        <v>157</v>
      </c>
      <c r="AT143" s="6" t="s">
        <v>159</v>
      </c>
      <c r="AU143" s="6" t="s">
        <v>123</v>
      </c>
      <c r="AY143" s="6" t="s">
        <v>158</v>
      </c>
      <c r="BE143" s="83">
        <f>IF($U$143="základní",$N$143,0)</f>
        <v>0</v>
      </c>
      <c r="BF143" s="83">
        <f>IF($U$143="snížená",$N$143,0)</f>
        <v>0</v>
      </c>
      <c r="BG143" s="83">
        <f>IF($U$143="zákl. přenesená",$N$143,0)</f>
        <v>0</v>
      </c>
      <c r="BH143" s="83">
        <f>IF($U$143="sníž. přenesená",$N$143,0)</f>
        <v>0</v>
      </c>
      <c r="BI143" s="83">
        <f>IF($U$143="nulová",$N$143,0)</f>
        <v>0</v>
      </c>
      <c r="BJ143" s="6" t="s">
        <v>21</v>
      </c>
      <c r="BK143" s="83">
        <f>ROUND($L$143*$K$143,2)</f>
        <v>0</v>
      </c>
      <c r="BL143" s="6" t="s">
        <v>157</v>
      </c>
      <c r="BM143" s="6" t="s">
        <v>248</v>
      </c>
    </row>
    <row r="144" spans="2:65" s="6" customFormat="1" ht="27" customHeight="1">
      <c r="B144" s="21"/>
      <c r="C144" s="126" t="s">
        <v>249</v>
      </c>
      <c r="D144" s="126" t="s">
        <v>159</v>
      </c>
      <c r="E144" s="127" t="s">
        <v>250</v>
      </c>
      <c r="F144" s="219" t="s">
        <v>251</v>
      </c>
      <c r="G144" s="214"/>
      <c r="H144" s="214"/>
      <c r="I144" s="214"/>
      <c r="J144" s="128" t="s">
        <v>240</v>
      </c>
      <c r="K144" s="129">
        <v>27.15</v>
      </c>
      <c r="L144" s="213">
        <v>0</v>
      </c>
      <c r="M144" s="214"/>
      <c r="N144" s="215">
        <f>ROUND($L$144*$K$144,2)</f>
        <v>0</v>
      </c>
      <c r="O144" s="214"/>
      <c r="P144" s="214"/>
      <c r="Q144" s="214"/>
      <c r="R144" s="22"/>
      <c r="T144" s="130"/>
      <c r="U144" s="27" t="s">
        <v>43</v>
      </c>
      <c r="W144" s="131">
        <f>$V$144*$K$144</f>
        <v>0</v>
      </c>
      <c r="X144" s="131">
        <v>0</v>
      </c>
      <c r="Y144" s="131">
        <f>$X$144*$K$144</f>
        <v>0</v>
      </c>
      <c r="Z144" s="131">
        <v>0</v>
      </c>
      <c r="AA144" s="132">
        <f>$Z$144*$K$144</f>
        <v>0</v>
      </c>
      <c r="AR144" s="6" t="s">
        <v>157</v>
      </c>
      <c r="AT144" s="6" t="s">
        <v>159</v>
      </c>
      <c r="AU144" s="6" t="s">
        <v>123</v>
      </c>
      <c r="AY144" s="6" t="s">
        <v>158</v>
      </c>
      <c r="BE144" s="83">
        <f>IF($U$144="základní",$N$144,0)</f>
        <v>0</v>
      </c>
      <c r="BF144" s="83">
        <f>IF($U$144="snížená",$N$144,0)</f>
        <v>0</v>
      </c>
      <c r="BG144" s="83">
        <f>IF($U$144="zákl. přenesená",$N$144,0)</f>
        <v>0</v>
      </c>
      <c r="BH144" s="83">
        <f>IF($U$144="sníž. přenesená",$N$144,0)</f>
        <v>0</v>
      </c>
      <c r="BI144" s="83">
        <f>IF($U$144="nulová",$N$144,0)</f>
        <v>0</v>
      </c>
      <c r="BJ144" s="6" t="s">
        <v>21</v>
      </c>
      <c r="BK144" s="83">
        <f>ROUND($L$144*$K$144,2)</f>
        <v>0</v>
      </c>
      <c r="BL144" s="6" t="s">
        <v>157</v>
      </c>
      <c r="BM144" s="6" t="s">
        <v>252</v>
      </c>
    </row>
    <row r="145" spans="2:63" s="117" customFormat="1" ht="23.25" customHeight="1">
      <c r="B145" s="118"/>
      <c r="D145" s="139" t="s">
        <v>183</v>
      </c>
      <c r="E145" s="139"/>
      <c r="F145" s="139"/>
      <c r="G145" s="139"/>
      <c r="H145" s="139"/>
      <c r="I145" s="139"/>
      <c r="J145" s="139"/>
      <c r="K145" s="139"/>
      <c r="L145" s="139"/>
      <c r="M145" s="139"/>
      <c r="N145" s="232">
        <f>$BK$145</f>
        <v>0</v>
      </c>
      <c r="O145" s="218"/>
      <c r="P145" s="218"/>
      <c r="Q145" s="218"/>
      <c r="R145" s="121"/>
      <c r="T145" s="122"/>
      <c r="W145" s="123">
        <f>$W$146</f>
        <v>0</v>
      </c>
      <c r="Y145" s="123">
        <f>$Y$146</f>
        <v>0</v>
      </c>
      <c r="AA145" s="124">
        <f>$AA$146</f>
        <v>0</v>
      </c>
      <c r="AR145" s="120" t="s">
        <v>21</v>
      </c>
      <c r="AT145" s="120" t="s">
        <v>77</v>
      </c>
      <c r="AU145" s="120" t="s">
        <v>123</v>
      </c>
      <c r="AY145" s="120" t="s">
        <v>158</v>
      </c>
      <c r="BK145" s="125">
        <f>$BK$146</f>
        <v>0</v>
      </c>
    </row>
    <row r="146" spans="2:65" s="6" customFormat="1" ht="27" customHeight="1">
      <c r="B146" s="21"/>
      <c r="C146" s="126" t="s">
        <v>253</v>
      </c>
      <c r="D146" s="126" t="s">
        <v>159</v>
      </c>
      <c r="E146" s="127" t="s">
        <v>254</v>
      </c>
      <c r="F146" s="219" t="s">
        <v>255</v>
      </c>
      <c r="G146" s="214"/>
      <c r="H146" s="214"/>
      <c r="I146" s="214"/>
      <c r="J146" s="128" t="s">
        <v>240</v>
      </c>
      <c r="K146" s="129">
        <v>10.804</v>
      </c>
      <c r="L146" s="213">
        <v>0</v>
      </c>
      <c r="M146" s="214"/>
      <c r="N146" s="215">
        <f>ROUND($L$146*$K$146,2)</f>
        <v>0</v>
      </c>
      <c r="O146" s="214"/>
      <c r="P146" s="214"/>
      <c r="Q146" s="214"/>
      <c r="R146" s="22"/>
      <c r="T146" s="130"/>
      <c r="U146" s="27" t="s">
        <v>43</v>
      </c>
      <c r="W146" s="131">
        <f>$V$146*$K$146</f>
        <v>0</v>
      </c>
      <c r="X146" s="131">
        <v>0</v>
      </c>
      <c r="Y146" s="131">
        <f>$X$146*$K$146</f>
        <v>0</v>
      </c>
      <c r="Z146" s="131">
        <v>0</v>
      </c>
      <c r="AA146" s="132">
        <f>$Z$146*$K$146</f>
        <v>0</v>
      </c>
      <c r="AR146" s="6" t="s">
        <v>157</v>
      </c>
      <c r="AT146" s="6" t="s">
        <v>159</v>
      </c>
      <c r="AU146" s="6" t="s">
        <v>168</v>
      </c>
      <c r="AY146" s="6" t="s">
        <v>158</v>
      </c>
      <c r="BE146" s="83">
        <f>IF($U$146="základní",$N$146,0)</f>
        <v>0</v>
      </c>
      <c r="BF146" s="83">
        <f>IF($U$146="snížená",$N$146,0)</f>
        <v>0</v>
      </c>
      <c r="BG146" s="83">
        <f>IF($U$146="zákl. přenesená",$N$146,0)</f>
        <v>0</v>
      </c>
      <c r="BH146" s="83">
        <f>IF($U$146="sníž. přenesená",$N$146,0)</f>
        <v>0</v>
      </c>
      <c r="BI146" s="83">
        <f>IF($U$146="nulová",$N$146,0)</f>
        <v>0</v>
      </c>
      <c r="BJ146" s="6" t="s">
        <v>21</v>
      </c>
      <c r="BK146" s="83">
        <f>ROUND($L$146*$K$146,2)</f>
        <v>0</v>
      </c>
      <c r="BL146" s="6" t="s">
        <v>157</v>
      </c>
      <c r="BM146" s="6" t="s">
        <v>256</v>
      </c>
    </row>
    <row r="147" spans="2:63" s="117" customFormat="1" ht="37.5" customHeight="1">
      <c r="B147" s="118"/>
      <c r="D147" s="119" t="s">
        <v>184</v>
      </c>
      <c r="E147" s="119"/>
      <c r="F147" s="119"/>
      <c r="G147" s="119"/>
      <c r="H147" s="119"/>
      <c r="I147" s="119"/>
      <c r="J147" s="119"/>
      <c r="K147" s="119"/>
      <c r="L147" s="119"/>
      <c r="M147" s="119"/>
      <c r="N147" s="217">
        <f>$BK$147</f>
        <v>0</v>
      </c>
      <c r="O147" s="218"/>
      <c r="P147" s="218"/>
      <c r="Q147" s="218"/>
      <c r="R147" s="121"/>
      <c r="T147" s="122"/>
      <c r="W147" s="123">
        <f>$W$148</f>
        <v>0</v>
      </c>
      <c r="Y147" s="123">
        <f>$Y$148</f>
        <v>0</v>
      </c>
      <c r="AA147" s="124">
        <f>$AA$148</f>
        <v>13.200000000000001</v>
      </c>
      <c r="AR147" s="120" t="s">
        <v>123</v>
      </c>
      <c r="AT147" s="120" t="s">
        <v>77</v>
      </c>
      <c r="AU147" s="120" t="s">
        <v>78</v>
      </c>
      <c r="AY147" s="120" t="s">
        <v>158</v>
      </c>
      <c r="BK147" s="125">
        <f>$BK$148</f>
        <v>0</v>
      </c>
    </row>
    <row r="148" spans="2:63" s="117" customFormat="1" ht="21" customHeight="1">
      <c r="B148" s="118"/>
      <c r="D148" s="139" t="s">
        <v>185</v>
      </c>
      <c r="E148" s="139"/>
      <c r="F148" s="139"/>
      <c r="G148" s="139"/>
      <c r="H148" s="139"/>
      <c r="I148" s="139"/>
      <c r="J148" s="139"/>
      <c r="K148" s="139"/>
      <c r="L148" s="139"/>
      <c r="M148" s="139"/>
      <c r="N148" s="232">
        <f>$BK$148</f>
        <v>0</v>
      </c>
      <c r="O148" s="218"/>
      <c r="P148" s="218"/>
      <c r="Q148" s="218"/>
      <c r="R148" s="121"/>
      <c r="T148" s="122"/>
      <c r="W148" s="123">
        <f>SUM($W$149:$W$157)</f>
        <v>0</v>
      </c>
      <c r="Y148" s="123">
        <f>SUM($Y$149:$Y$157)</f>
        <v>0</v>
      </c>
      <c r="AA148" s="124">
        <f>SUM($AA$149:$AA$157)</f>
        <v>13.200000000000001</v>
      </c>
      <c r="AR148" s="120" t="s">
        <v>123</v>
      </c>
      <c r="AT148" s="120" t="s">
        <v>77</v>
      </c>
      <c r="AU148" s="120" t="s">
        <v>21</v>
      </c>
      <c r="AY148" s="120" t="s">
        <v>158</v>
      </c>
      <c r="BK148" s="125">
        <f>SUM($BK$149:$BK$157)</f>
        <v>0</v>
      </c>
    </row>
    <row r="149" spans="2:65" s="6" customFormat="1" ht="39" customHeight="1">
      <c r="B149" s="21"/>
      <c r="C149" s="126" t="s">
        <v>257</v>
      </c>
      <c r="D149" s="126" t="s">
        <v>159</v>
      </c>
      <c r="E149" s="127" t="s">
        <v>258</v>
      </c>
      <c r="F149" s="219" t="s">
        <v>259</v>
      </c>
      <c r="G149" s="214"/>
      <c r="H149" s="214"/>
      <c r="I149" s="214"/>
      <c r="J149" s="128" t="s">
        <v>260</v>
      </c>
      <c r="K149" s="129">
        <v>13200</v>
      </c>
      <c r="L149" s="213">
        <v>0</v>
      </c>
      <c r="M149" s="214"/>
      <c r="N149" s="215">
        <f>ROUND($L$149*$K$149,2)</f>
        <v>0</v>
      </c>
      <c r="O149" s="214"/>
      <c r="P149" s="214"/>
      <c r="Q149" s="214"/>
      <c r="R149" s="22"/>
      <c r="T149" s="130"/>
      <c r="U149" s="27" t="s">
        <v>43</v>
      </c>
      <c r="W149" s="131">
        <f>$V$149*$K$149</f>
        <v>0</v>
      </c>
      <c r="X149" s="131">
        <v>0</v>
      </c>
      <c r="Y149" s="131">
        <f>$X$149*$K$149</f>
        <v>0</v>
      </c>
      <c r="Z149" s="131">
        <v>0.001</v>
      </c>
      <c r="AA149" s="132">
        <f>$Z$149*$K$149</f>
        <v>13.200000000000001</v>
      </c>
      <c r="AR149" s="6" t="s">
        <v>249</v>
      </c>
      <c r="AT149" s="6" t="s">
        <v>159</v>
      </c>
      <c r="AU149" s="6" t="s">
        <v>123</v>
      </c>
      <c r="AY149" s="6" t="s">
        <v>158</v>
      </c>
      <c r="BE149" s="83">
        <f>IF($U$149="základní",$N$149,0)</f>
        <v>0</v>
      </c>
      <c r="BF149" s="83">
        <f>IF($U$149="snížená",$N$149,0)</f>
        <v>0</v>
      </c>
      <c r="BG149" s="83">
        <f>IF($U$149="zákl. přenesená",$N$149,0)</f>
        <v>0</v>
      </c>
      <c r="BH149" s="83">
        <f>IF($U$149="sníž. přenesená",$N$149,0)</f>
        <v>0</v>
      </c>
      <c r="BI149" s="83">
        <f>IF($U$149="nulová",$N$149,0)</f>
        <v>0</v>
      </c>
      <c r="BJ149" s="6" t="s">
        <v>21</v>
      </c>
      <c r="BK149" s="83">
        <f>ROUND($L$149*$K$149,2)</f>
        <v>0</v>
      </c>
      <c r="BL149" s="6" t="s">
        <v>249</v>
      </c>
      <c r="BM149" s="6" t="s">
        <v>261</v>
      </c>
    </row>
    <row r="150" spans="2:51" s="6" customFormat="1" ht="18.75" customHeight="1">
      <c r="B150" s="146"/>
      <c r="E150" s="147"/>
      <c r="F150" s="237" t="s">
        <v>262</v>
      </c>
      <c r="G150" s="238"/>
      <c r="H150" s="238"/>
      <c r="I150" s="238"/>
      <c r="K150" s="147"/>
      <c r="R150" s="148"/>
      <c r="T150" s="149"/>
      <c r="AA150" s="150"/>
      <c r="AT150" s="147" t="s">
        <v>198</v>
      </c>
      <c r="AU150" s="147" t="s">
        <v>123</v>
      </c>
      <c r="AV150" s="147" t="s">
        <v>21</v>
      </c>
      <c r="AW150" s="147" t="s">
        <v>130</v>
      </c>
      <c r="AX150" s="147" t="s">
        <v>78</v>
      </c>
      <c r="AY150" s="147" t="s">
        <v>158</v>
      </c>
    </row>
    <row r="151" spans="2:51" s="6" customFormat="1" ht="18.75" customHeight="1">
      <c r="B151" s="140"/>
      <c r="E151" s="141"/>
      <c r="F151" s="233" t="s">
        <v>263</v>
      </c>
      <c r="G151" s="234"/>
      <c r="H151" s="234"/>
      <c r="I151" s="234"/>
      <c r="K151" s="142">
        <v>12000</v>
      </c>
      <c r="R151" s="143"/>
      <c r="T151" s="144"/>
      <c r="AA151" s="145"/>
      <c r="AT151" s="141" t="s">
        <v>198</v>
      </c>
      <c r="AU151" s="141" t="s">
        <v>123</v>
      </c>
      <c r="AV151" s="141" t="s">
        <v>123</v>
      </c>
      <c r="AW151" s="141" t="s">
        <v>130</v>
      </c>
      <c r="AX151" s="141" t="s">
        <v>78</v>
      </c>
      <c r="AY151" s="141" t="s">
        <v>158</v>
      </c>
    </row>
    <row r="152" spans="2:51" s="6" customFormat="1" ht="18.75" customHeight="1">
      <c r="B152" s="146"/>
      <c r="E152" s="147"/>
      <c r="F152" s="237" t="s">
        <v>264</v>
      </c>
      <c r="G152" s="238"/>
      <c r="H152" s="238"/>
      <c r="I152" s="238"/>
      <c r="K152" s="147"/>
      <c r="R152" s="148"/>
      <c r="T152" s="149"/>
      <c r="AA152" s="150"/>
      <c r="AT152" s="147" t="s">
        <v>198</v>
      </c>
      <c r="AU152" s="147" t="s">
        <v>123</v>
      </c>
      <c r="AV152" s="147" t="s">
        <v>21</v>
      </c>
      <c r="AW152" s="147" t="s">
        <v>130</v>
      </c>
      <c r="AX152" s="147" t="s">
        <v>78</v>
      </c>
      <c r="AY152" s="147" t="s">
        <v>158</v>
      </c>
    </row>
    <row r="153" spans="2:51" s="6" customFormat="1" ht="18.75" customHeight="1">
      <c r="B153" s="140"/>
      <c r="E153" s="141"/>
      <c r="F153" s="233" t="s">
        <v>265</v>
      </c>
      <c r="G153" s="234"/>
      <c r="H153" s="234"/>
      <c r="I153" s="234"/>
      <c r="K153" s="142">
        <v>900</v>
      </c>
      <c r="R153" s="143"/>
      <c r="T153" s="144"/>
      <c r="AA153" s="145"/>
      <c r="AT153" s="141" t="s">
        <v>198</v>
      </c>
      <c r="AU153" s="141" t="s">
        <v>123</v>
      </c>
      <c r="AV153" s="141" t="s">
        <v>123</v>
      </c>
      <c r="AW153" s="141" t="s">
        <v>130</v>
      </c>
      <c r="AX153" s="141" t="s">
        <v>78</v>
      </c>
      <c r="AY153" s="141" t="s">
        <v>158</v>
      </c>
    </row>
    <row r="154" spans="2:51" s="6" customFormat="1" ht="18.75" customHeight="1">
      <c r="B154" s="146"/>
      <c r="E154" s="147"/>
      <c r="F154" s="237" t="s">
        <v>266</v>
      </c>
      <c r="G154" s="238"/>
      <c r="H154" s="238"/>
      <c r="I154" s="238"/>
      <c r="K154" s="147"/>
      <c r="R154" s="148"/>
      <c r="T154" s="149"/>
      <c r="AA154" s="150"/>
      <c r="AT154" s="147" t="s">
        <v>198</v>
      </c>
      <c r="AU154" s="147" t="s">
        <v>123</v>
      </c>
      <c r="AV154" s="147" t="s">
        <v>21</v>
      </c>
      <c r="AW154" s="147" t="s">
        <v>130</v>
      </c>
      <c r="AX154" s="147" t="s">
        <v>78</v>
      </c>
      <c r="AY154" s="147" t="s">
        <v>158</v>
      </c>
    </row>
    <row r="155" spans="2:51" s="6" customFormat="1" ht="18.75" customHeight="1">
      <c r="B155" s="140"/>
      <c r="E155" s="141"/>
      <c r="F155" s="233" t="s">
        <v>267</v>
      </c>
      <c r="G155" s="234"/>
      <c r="H155" s="234"/>
      <c r="I155" s="234"/>
      <c r="K155" s="142">
        <v>300</v>
      </c>
      <c r="R155" s="143"/>
      <c r="T155" s="144"/>
      <c r="AA155" s="145"/>
      <c r="AT155" s="141" t="s">
        <v>198</v>
      </c>
      <c r="AU155" s="141" t="s">
        <v>123</v>
      </c>
      <c r="AV155" s="141" t="s">
        <v>123</v>
      </c>
      <c r="AW155" s="141" t="s">
        <v>130</v>
      </c>
      <c r="AX155" s="141" t="s">
        <v>78</v>
      </c>
      <c r="AY155" s="141" t="s">
        <v>158</v>
      </c>
    </row>
    <row r="156" spans="2:51" s="6" customFormat="1" ht="18.75" customHeight="1">
      <c r="B156" s="151"/>
      <c r="E156" s="152"/>
      <c r="F156" s="235" t="s">
        <v>268</v>
      </c>
      <c r="G156" s="236"/>
      <c r="H156" s="236"/>
      <c r="I156" s="236"/>
      <c r="K156" s="153">
        <v>13200</v>
      </c>
      <c r="R156" s="154"/>
      <c r="T156" s="155"/>
      <c r="AA156" s="156"/>
      <c r="AT156" s="152" t="s">
        <v>198</v>
      </c>
      <c r="AU156" s="152" t="s">
        <v>123</v>
      </c>
      <c r="AV156" s="152" t="s">
        <v>157</v>
      </c>
      <c r="AW156" s="152" t="s">
        <v>130</v>
      </c>
      <c r="AX156" s="152" t="s">
        <v>21</v>
      </c>
      <c r="AY156" s="152" t="s">
        <v>158</v>
      </c>
    </row>
    <row r="157" spans="2:65" s="6" customFormat="1" ht="27" customHeight="1">
      <c r="B157" s="21"/>
      <c r="C157" s="126" t="s">
        <v>269</v>
      </c>
      <c r="D157" s="126" t="s">
        <v>159</v>
      </c>
      <c r="E157" s="127" t="s">
        <v>270</v>
      </c>
      <c r="F157" s="219" t="s">
        <v>271</v>
      </c>
      <c r="G157" s="214"/>
      <c r="H157" s="214"/>
      <c r="I157" s="214"/>
      <c r="J157" s="128" t="s">
        <v>240</v>
      </c>
      <c r="K157" s="129">
        <v>0.66</v>
      </c>
      <c r="L157" s="213">
        <v>0</v>
      </c>
      <c r="M157" s="214"/>
      <c r="N157" s="215">
        <f>ROUND($L$157*$K$157,2)</f>
        <v>0</v>
      </c>
      <c r="O157" s="214"/>
      <c r="P157" s="214"/>
      <c r="Q157" s="214"/>
      <c r="R157" s="22"/>
      <c r="T157" s="130"/>
      <c r="U157" s="27" t="s">
        <v>43</v>
      </c>
      <c r="W157" s="131">
        <f>$V$157*$K$157</f>
        <v>0</v>
      </c>
      <c r="X157" s="131">
        <v>0</v>
      </c>
      <c r="Y157" s="131">
        <f>$X$157*$K$157</f>
        <v>0</v>
      </c>
      <c r="Z157" s="131">
        <v>0</v>
      </c>
      <c r="AA157" s="132">
        <f>$Z$157*$K$157</f>
        <v>0</v>
      </c>
      <c r="AR157" s="6" t="s">
        <v>249</v>
      </c>
      <c r="AT157" s="6" t="s">
        <v>159</v>
      </c>
      <c r="AU157" s="6" t="s">
        <v>123</v>
      </c>
      <c r="AY157" s="6" t="s">
        <v>158</v>
      </c>
      <c r="BE157" s="83">
        <f>IF($U$157="základní",$N$157,0)</f>
        <v>0</v>
      </c>
      <c r="BF157" s="83">
        <f>IF($U$157="snížená",$N$157,0)</f>
        <v>0</v>
      </c>
      <c r="BG157" s="83">
        <f>IF($U$157="zákl. přenesená",$N$157,0)</f>
        <v>0</v>
      </c>
      <c r="BH157" s="83">
        <f>IF($U$157="sníž. přenesená",$N$157,0)</f>
        <v>0</v>
      </c>
      <c r="BI157" s="83">
        <f>IF($U$157="nulová",$N$157,0)</f>
        <v>0</v>
      </c>
      <c r="BJ157" s="6" t="s">
        <v>21</v>
      </c>
      <c r="BK157" s="83">
        <f>ROUND($L$157*$K$157,2)</f>
        <v>0</v>
      </c>
      <c r="BL157" s="6" t="s">
        <v>249</v>
      </c>
      <c r="BM157" s="6" t="s">
        <v>272</v>
      </c>
    </row>
    <row r="158" spans="2:63" s="6" customFormat="1" ht="51" customHeight="1">
      <c r="B158" s="21"/>
      <c r="D158" s="119" t="s">
        <v>175</v>
      </c>
      <c r="N158" s="217">
        <f>$BK$158</f>
        <v>0</v>
      </c>
      <c r="O158" s="178"/>
      <c r="P158" s="178"/>
      <c r="Q158" s="178"/>
      <c r="R158" s="22"/>
      <c r="T158" s="55"/>
      <c r="AA158" s="56"/>
      <c r="AT158" s="6" t="s">
        <v>77</v>
      </c>
      <c r="AU158" s="6" t="s">
        <v>78</v>
      </c>
      <c r="AY158" s="6" t="s">
        <v>176</v>
      </c>
      <c r="BK158" s="83">
        <f>SUM($BK$159:$BK$163)</f>
        <v>0</v>
      </c>
    </row>
    <row r="159" spans="2:63" s="6" customFormat="1" ht="23.25" customHeight="1">
      <c r="B159" s="21"/>
      <c r="C159" s="133"/>
      <c r="D159" s="133" t="s">
        <v>159</v>
      </c>
      <c r="E159" s="134"/>
      <c r="F159" s="211"/>
      <c r="G159" s="212"/>
      <c r="H159" s="212"/>
      <c r="I159" s="212"/>
      <c r="J159" s="135"/>
      <c r="K159" s="129"/>
      <c r="L159" s="213"/>
      <c r="M159" s="214"/>
      <c r="N159" s="215">
        <f>$BK$159</f>
        <v>0</v>
      </c>
      <c r="O159" s="214"/>
      <c r="P159" s="214"/>
      <c r="Q159" s="214"/>
      <c r="R159" s="22"/>
      <c r="T159" s="130"/>
      <c r="U159" s="136" t="s">
        <v>43</v>
      </c>
      <c r="AA159" s="56"/>
      <c r="AT159" s="6" t="s">
        <v>176</v>
      </c>
      <c r="AU159" s="6" t="s">
        <v>21</v>
      </c>
      <c r="AY159" s="6" t="s">
        <v>176</v>
      </c>
      <c r="BE159" s="83">
        <f>IF($U$159="základní",$N$159,0)</f>
        <v>0</v>
      </c>
      <c r="BF159" s="83">
        <f>IF($U$159="snížená",$N$159,0)</f>
        <v>0</v>
      </c>
      <c r="BG159" s="83">
        <f>IF($U$159="zákl. přenesená",$N$159,0)</f>
        <v>0</v>
      </c>
      <c r="BH159" s="83">
        <f>IF($U$159="sníž. přenesená",$N$159,0)</f>
        <v>0</v>
      </c>
      <c r="BI159" s="83">
        <f>IF($U$159="nulová",$N$159,0)</f>
        <v>0</v>
      </c>
      <c r="BJ159" s="6" t="s">
        <v>21</v>
      </c>
      <c r="BK159" s="83">
        <f>$L$159*$K$159</f>
        <v>0</v>
      </c>
    </row>
    <row r="160" spans="2:63" s="6" customFormat="1" ht="23.25" customHeight="1">
      <c r="B160" s="21"/>
      <c r="C160" s="133"/>
      <c r="D160" s="133" t="s">
        <v>159</v>
      </c>
      <c r="E160" s="134"/>
      <c r="F160" s="211"/>
      <c r="G160" s="212"/>
      <c r="H160" s="212"/>
      <c r="I160" s="212"/>
      <c r="J160" s="135"/>
      <c r="K160" s="129"/>
      <c r="L160" s="213"/>
      <c r="M160" s="214"/>
      <c r="N160" s="215">
        <f>$BK$160</f>
        <v>0</v>
      </c>
      <c r="O160" s="214"/>
      <c r="P160" s="214"/>
      <c r="Q160" s="214"/>
      <c r="R160" s="22"/>
      <c r="T160" s="130"/>
      <c r="U160" s="136" t="s">
        <v>43</v>
      </c>
      <c r="AA160" s="56"/>
      <c r="AT160" s="6" t="s">
        <v>176</v>
      </c>
      <c r="AU160" s="6" t="s">
        <v>21</v>
      </c>
      <c r="AY160" s="6" t="s">
        <v>176</v>
      </c>
      <c r="BE160" s="83">
        <f>IF($U$160="základní",$N$160,0)</f>
        <v>0</v>
      </c>
      <c r="BF160" s="83">
        <f>IF($U$160="snížená",$N$160,0)</f>
        <v>0</v>
      </c>
      <c r="BG160" s="83">
        <f>IF($U$160="zákl. přenesená",$N$160,0)</f>
        <v>0</v>
      </c>
      <c r="BH160" s="83">
        <f>IF($U$160="sníž. přenesená",$N$160,0)</f>
        <v>0</v>
      </c>
      <c r="BI160" s="83">
        <f>IF($U$160="nulová",$N$160,0)</f>
        <v>0</v>
      </c>
      <c r="BJ160" s="6" t="s">
        <v>21</v>
      </c>
      <c r="BK160" s="83">
        <f>$L$160*$K$160</f>
        <v>0</v>
      </c>
    </row>
    <row r="161" spans="2:63" s="6" customFormat="1" ht="23.25" customHeight="1">
      <c r="B161" s="21"/>
      <c r="C161" s="133"/>
      <c r="D161" s="133" t="s">
        <v>159</v>
      </c>
      <c r="E161" s="134"/>
      <c r="F161" s="211"/>
      <c r="G161" s="212"/>
      <c r="H161" s="212"/>
      <c r="I161" s="212"/>
      <c r="J161" s="135"/>
      <c r="K161" s="129"/>
      <c r="L161" s="213"/>
      <c r="M161" s="214"/>
      <c r="N161" s="215">
        <f>$BK$161</f>
        <v>0</v>
      </c>
      <c r="O161" s="214"/>
      <c r="P161" s="214"/>
      <c r="Q161" s="214"/>
      <c r="R161" s="22"/>
      <c r="T161" s="130"/>
      <c r="U161" s="136" t="s">
        <v>43</v>
      </c>
      <c r="AA161" s="56"/>
      <c r="AT161" s="6" t="s">
        <v>176</v>
      </c>
      <c r="AU161" s="6" t="s">
        <v>21</v>
      </c>
      <c r="AY161" s="6" t="s">
        <v>176</v>
      </c>
      <c r="BE161" s="83">
        <f>IF($U$161="základní",$N$161,0)</f>
        <v>0</v>
      </c>
      <c r="BF161" s="83">
        <f>IF($U$161="snížená",$N$161,0)</f>
        <v>0</v>
      </c>
      <c r="BG161" s="83">
        <f>IF($U$161="zákl. přenesená",$N$161,0)</f>
        <v>0</v>
      </c>
      <c r="BH161" s="83">
        <f>IF($U$161="sníž. přenesená",$N$161,0)</f>
        <v>0</v>
      </c>
      <c r="BI161" s="83">
        <f>IF($U$161="nulová",$N$161,0)</f>
        <v>0</v>
      </c>
      <c r="BJ161" s="6" t="s">
        <v>21</v>
      </c>
      <c r="BK161" s="83">
        <f>$L$161*$K$161</f>
        <v>0</v>
      </c>
    </row>
    <row r="162" spans="2:63" s="6" customFormat="1" ht="23.25" customHeight="1">
      <c r="B162" s="21"/>
      <c r="C162" s="133"/>
      <c r="D162" s="133" t="s">
        <v>159</v>
      </c>
      <c r="E162" s="134"/>
      <c r="F162" s="211"/>
      <c r="G162" s="212"/>
      <c r="H162" s="212"/>
      <c r="I162" s="212"/>
      <c r="J162" s="135"/>
      <c r="K162" s="129"/>
      <c r="L162" s="213"/>
      <c r="M162" s="214"/>
      <c r="N162" s="215">
        <f>$BK$162</f>
        <v>0</v>
      </c>
      <c r="O162" s="214"/>
      <c r="P162" s="214"/>
      <c r="Q162" s="214"/>
      <c r="R162" s="22"/>
      <c r="T162" s="130"/>
      <c r="U162" s="136" t="s">
        <v>43</v>
      </c>
      <c r="AA162" s="56"/>
      <c r="AT162" s="6" t="s">
        <v>176</v>
      </c>
      <c r="AU162" s="6" t="s">
        <v>21</v>
      </c>
      <c r="AY162" s="6" t="s">
        <v>176</v>
      </c>
      <c r="BE162" s="83">
        <f>IF($U$162="základní",$N$162,0)</f>
        <v>0</v>
      </c>
      <c r="BF162" s="83">
        <f>IF($U$162="snížená",$N$162,0)</f>
        <v>0</v>
      </c>
      <c r="BG162" s="83">
        <f>IF($U$162="zákl. přenesená",$N$162,0)</f>
        <v>0</v>
      </c>
      <c r="BH162" s="83">
        <f>IF($U$162="sníž. přenesená",$N$162,0)</f>
        <v>0</v>
      </c>
      <c r="BI162" s="83">
        <f>IF($U$162="nulová",$N$162,0)</f>
        <v>0</v>
      </c>
      <c r="BJ162" s="6" t="s">
        <v>21</v>
      </c>
      <c r="BK162" s="83">
        <f>$L$162*$K$162</f>
        <v>0</v>
      </c>
    </row>
    <row r="163" spans="2:63" s="6" customFormat="1" ht="23.25" customHeight="1">
      <c r="B163" s="21"/>
      <c r="C163" s="133"/>
      <c r="D163" s="133" t="s">
        <v>159</v>
      </c>
      <c r="E163" s="134"/>
      <c r="F163" s="211"/>
      <c r="G163" s="212"/>
      <c r="H163" s="212"/>
      <c r="I163" s="212"/>
      <c r="J163" s="135"/>
      <c r="K163" s="129"/>
      <c r="L163" s="213"/>
      <c r="M163" s="214"/>
      <c r="N163" s="215">
        <f>$BK$163</f>
        <v>0</v>
      </c>
      <c r="O163" s="214"/>
      <c r="P163" s="214"/>
      <c r="Q163" s="214"/>
      <c r="R163" s="22"/>
      <c r="T163" s="130"/>
      <c r="U163" s="136" t="s">
        <v>43</v>
      </c>
      <c r="V163" s="39"/>
      <c r="W163" s="39"/>
      <c r="X163" s="39"/>
      <c r="Y163" s="39"/>
      <c r="Z163" s="39"/>
      <c r="AA163" s="41"/>
      <c r="AT163" s="6" t="s">
        <v>176</v>
      </c>
      <c r="AU163" s="6" t="s">
        <v>21</v>
      </c>
      <c r="AY163" s="6" t="s">
        <v>176</v>
      </c>
      <c r="BE163" s="83">
        <f>IF($U$163="základní",$N$163,0)</f>
        <v>0</v>
      </c>
      <c r="BF163" s="83">
        <f>IF($U$163="snížená",$N$163,0)</f>
        <v>0</v>
      </c>
      <c r="BG163" s="83">
        <f>IF($U$163="zákl. přenesená",$N$163,0)</f>
        <v>0</v>
      </c>
      <c r="BH163" s="83">
        <f>IF($U$163="sníž. přenesená",$N$163,0)</f>
        <v>0</v>
      </c>
      <c r="BI163" s="83">
        <f>IF($U$163="nulová",$N$163,0)</f>
        <v>0</v>
      </c>
      <c r="BJ163" s="6" t="s">
        <v>21</v>
      </c>
      <c r="BK163" s="83">
        <f>$L$163*$K$163</f>
        <v>0</v>
      </c>
    </row>
    <row r="164" spans="2:18" s="6" customFormat="1" ht="7.5" customHeight="1"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4"/>
    </row>
    <row r="165" s="2" customFormat="1" ht="14.25" customHeight="1"/>
  </sheetData>
  <sheetProtection/>
  <mergeCells count="159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C86:G86"/>
    <mergeCell ref="N86:Q86"/>
    <mergeCell ref="L38:P38"/>
    <mergeCell ref="C76:Q76"/>
    <mergeCell ref="F78:P78"/>
    <mergeCell ref="F79:P79"/>
    <mergeCell ref="N88:Q88"/>
    <mergeCell ref="N89:Q89"/>
    <mergeCell ref="N90:Q90"/>
    <mergeCell ref="N91:Q91"/>
    <mergeCell ref="M81:P81"/>
    <mergeCell ref="M83:Q83"/>
    <mergeCell ref="M84:Q84"/>
    <mergeCell ref="N97:Q97"/>
    <mergeCell ref="D98:H98"/>
    <mergeCell ref="N98:Q98"/>
    <mergeCell ref="D99:H99"/>
    <mergeCell ref="N99:Q99"/>
    <mergeCell ref="N92:Q92"/>
    <mergeCell ref="N93:Q93"/>
    <mergeCell ref="N94:Q94"/>
    <mergeCell ref="N95:Q95"/>
    <mergeCell ref="D102:H102"/>
    <mergeCell ref="N102:Q102"/>
    <mergeCell ref="N103:Q103"/>
    <mergeCell ref="L105:Q105"/>
    <mergeCell ref="D100:H100"/>
    <mergeCell ref="N100:Q100"/>
    <mergeCell ref="D101:H101"/>
    <mergeCell ref="N101:Q101"/>
    <mergeCell ref="M118:Q118"/>
    <mergeCell ref="M119:Q119"/>
    <mergeCell ref="F121:I121"/>
    <mergeCell ref="L121:M121"/>
    <mergeCell ref="N121:Q121"/>
    <mergeCell ref="C111:Q111"/>
    <mergeCell ref="F113:P113"/>
    <mergeCell ref="F114:P114"/>
    <mergeCell ref="M116:P116"/>
    <mergeCell ref="F128:I128"/>
    <mergeCell ref="L128:M128"/>
    <mergeCell ref="N128:Q128"/>
    <mergeCell ref="F129:I129"/>
    <mergeCell ref="F125:I125"/>
    <mergeCell ref="L125:M125"/>
    <mergeCell ref="N125:Q125"/>
    <mergeCell ref="F127:I127"/>
    <mergeCell ref="L127:M127"/>
    <mergeCell ref="N127:Q127"/>
    <mergeCell ref="F132:I132"/>
    <mergeCell ref="L132:M132"/>
    <mergeCell ref="N132:Q132"/>
    <mergeCell ref="F133:I133"/>
    <mergeCell ref="F130:I130"/>
    <mergeCell ref="L130:M130"/>
    <mergeCell ref="N130:Q130"/>
    <mergeCell ref="F131:I131"/>
    <mergeCell ref="L131:M131"/>
    <mergeCell ref="N131:Q131"/>
    <mergeCell ref="F136:I136"/>
    <mergeCell ref="L136:M136"/>
    <mergeCell ref="N136:Q136"/>
    <mergeCell ref="F137:I137"/>
    <mergeCell ref="F134:I134"/>
    <mergeCell ref="L134:M134"/>
    <mergeCell ref="N134:Q134"/>
    <mergeCell ref="F135:I135"/>
    <mergeCell ref="L135:M135"/>
    <mergeCell ref="N135:Q135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N149:Q149"/>
    <mergeCell ref="F150:I150"/>
    <mergeCell ref="F144:I144"/>
    <mergeCell ref="L144:M144"/>
    <mergeCell ref="N144:Q144"/>
    <mergeCell ref="F146:I146"/>
    <mergeCell ref="L146:M146"/>
    <mergeCell ref="N146:Q146"/>
    <mergeCell ref="N145:Q145"/>
    <mergeCell ref="F151:I151"/>
    <mergeCell ref="F152:I152"/>
    <mergeCell ref="F153:I153"/>
    <mergeCell ref="F154:I154"/>
    <mergeCell ref="F149:I149"/>
    <mergeCell ref="L149:M149"/>
    <mergeCell ref="F159:I159"/>
    <mergeCell ref="L159:M159"/>
    <mergeCell ref="N159:Q159"/>
    <mergeCell ref="F155:I155"/>
    <mergeCell ref="F156:I156"/>
    <mergeCell ref="F157:I157"/>
    <mergeCell ref="L157:M157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S2:AC2"/>
    <mergeCell ref="N147:Q147"/>
    <mergeCell ref="N148:Q148"/>
    <mergeCell ref="N158:Q158"/>
    <mergeCell ref="H1:K1"/>
    <mergeCell ref="N122:Q122"/>
    <mergeCell ref="N123:Q123"/>
    <mergeCell ref="N124:Q124"/>
    <mergeCell ref="N126:Q126"/>
    <mergeCell ref="N157:Q157"/>
  </mergeCells>
  <dataValidations count="2">
    <dataValidation type="list" allowBlank="1" showInputMessage="1" showErrorMessage="1" error="Povoleny jsou hodnoty K a M." sqref="D159:D164">
      <formula1>"K,M"</formula1>
    </dataValidation>
    <dataValidation type="list" allowBlank="1" showInputMessage="1" showErrorMessage="1" error="Povoleny jsou hodnoty základní, snížená, zákl. přenesená, sníž. přenesená, nulová." sqref="U159:U16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showGridLines="0" zoomScalePageLayoutView="0" workbookViewId="0" topLeftCell="A1">
      <pane ySplit="1" topLeftCell="A2" activePane="bottomLeft" state="frozen"/>
      <selection pane="topLeft" activeCell="AN9" sqref="AN9"/>
      <selection pane="bottomLeft" activeCell="AN9" sqref="AN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2"/>
      <c r="B1" s="169"/>
      <c r="C1" s="169"/>
      <c r="D1" s="170" t="s">
        <v>1</v>
      </c>
      <c r="E1" s="169"/>
      <c r="F1" s="171" t="s">
        <v>745</v>
      </c>
      <c r="G1" s="171"/>
      <c r="H1" s="210" t="s">
        <v>746</v>
      </c>
      <c r="I1" s="210"/>
      <c r="J1" s="210"/>
      <c r="K1" s="210"/>
      <c r="L1" s="171" t="s">
        <v>747</v>
      </c>
      <c r="M1" s="169"/>
      <c r="N1" s="169"/>
      <c r="O1" s="170" t="s">
        <v>122</v>
      </c>
      <c r="P1" s="169"/>
      <c r="Q1" s="169"/>
      <c r="R1" s="169"/>
      <c r="S1" s="171" t="s">
        <v>748</v>
      </c>
      <c r="T1" s="171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2" t="s">
        <v>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175" t="s">
        <v>5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123</v>
      </c>
    </row>
    <row r="4" spans="2:46" s="2" customFormat="1" ht="37.5" customHeight="1">
      <c r="B4" s="10"/>
      <c r="C4" s="191" t="s">
        <v>124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239" t="str">
        <f>'Rekapitulace stavby'!$K$6</f>
        <v>Rekonstukce mostu ev. č. 2c-M1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R6" s="11"/>
    </row>
    <row r="7" spans="2:18" s="6" customFormat="1" ht="33.75" customHeight="1">
      <c r="B7" s="21"/>
      <c r="D7" s="16" t="s">
        <v>177</v>
      </c>
      <c r="F7" s="204" t="s">
        <v>273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R7" s="22"/>
    </row>
    <row r="8" spans="2:18" s="6" customFormat="1" ht="15" customHeight="1">
      <c r="B8" s="21"/>
      <c r="D8" s="17" t="s">
        <v>19</v>
      </c>
      <c r="F8" s="15"/>
      <c r="M8" s="17" t="s">
        <v>20</v>
      </c>
      <c r="O8" s="15"/>
      <c r="R8" s="22"/>
    </row>
    <row r="9" spans="2:18" s="6" customFormat="1" ht="15" customHeight="1">
      <c r="B9" s="21"/>
      <c r="D9" s="17" t="s">
        <v>22</v>
      </c>
      <c r="F9" s="15" t="s">
        <v>23</v>
      </c>
      <c r="M9" s="17" t="s">
        <v>24</v>
      </c>
      <c r="O9" s="231">
        <f>'Rekapitulace stavby'!$AN$8</f>
        <v>42053</v>
      </c>
      <c r="P9" s="178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27</v>
      </c>
      <c r="M11" s="17" t="s">
        <v>28</v>
      </c>
      <c r="O11" s="193"/>
      <c r="P11" s="178"/>
      <c r="R11" s="22"/>
    </row>
    <row r="12" spans="2:18" s="6" customFormat="1" ht="18.75" customHeight="1">
      <c r="B12" s="21"/>
      <c r="E12" s="15" t="s">
        <v>179</v>
      </c>
      <c r="M12" s="17" t="s">
        <v>30</v>
      </c>
      <c r="O12" s="193"/>
      <c r="P12" s="178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31</v>
      </c>
      <c r="M14" s="17" t="s">
        <v>28</v>
      </c>
      <c r="O14" s="230" t="str">
        <f>IF('Rekapitulace stavby'!$AN$13="","",'Rekapitulace stavby'!$AN$13)</f>
        <v>Vyplň údaj</v>
      </c>
      <c r="P14" s="178"/>
      <c r="R14" s="22"/>
    </row>
    <row r="15" spans="2:18" s="6" customFormat="1" ht="18.75" customHeight="1">
      <c r="B15" s="21"/>
      <c r="E15" s="230" t="str">
        <f>IF('Rekapitulace stavby'!$E$14="","",'Rekapitulace stavby'!$E$14)</f>
        <v>Vyplň údaj</v>
      </c>
      <c r="F15" s="178"/>
      <c r="G15" s="178"/>
      <c r="H15" s="178"/>
      <c r="I15" s="178"/>
      <c r="J15" s="178"/>
      <c r="K15" s="178"/>
      <c r="L15" s="178"/>
      <c r="M15" s="17" t="s">
        <v>30</v>
      </c>
      <c r="O15" s="230" t="str">
        <f>IF('Rekapitulace stavby'!$AN$14="","",'Rekapitulace stavby'!$AN$14)</f>
        <v>Vyplň údaj</v>
      </c>
      <c r="P15" s="178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33</v>
      </c>
      <c r="M17" s="17" t="s">
        <v>28</v>
      </c>
      <c r="O17" s="193"/>
      <c r="P17" s="178"/>
      <c r="R17" s="22"/>
    </row>
    <row r="18" spans="2:18" s="6" customFormat="1" ht="18.75" customHeight="1">
      <c r="B18" s="21"/>
      <c r="E18" s="15" t="s">
        <v>34</v>
      </c>
      <c r="M18" s="17" t="s">
        <v>30</v>
      </c>
      <c r="O18" s="193"/>
      <c r="P18" s="178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35</v>
      </c>
      <c r="M20" s="17" t="s">
        <v>28</v>
      </c>
      <c r="O20" s="193">
        <f>IF('Rekapitulace stavby'!$AN$19="","",'Rekapitulace stavby'!$AN$19)</f>
      </c>
      <c r="P20" s="178"/>
      <c r="R20" s="22"/>
    </row>
    <row r="21" spans="2:18" s="6" customFormat="1" ht="18.75" customHeight="1">
      <c r="B21" s="21"/>
      <c r="E21" s="15" t="str">
        <f>IF('Rekapitulace stavby'!$E$20="","",'Rekapitulace stavby'!$E$20)</f>
        <v> </v>
      </c>
      <c r="M21" s="17" t="s">
        <v>30</v>
      </c>
      <c r="O21" s="193">
        <f>IF('Rekapitulace stavby'!$AN$20="","",'Rekapitulace stavby'!$AN$20)</f>
      </c>
      <c r="P21" s="178"/>
      <c r="R21" s="22"/>
    </row>
    <row r="22" spans="2:18" s="6" customFormat="1" ht="7.5" customHeight="1">
      <c r="B22" s="21"/>
      <c r="R22" s="22"/>
    </row>
    <row r="23" spans="2:18" s="6" customFormat="1" ht="15" customHeight="1">
      <c r="B23" s="21"/>
      <c r="D23" s="17" t="s">
        <v>37</v>
      </c>
      <c r="R23" s="22"/>
    </row>
    <row r="24" spans="2:18" s="91" customFormat="1" ht="15.75" customHeight="1">
      <c r="B24" s="92"/>
      <c r="E24" s="206"/>
      <c r="F24" s="228"/>
      <c r="G24" s="228"/>
      <c r="H24" s="228"/>
      <c r="I24" s="228"/>
      <c r="J24" s="228"/>
      <c r="K24" s="228"/>
      <c r="L24" s="228"/>
      <c r="R24" s="93"/>
    </row>
    <row r="25" spans="2:18" s="6" customFormat="1" ht="7.5" customHeight="1">
      <c r="B25" s="21"/>
      <c r="R25" s="22"/>
    </row>
    <row r="26" spans="2:18" s="6" customFormat="1" ht="7.5" customHeight="1">
      <c r="B26" s="2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R26" s="22"/>
    </row>
    <row r="27" spans="2:18" s="6" customFormat="1" ht="15" customHeight="1">
      <c r="B27" s="21"/>
      <c r="D27" s="94" t="s">
        <v>125</v>
      </c>
      <c r="M27" s="207">
        <f>$N$88</f>
        <v>0</v>
      </c>
      <c r="N27" s="178"/>
      <c r="O27" s="178"/>
      <c r="P27" s="178"/>
      <c r="R27" s="22"/>
    </row>
    <row r="28" spans="2:18" s="6" customFormat="1" ht="15" customHeight="1">
      <c r="B28" s="21"/>
      <c r="D28" s="20" t="s">
        <v>114</v>
      </c>
      <c r="M28" s="207">
        <f>$N$93</f>
        <v>0</v>
      </c>
      <c r="N28" s="178"/>
      <c r="O28" s="178"/>
      <c r="P28" s="178"/>
      <c r="R28" s="22"/>
    </row>
    <row r="29" spans="2:18" s="6" customFormat="1" ht="7.5" customHeight="1">
      <c r="B29" s="21"/>
      <c r="R29" s="22"/>
    </row>
    <row r="30" spans="2:18" s="6" customFormat="1" ht="26.25" customHeight="1">
      <c r="B30" s="21"/>
      <c r="D30" s="95" t="s">
        <v>41</v>
      </c>
      <c r="M30" s="229">
        <f>ROUND($M$27+$M$28,2)</f>
        <v>0</v>
      </c>
      <c r="N30" s="178"/>
      <c r="O30" s="178"/>
      <c r="P30" s="178"/>
      <c r="R30" s="22"/>
    </row>
    <row r="31" spans="2:18" s="6" customFormat="1" ht="7.5" customHeight="1">
      <c r="B31" s="2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R31" s="22"/>
    </row>
    <row r="32" spans="2:18" s="6" customFormat="1" ht="15" customHeight="1">
      <c r="B32" s="21"/>
      <c r="D32" s="26" t="s">
        <v>42</v>
      </c>
      <c r="E32" s="26" t="s">
        <v>43</v>
      </c>
      <c r="F32" s="96">
        <v>0.21</v>
      </c>
      <c r="G32" s="97" t="s">
        <v>44</v>
      </c>
      <c r="H32" s="227">
        <f>ROUND((((SUM($BE$93:$BE$100)+SUM($BE$118:$BE$128))+SUM($BE$130:$BE$134))),2)</f>
        <v>0</v>
      </c>
      <c r="I32" s="178"/>
      <c r="J32" s="178"/>
      <c r="M32" s="227">
        <f>ROUND(((ROUND((SUM($BE$93:$BE$100)+SUM($BE$118:$BE$128)),2)*$F$32)+SUM($BE$130:$BE$134)*$F$32),2)</f>
        <v>0</v>
      </c>
      <c r="N32" s="178"/>
      <c r="O32" s="178"/>
      <c r="P32" s="178"/>
      <c r="R32" s="22"/>
    </row>
    <row r="33" spans="2:18" s="6" customFormat="1" ht="15" customHeight="1">
      <c r="B33" s="21"/>
      <c r="E33" s="26" t="s">
        <v>45</v>
      </c>
      <c r="F33" s="96">
        <v>0.15</v>
      </c>
      <c r="G33" s="97" t="s">
        <v>44</v>
      </c>
      <c r="H33" s="227">
        <f>ROUND((((SUM($BF$93:$BF$100)+SUM($BF$118:$BF$128))+SUM($BF$130:$BF$134))),2)</f>
        <v>0</v>
      </c>
      <c r="I33" s="178"/>
      <c r="J33" s="178"/>
      <c r="M33" s="227">
        <f>ROUND(((ROUND((SUM($BF$93:$BF$100)+SUM($BF$118:$BF$128)),2)*$F$33)+SUM($BF$130:$BF$134)*$F$33),2)</f>
        <v>0</v>
      </c>
      <c r="N33" s="178"/>
      <c r="O33" s="178"/>
      <c r="P33" s="178"/>
      <c r="R33" s="22"/>
    </row>
    <row r="34" spans="2:18" s="6" customFormat="1" ht="15" customHeight="1" hidden="1">
      <c r="B34" s="21"/>
      <c r="E34" s="26" t="s">
        <v>46</v>
      </c>
      <c r="F34" s="96">
        <v>0.21</v>
      </c>
      <c r="G34" s="97" t="s">
        <v>44</v>
      </c>
      <c r="H34" s="227">
        <f>ROUND((((SUM($BG$93:$BG$100)+SUM($BG$118:$BG$128))+SUM($BG$130:$BG$134))),2)</f>
        <v>0</v>
      </c>
      <c r="I34" s="178"/>
      <c r="J34" s="178"/>
      <c r="M34" s="227">
        <v>0</v>
      </c>
      <c r="N34" s="178"/>
      <c r="O34" s="178"/>
      <c r="P34" s="178"/>
      <c r="R34" s="22"/>
    </row>
    <row r="35" spans="2:18" s="6" customFormat="1" ht="15" customHeight="1" hidden="1">
      <c r="B35" s="21"/>
      <c r="E35" s="26" t="s">
        <v>47</v>
      </c>
      <c r="F35" s="96">
        <v>0.15</v>
      </c>
      <c r="G35" s="97" t="s">
        <v>44</v>
      </c>
      <c r="H35" s="227">
        <f>ROUND((((SUM($BH$93:$BH$100)+SUM($BH$118:$BH$128))+SUM($BH$130:$BH$134))),2)</f>
        <v>0</v>
      </c>
      <c r="I35" s="178"/>
      <c r="J35" s="178"/>
      <c r="M35" s="227">
        <v>0</v>
      </c>
      <c r="N35" s="178"/>
      <c r="O35" s="178"/>
      <c r="P35" s="178"/>
      <c r="R35" s="22"/>
    </row>
    <row r="36" spans="2:18" s="6" customFormat="1" ht="15" customHeight="1" hidden="1">
      <c r="B36" s="21"/>
      <c r="E36" s="26" t="s">
        <v>48</v>
      </c>
      <c r="F36" s="96">
        <v>0</v>
      </c>
      <c r="G36" s="97" t="s">
        <v>44</v>
      </c>
      <c r="H36" s="227">
        <f>ROUND((((SUM($BI$93:$BI$100)+SUM($BI$118:$BI$128))+SUM($BI$130:$BI$134))),2)</f>
        <v>0</v>
      </c>
      <c r="I36" s="178"/>
      <c r="J36" s="178"/>
      <c r="M36" s="227">
        <v>0</v>
      </c>
      <c r="N36" s="178"/>
      <c r="O36" s="178"/>
      <c r="P36" s="178"/>
      <c r="R36" s="22"/>
    </row>
    <row r="37" spans="2:18" s="6" customFormat="1" ht="7.5" customHeight="1">
      <c r="B37" s="21"/>
      <c r="R37" s="22"/>
    </row>
    <row r="38" spans="2:18" s="6" customFormat="1" ht="26.25" customHeight="1">
      <c r="B38" s="21"/>
      <c r="C38" s="29"/>
      <c r="D38" s="30" t="s">
        <v>49</v>
      </c>
      <c r="E38" s="31"/>
      <c r="F38" s="31"/>
      <c r="G38" s="98" t="s">
        <v>50</v>
      </c>
      <c r="H38" s="32" t="s">
        <v>51</v>
      </c>
      <c r="I38" s="31"/>
      <c r="J38" s="31"/>
      <c r="K38" s="31"/>
      <c r="L38" s="201">
        <f>SUM($M$30:$M$36)</f>
        <v>0</v>
      </c>
      <c r="M38" s="188"/>
      <c r="N38" s="188"/>
      <c r="O38" s="188"/>
      <c r="P38" s="190"/>
      <c r="Q38" s="29"/>
      <c r="R38" s="22"/>
    </row>
    <row r="39" spans="2:18" s="6" customFormat="1" ht="15" customHeight="1">
      <c r="B39" s="21"/>
      <c r="R39" s="22"/>
    </row>
    <row r="40" spans="2:18" s="6" customFormat="1" ht="15" customHeight="1">
      <c r="B40" s="21"/>
      <c r="R40" s="22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3" t="s">
        <v>52</v>
      </c>
      <c r="E50" s="34"/>
      <c r="F50" s="34"/>
      <c r="G50" s="34"/>
      <c r="H50" s="35"/>
      <c r="J50" s="33" t="s">
        <v>53</v>
      </c>
      <c r="K50" s="34"/>
      <c r="L50" s="34"/>
      <c r="M50" s="34"/>
      <c r="N50" s="34"/>
      <c r="O50" s="34"/>
      <c r="P50" s="35"/>
      <c r="R50" s="22"/>
    </row>
    <row r="51" spans="2:18" s="2" customFormat="1" ht="14.25" customHeight="1">
      <c r="B51" s="10"/>
      <c r="D51" s="36"/>
      <c r="H51" s="37"/>
      <c r="J51" s="36"/>
      <c r="P51" s="37"/>
      <c r="R51" s="11"/>
    </row>
    <row r="52" spans="2:18" s="2" customFormat="1" ht="14.25" customHeight="1">
      <c r="B52" s="10"/>
      <c r="D52" s="36"/>
      <c r="H52" s="37"/>
      <c r="J52" s="36"/>
      <c r="P52" s="37"/>
      <c r="R52" s="11"/>
    </row>
    <row r="53" spans="2:18" s="2" customFormat="1" ht="14.25" customHeight="1">
      <c r="B53" s="10"/>
      <c r="D53" s="36"/>
      <c r="H53" s="37"/>
      <c r="J53" s="36"/>
      <c r="P53" s="37"/>
      <c r="R53" s="11"/>
    </row>
    <row r="54" spans="2:18" s="2" customFormat="1" ht="14.25" customHeight="1">
      <c r="B54" s="10"/>
      <c r="D54" s="36"/>
      <c r="H54" s="37"/>
      <c r="J54" s="36"/>
      <c r="P54" s="37"/>
      <c r="R54" s="11"/>
    </row>
    <row r="55" spans="2:18" s="2" customFormat="1" ht="14.25" customHeight="1">
      <c r="B55" s="10"/>
      <c r="D55" s="36"/>
      <c r="H55" s="37"/>
      <c r="J55" s="36"/>
      <c r="P55" s="37"/>
      <c r="R55" s="11"/>
    </row>
    <row r="56" spans="2:18" s="2" customFormat="1" ht="14.25" customHeight="1">
      <c r="B56" s="10"/>
      <c r="D56" s="36"/>
      <c r="H56" s="37"/>
      <c r="J56" s="36"/>
      <c r="P56" s="37"/>
      <c r="R56" s="11"/>
    </row>
    <row r="57" spans="2:18" s="2" customFormat="1" ht="14.25" customHeight="1">
      <c r="B57" s="10"/>
      <c r="D57" s="36"/>
      <c r="H57" s="37"/>
      <c r="J57" s="36"/>
      <c r="P57" s="37"/>
      <c r="R57" s="11"/>
    </row>
    <row r="58" spans="2:18" s="2" customFormat="1" ht="14.25" customHeight="1">
      <c r="B58" s="10"/>
      <c r="D58" s="36"/>
      <c r="H58" s="37"/>
      <c r="J58" s="36"/>
      <c r="P58" s="37"/>
      <c r="R58" s="11"/>
    </row>
    <row r="59" spans="2:18" s="6" customFormat="1" ht="15.75" customHeight="1">
      <c r="B59" s="21"/>
      <c r="D59" s="38" t="s">
        <v>54</v>
      </c>
      <c r="E59" s="39"/>
      <c r="F59" s="39"/>
      <c r="G59" s="40" t="s">
        <v>55</v>
      </c>
      <c r="H59" s="41"/>
      <c r="J59" s="38" t="s">
        <v>54</v>
      </c>
      <c r="K59" s="39"/>
      <c r="L59" s="39"/>
      <c r="M59" s="39"/>
      <c r="N59" s="40" t="s">
        <v>55</v>
      </c>
      <c r="O59" s="39"/>
      <c r="P59" s="41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3" t="s">
        <v>56</v>
      </c>
      <c r="E61" s="34"/>
      <c r="F61" s="34"/>
      <c r="G61" s="34"/>
      <c r="H61" s="35"/>
      <c r="J61" s="33" t="s">
        <v>57</v>
      </c>
      <c r="K61" s="34"/>
      <c r="L61" s="34"/>
      <c r="M61" s="34"/>
      <c r="N61" s="34"/>
      <c r="O61" s="34"/>
      <c r="P61" s="35"/>
      <c r="R61" s="22"/>
    </row>
    <row r="62" spans="2:18" s="2" customFormat="1" ht="14.25" customHeight="1">
      <c r="B62" s="10"/>
      <c r="D62" s="36"/>
      <c r="H62" s="37"/>
      <c r="J62" s="36"/>
      <c r="P62" s="37"/>
      <c r="R62" s="11"/>
    </row>
    <row r="63" spans="2:18" s="2" customFormat="1" ht="14.25" customHeight="1">
      <c r="B63" s="10"/>
      <c r="D63" s="36"/>
      <c r="H63" s="37"/>
      <c r="J63" s="36"/>
      <c r="P63" s="37"/>
      <c r="R63" s="11"/>
    </row>
    <row r="64" spans="2:18" s="2" customFormat="1" ht="14.25" customHeight="1">
      <c r="B64" s="10"/>
      <c r="D64" s="36"/>
      <c r="H64" s="37"/>
      <c r="J64" s="36"/>
      <c r="P64" s="37"/>
      <c r="R64" s="11"/>
    </row>
    <row r="65" spans="2:18" s="2" customFormat="1" ht="14.25" customHeight="1">
      <c r="B65" s="10"/>
      <c r="D65" s="36"/>
      <c r="H65" s="37"/>
      <c r="J65" s="36"/>
      <c r="P65" s="37"/>
      <c r="R65" s="11"/>
    </row>
    <row r="66" spans="2:18" s="2" customFormat="1" ht="14.25" customHeight="1">
      <c r="B66" s="10"/>
      <c r="D66" s="36"/>
      <c r="H66" s="37"/>
      <c r="J66" s="36"/>
      <c r="P66" s="37"/>
      <c r="R66" s="11"/>
    </row>
    <row r="67" spans="2:18" s="2" customFormat="1" ht="14.25" customHeight="1">
      <c r="B67" s="10"/>
      <c r="D67" s="36"/>
      <c r="H67" s="37"/>
      <c r="J67" s="36"/>
      <c r="P67" s="37"/>
      <c r="R67" s="11"/>
    </row>
    <row r="68" spans="2:18" s="2" customFormat="1" ht="14.25" customHeight="1">
      <c r="B68" s="10"/>
      <c r="D68" s="36"/>
      <c r="H68" s="37"/>
      <c r="J68" s="36"/>
      <c r="P68" s="37"/>
      <c r="R68" s="11"/>
    </row>
    <row r="69" spans="2:18" s="2" customFormat="1" ht="14.25" customHeight="1">
      <c r="B69" s="10"/>
      <c r="D69" s="36"/>
      <c r="H69" s="37"/>
      <c r="J69" s="36"/>
      <c r="P69" s="37"/>
      <c r="R69" s="11"/>
    </row>
    <row r="70" spans="2:18" s="6" customFormat="1" ht="15.75" customHeight="1">
      <c r="B70" s="21"/>
      <c r="D70" s="38" t="s">
        <v>54</v>
      </c>
      <c r="E70" s="39"/>
      <c r="F70" s="39"/>
      <c r="G70" s="40" t="s">
        <v>55</v>
      </c>
      <c r="H70" s="41"/>
      <c r="J70" s="38" t="s">
        <v>54</v>
      </c>
      <c r="K70" s="39"/>
      <c r="L70" s="39"/>
      <c r="M70" s="39"/>
      <c r="N70" s="40" t="s">
        <v>55</v>
      </c>
      <c r="O70" s="39"/>
      <c r="P70" s="41"/>
      <c r="R70" s="22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1"/>
      <c r="C76" s="191" t="s">
        <v>126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16</v>
      </c>
      <c r="F78" s="239" t="str">
        <f>$F$6</f>
        <v>Rekonstukce mostu ev. č. 2c-M1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R78" s="22"/>
    </row>
    <row r="79" spans="2:18" s="6" customFormat="1" ht="37.5" customHeight="1">
      <c r="B79" s="21"/>
      <c r="C79" s="50" t="s">
        <v>177</v>
      </c>
      <c r="F79" s="192" t="str">
        <f>$F$7</f>
        <v>b - obj. 101 Provizorní dopravní značení, objízdná trasa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22</v>
      </c>
      <c r="F81" s="15" t="str">
        <f>$F$9</f>
        <v>Smilovice</v>
      </c>
      <c r="K81" s="17" t="s">
        <v>24</v>
      </c>
      <c r="M81" s="220">
        <f>IF($O$9="","",$O$9)</f>
        <v>42053</v>
      </c>
      <c r="N81" s="178"/>
      <c r="O81" s="178"/>
      <c r="P81" s="178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27</v>
      </c>
      <c r="F83" s="15" t="str">
        <f>$E$12</f>
        <v>Obec Smilovice</v>
      </c>
      <c r="K83" s="17" t="s">
        <v>33</v>
      </c>
      <c r="M83" s="193" t="str">
        <f>$E$18</f>
        <v>TŘINECKÁ PROJEKCE, a. s.</v>
      </c>
      <c r="N83" s="178"/>
      <c r="O83" s="178"/>
      <c r="P83" s="178"/>
      <c r="Q83" s="178"/>
      <c r="R83" s="22"/>
    </row>
    <row r="84" spans="2:18" s="6" customFormat="1" ht="15" customHeight="1">
      <c r="B84" s="21"/>
      <c r="C84" s="17" t="s">
        <v>31</v>
      </c>
      <c r="F84" s="15" t="str">
        <f>IF($E$15="","",$E$15)</f>
        <v>Vyplň údaj</v>
      </c>
      <c r="K84" s="17" t="s">
        <v>35</v>
      </c>
      <c r="M84" s="193" t="str">
        <f>$E$21</f>
        <v> </v>
      </c>
      <c r="N84" s="178"/>
      <c r="O84" s="178"/>
      <c r="P84" s="178"/>
      <c r="Q84" s="178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225" t="s">
        <v>127</v>
      </c>
      <c r="D86" s="174"/>
      <c r="E86" s="174"/>
      <c r="F86" s="174"/>
      <c r="G86" s="174"/>
      <c r="H86" s="29"/>
      <c r="I86" s="29"/>
      <c r="J86" s="29"/>
      <c r="K86" s="29"/>
      <c r="L86" s="29"/>
      <c r="M86" s="29"/>
      <c r="N86" s="225" t="s">
        <v>128</v>
      </c>
      <c r="O86" s="178"/>
      <c r="P86" s="178"/>
      <c r="Q86" s="178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129</v>
      </c>
      <c r="N88" s="181">
        <f>$N$118</f>
        <v>0</v>
      </c>
      <c r="O88" s="178"/>
      <c r="P88" s="178"/>
      <c r="Q88" s="178"/>
      <c r="R88" s="22"/>
      <c r="AU88" s="6" t="s">
        <v>130</v>
      </c>
    </row>
    <row r="89" spans="2:18" s="99" customFormat="1" ht="25.5" customHeight="1">
      <c r="B89" s="100"/>
      <c r="D89" s="101" t="s">
        <v>180</v>
      </c>
      <c r="N89" s="226">
        <f>$N$119</f>
        <v>0</v>
      </c>
      <c r="O89" s="224"/>
      <c r="P89" s="224"/>
      <c r="Q89" s="224"/>
      <c r="R89" s="102"/>
    </row>
    <row r="90" spans="2:18" s="94" customFormat="1" ht="21" customHeight="1">
      <c r="B90" s="137"/>
      <c r="D90" s="79" t="s">
        <v>182</v>
      </c>
      <c r="N90" s="180">
        <f>$N$120</f>
        <v>0</v>
      </c>
      <c r="O90" s="224"/>
      <c r="P90" s="224"/>
      <c r="Q90" s="224"/>
      <c r="R90" s="138"/>
    </row>
    <row r="91" spans="2:18" s="99" customFormat="1" ht="22.5" customHeight="1">
      <c r="B91" s="100"/>
      <c r="D91" s="101" t="s">
        <v>132</v>
      </c>
      <c r="N91" s="217">
        <f>$N$129</f>
        <v>0</v>
      </c>
      <c r="O91" s="224"/>
      <c r="P91" s="224"/>
      <c r="Q91" s="224"/>
      <c r="R91" s="102"/>
    </row>
    <row r="92" spans="2:18" s="6" customFormat="1" ht="22.5" customHeight="1">
      <c r="B92" s="21"/>
      <c r="R92" s="22"/>
    </row>
    <row r="93" spans="2:21" s="6" customFormat="1" ht="30" customHeight="1">
      <c r="B93" s="21"/>
      <c r="C93" s="62" t="s">
        <v>133</v>
      </c>
      <c r="N93" s="181">
        <f>ROUND($N$94+$N$95+$N$96+$N$97+$N$98+$N$99,2)</f>
        <v>0</v>
      </c>
      <c r="O93" s="178"/>
      <c r="P93" s="178"/>
      <c r="Q93" s="178"/>
      <c r="R93" s="22"/>
      <c r="T93" s="103"/>
      <c r="U93" s="104" t="s">
        <v>42</v>
      </c>
    </row>
    <row r="94" spans="2:62" s="6" customFormat="1" ht="18.75" customHeight="1">
      <c r="B94" s="21"/>
      <c r="D94" s="177" t="s">
        <v>134</v>
      </c>
      <c r="E94" s="178"/>
      <c r="F94" s="178"/>
      <c r="G94" s="178"/>
      <c r="H94" s="178"/>
      <c r="N94" s="179">
        <f>ROUND($N$88*$T$94,2)</f>
        <v>0</v>
      </c>
      <c r="O94" s="178"/>
      <c r="P94" s="178"/>
      <c r="Q94" s="178"/>
      <c r="R94" s="22"/>
      <c r="T94" s="105"/>
      <c r="U94" s="106" t="s">
        <v>43</v>
      </c>
      <c r="AY94" s="6" t="s">
        <v>135</v>
      </c>
      <c r="BE94" s="83">
        <f>IF($U$94="základní",$N$94,0)</f>
        <v>0</v>
      </c>
      <c r="BF94" s="83">
        <f>IF($U$94="snížená",$N$94,0)</f>
        <v>0</v>
      </c>
      <c r="BG94" s="83">
        <f>IF($U$94="zákl. přenesená",$N$94,0)</f>
        <v>0</v>
      </c>
      <c r="BH94" s="83">
        <f>IF($U$94="sníž. přenesená",$N$94,0)</f>
        <v>0</v>
      </c>
      <c r="BI94" s="83">
        <f>IF($U$94="nulová",$N$94,0)</f>
        <v>0</v>
      </c>
      <c r="BJ94" s="6" t="s">
        <v>21</v>
      </c>
    </row>
    <row r="95" spans="2:62" s="6" customFormat="1" ht="18.75" customHeight="1">
      <c r="B95" s="21"/>
      <c r="D95" s="177" t="s">
        <v>136</v>
      </c>
      <c r="E95" s="178"/>
      <c r="F95" s="178"/>
      <c r="G95" s="178"/>
      <c r="H95" s="178"/>
      <c r="N95" s="179">
        <f>ROUND($N$88*$T$95,2)</f>
        <v>0</v>
      </c>
      <c r="O95" s="178"/>
      <c r="P95" s="178"/>
      <c r="Q95" s="178"/>
      <c r="R95" s="22"/>
      <c r="T95" s="105"/>
      <c r="U95" s="106" t="s">
        <v>43</v>
      </c>
      <c r="AY95" s="6" t="s">
        <v>135</v>
      </c>
      <c r="BE95" s="83">
        <f>IF($U$95="základní",$N$95,0)</f>
        <v>0</v>
      </c>
      <c r="BF95" s="83">
        <f>IF($U$95="snížená",$N$95,0)</f>
        <v>0</v>
      </c>
      <c r="BG95" s="83">
        <f>IF($U$95="zákl. přenesená",$N$95,0)</f>
        <v>0</v>
      </c>
      <c r="BH95" s="83">
        <f>IF($U$95="sníž. přenesená",$N$95,0)</f>
        <v>0</v>
      </c>
      <c r="BI95" s="83">
        <f>IF($U$95="nulová",$N$95,0)</f>
        <v>0</v>
      </c>
      <c r="BJ95" s="6" t="s">
        <v>21</v>
      </c>
    </row>
    <row r="96" spans="2:62" s="6" customFormat="1" ht="18.75" customHeight="1">
      <c r="B96" s="21"/>
      <c r="D96" s="177" t="s">
        <v>137</v>
      </c>
      <c r="E96" s="178"/>
      <c r="F96" s="178"/>
      <c r="G96" s="178"/>
      <c r="H96" s="178"/>
      <c r="N96" s="179">
        <f>ROUND($N$88*$T$96,2)</f>
        <v>0</v>
      </c>
      <c r="O96" s="178"/>
      <c r="P96" s="178"/>
      <c r="Q96" s="178"/>
      <c r="R96" s="22"/>
      <c r="T96" s="105"/>
      <c r="U96" s="106" t="s">
        <v>43</v>
      </c>
      <c r="AY96" s="6" t="s">
        <v>135</v>
      </c>
      <c r="BE96" s="83">
        <f>IF($U$96="základní",$N$96,0)</f>
        <v>0</v>
      </c>
      <c r="BF96" s="83">
        <f>IF($U$96="snížená",$N$96,0)</f>
        <v>0</v>
      </c>
      <c r="BG96" s="83">
        <f>IF($U$96="zákl. přenesená",$N$96,0)</f>
        <v>0</v>
      </c>
      <c r="BH96" s="83">
        <f>IF($U$96="sníž. přenesená",$N$96,0)</f>
        <v>0</v>
      </c>
      <c r="BI96" s="83">
        <f>IF($U$96="nulová",$N$96,0)</f>
        <v>0</v>
      </c>
      <c r="BJ96" s="6" t="s">
        <v>21</v>
      </c>
    </row>
    <row r="97" spans="2:62" s="6" customFormat="1" ht="18.75" customHeight="1">
      <c r="B97" s="21"/>
      <c r="D97" s="177" t="s">
        <v>138</v>
      </c>
      <c r="E97" s="178"/>
      <c r="F97" s="178"/>
      <c r="G97" s="178"/>
      <c r="H97" s="178"/>
      <c r="N97" s="179">
        <f>ROUND($N$88*$T$97,2)</f>
        <v>0</v>
      </c>
      <c r="O97" s="178"/>
      <c r="P97" s="178"/>
      <c r="Q97" s="178"/>
      <c r="R97" s="22"/>
      <c r="T97" s="105"/>
      <c r="U97" s="106" t="s">
        <v>43</v>
      </c>
      <c r="AY97" s="6" t="s">
        <v>135</v>
      </c>
      <c r="BE97" s="83">
        <f>IF($U$97="základní",$N$97,0)</f>
        <v>0</v>
      </c>
      <c r="BF97" s="83">
        <f>IF($U$97="snížená",$N$97,0)</f>
        <v>0</v>
      </c>
      <c r="BG97" s="83">
        <f>IF($U$97="zákl. přenesená",$N$97,0)</f>
        <v>0</v>
      </c>
      <c r="BH97" s="83">
        <f>IF($U$97="sníž. přenesená",$N$97,0)</f>
        <v>0</v>
      </c>
      <c r="BI97" s="83">
        <f>IF($U$97="nulová",$N$97,0)</f>
        <v>0</v>
      </c>
      <c r="BJ97" s="6" t="s">
        <v>21</v>
      </c>
    </row>
    <row r="98" spans="2:62" s="6" customFormat="1" ht="18.75" customHeight="1">
      <c r="B98" s="21"/>
      <c r="D98" s="177" t="s">
        <v>139</v>
      </c>
      <c r="E98" s="178"/>
      <c r="F98" s="178"/>
      <c r="G98" s="178"/>
      <c r="H98" s="178"/>
      <c r="N98" s="179">
        <f>ROUND($N$88*$T$98,2)</f>
        <v>0</v>
      </c>
      <c r="O98" s="178"/>
      <c r="P98" s="178"/>
      <c r="Q98" s="178"/>
      <c r="R98" s="22"/>
      <c r="T98" s="105"/>
      <c r="U98" s="106" t="s">
        <v>43</v>
      </c>
      <c r="AY98" s="6" t="s">
        <v>135</v>
      </c>
      <c r="BE98" s="83">
        <f>IF($U$98="základní",$N$98,0)</f>
        <v>0</v>
      </c>
      <c r="BF98" s="83">
        <f>IF($U$98="snížená",$N$98,0)</f>
        <v>0</v>
      </c>
      <c r="BG98" s="83">
        <f>IF($U$98="zákl. přenesená",$N$98,0)</f>
        <v>0</v>
      </c>
      <c r="BH98" s="83">
        <f>IF($U$98="sníž. přenesená",$N$98,0)</f>
        <v>0</v>
      </c>
      <c r="BI98" s="83">
        <f>IF($U$98="nulová",$N$98,0)</f>
        <v>0</v>
      </c>
      <c r="BJ98" s="6" t="s">
        <v>21</v>
      </c>
    </row>
    <row r="99" spans="2:62" s="6" customFormat="1" ht="18.75" customHeight="1">
      <c r="B99" s="21"/>
      <c r="D99" s="79" t="s">
        <v>140</v>
      </c>
      <c r="N99" s="179">
        <f>ROUND($N$88*$T$99,2)</f>
        <v>0</v>
      </c>
      <c r="O99" s="178"/>
      <c r="P99" s="178"/>
      <c r="Q99" s="178"/>
      <c r="R99" s="22"/>
      <c r="T99" s="107"/>
      <c r="U99" s="108" t="s">
        <v>43</v>
      </c>
      <c r="AY99" s="6" t="s">
        <v>141</v>
      </c>
      <c r="BE99" s="83">
        <f>IF($U$99="základní",$N$99,0)</f>
        <v>0</v>
      </c>
      <c r="BF99" s="83">
        <f>IF($U$99="snížená",$N$99,0)</f>
        <v>0</v>
      </c>
      <c r="BG99" s="83">
        <f>IF($U$99="zákl. přenesená",$N$99,0)</f>
        <v>0</v>
      </c>
      <c r="BH99" s="83">
        <f>IF($U$99="sníž. přenesená",$N$99,0)</f>
        <v>0</v>
      </c>
      <c r="BI99" s="83">
        <f>IF($U$99="nulová",$N$99,0)</f>
        <v>0</v>
      </c>
      <c r="BJ99" s="6" t="s">
        <v>21</v>
      </c>
    </row>
    <row r="100" spans="2:18" s="6" customFormat="1" ht="14.25" customHeight="1">
      <c r="B100" s="21"/>
      <c r="R100" s="22"/>
    </row>
    <row r="101" spans="2:18" s="6" customFormat="1" ht="30" customHeight="1">
      <c r="B101" s="21"/>
      <c r="C101" s="90" t="s">
        <v>121</v>
      </c>
      <c r="D101" s="29"/>
      <c r="E101" s="29"/>
      <c r="F101" s="29"/>
      <c r="G101" s="29"/>
      <c r="H101" s="29"/>
      <c r="I101" s="29"/>
      <c r="J101" s="29"/>
      <c r="K101" s="29"/>
      <c r="L101" s="173">
        <f>ROUND(SUM($N$88+$N$93),2)</f>
        <v>0</v>
      </c>
      <c r="M101" s="174"/>
      <c r="N101" s="174"/>
      <c r="O101" s="174"/>
      <c r="P101" s="174"/>
      <c r="Q101" s="174"/>
      <c r="R101" s="22"/>
    </row>
    <row r="102" spans="2:18" s="6" customFormat="1" ht="7.5" customHeight="1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4"/>
    </row>
    <row r="106" spans="2:18" s="6" customFormat="1" ht="7.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7"/>
    </row>
    <row r="107" spans="2:18" s="6" customFormat="1" ht="37.5" customHeight="1">
      <c r="B107" s="21"/>
      <c r="C107" s="191" t="s">
        <v>142</v>
      </c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22"/>
    </row>
    <row r="108" spans="2:18" s="6" customFormat="1" ht="7.5" customHeight="1">
      <c r="B108" s="21"/>
      <c r="R108" s="22"/>
    </row>
    <row r="109" spans="2:18" s="6" customFormat="1" ht="30.75" customHeight="1">
      <c r="B109" s="21"/>
      <c r="C109" s="17" t="s">
        <v>16</v>
      </c>
      <c r="F109" s="239" t="str">
        <f>$F$6</f>
        <v>Rekonstukce mostu ev. č. 2c-M1</v>
      </c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R109" s="22"/>
    </row>
    <row r="110" spans="2:18" s="6" customFormat="1" ht="37.5" customHeight="1">
      <c r="B110" s="21"/>
      <c r="C110" s="50" t="s">
        <v>177</v>
      </c>
      <c r="F110" s="192" t="str">
        <f>$F$7</f>
        <v>b - obj. 101 Provizorní dopravní značení, objízdná trasa</v>
      </c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R110" s="22"/>
    </row>
    <row r="111" spans="2:18" s="6" customFormat="1" ht="7.5" customHeight="1">
      <c r="B111" s="21"/>
      <c r="R111" s="22"/>
    </row>
    <row r="112" spans="2:18" s="6" customFormat="1" ht="18.75" customHeight="1">
      <c r="B112" s="21"/>
      <c r="C112" s="17" t="s">
        <v>22</v>
      </c>
      <c r="F112" s="15" t="str">
        <f>$F$9</f>
        <v>Smilovice</v>
      </c>
      <c r="K112" s="17" t="s">
        <v>24</v>
      </c>
      <c r="M112" s="220">
        <f>IF($O$9="","",$O$9)</f>
        <v>42053</v>
      </c>
      <c r="N112" s="178"/>
      <c r="O112" s="178"/>
      <c r="P112" s="178"/>
      <c r="R112" s="22"/>
    </row>
    <row r="113" spans="2:18" s="6" customFormat="1" ht="7.5" customHeight="1">
      <c r="B113" s="21"/>
      <c r="R113" s="22"/>
    </row>
    <row r="114" spans="2:18" s="6" customFormat="1" ht="15.75" customHeight="1">
      <c r="B114" s="21"/>
      <c r="C114" s="17" t="s">
        <v>27</v>
      </c>
      <c r="F114" s="15" t="str">
        <f>$E$12</f>
        <v>Obec Smilovice</v>
      </c>
      <c r="K114" s="17" t="s">
        <v>33</v>
      </c>
      <c r="M114" s="193" t="str">
        <f>$E$18</f>
        <v>TŘINECKÁ PROJEKCE, a. s.</v>
      </c>
      <c r="N114" s="178"/>
      <c r="O114" s="178"/>
      <c r="P114" s="178"/>
      <c r="Q114" s="178"/>
      <c r="R114" s="22"/>
    </row>
    <row r="115" spans="2:18" s="6" customFormat="1" ht="15" customHeight="1">
      <c r="B115" s="21"/>
      <c r="C115" s="17" t="s">
        <v>31</v>
      </c>
      <c r="F115" s="15" t="str">
        <f>IF($E$15="","",$E$15)</f>
        <v>Vyplň údaj</v>
      </c>
      <c r="K115" s="17" t="s">
        <v>35</v>
      </c>
      <c r="M115" s="193" t="str">
        <f>$E$21</f>
        <v> </v>
      </c>
      <c r="N115" s="178"/>
      <c r="O115" s="178"/>
      <c r="P115" s="178"/>
      <c r="Q115" s="178"/>
      <c r="R115" s="22"/>
    </row>
    <row r="116" spans="2:18" s="6" customFormat="1" ht="11.25" customHeight="1">
      <c r="B116" s="21"/>
      <c r="R116" s="22"/>
    </row>
    <row r="117" spans="2:27" s="109" customFormat="1" ht="30" customHeight="1">
      <c r="B117" s="110"/>
      <c r="C117" s="111" t="s">
        <v>143</v>
      </c>
      <c r="D117" s="112" t="s">
        <v>144</v>
      </c>
      <c r="E117" s="112" t="s">
        <v>60</v>
      </c>
      <c r="F117" s="221" t="s">
        <v>145</v>
      </c>
      <c r="G117" s="222"/>
      <c r="H117" s="222"/>
      <c r="I117" s="222"/>
      <c r="J117" s="112" t="s">
        <v>146</v>
      </c>
      <c r="K117" s="112" t="s">
        <v>147</v>
      </c>
      <c r="L117" s="221" t="s">
        <v>148</v>
      </c>
      <c r="M117" s="222"/>
      <c r="N117" s="221" t="s">
        <v>149</v>
      </c>
      <c r="O117" s="222"/>
      <c r="P117" s="222"/>
      <c r="Q117" s="223"/>
      <c r="R117" s="113"/>
      <c r="T117" s="57" t="s">
        <v>150</v>
      </c>
      <c r="U117" s="58" t="s">
        <v>42</v>
      </c>
      <c r="V117" s="58" t="s">
        <v>151</v>
      </c>
      <c r="W117" s="58" t="s">
        <v>152</v>
      </c>
      <c r="X117" s="58" t="s">
        <v>153</v>
      </c>
      <c r="Y117" s="58" t="s">
        <v>154</v>
      </c>
      <c r="Z117" s="58" t="s">
        <v>155</v>
      </c>
      <c r="AA117" s="59" t="s">
        <v>156</v>
      </c>
    </row>
    <row r="118" spans="2:63" s="6" customFormat="1" ht="30" customHeight="1">
      <c r="B118" s="21"/>
      <c r="C118" s="62" t="s">
        <v>125</v>
      </c>
      <c r="N118" s="216">
        <f>$BK$118</f>
        <v>0</v>
      </c>
      <c r="O118" s="178"/>
      <c r="P118" s="178"/>
      <c r="Q118" s="178"/>
      <c r="R118" s="22"/>
      <c r="T118" s="61"/>
      <c r="U118" s="34"/>
      <c r="V118" s="34"/>
      <c r="W118" s="114">
        <f>$W$119+$W$129</f>
        <v>0</v>
      </c>
      <c r="X118" s="34"/>
      <c r="Y118" s="114">
        <f>$Y$119+$Y$129</f>
        <v>0</v>
      </c>
      <c r="Z118" s="34"/>
      <c r="AA118" s="115">
        <f>$AA$119+$AA$129</f>
        <v>0</v>
      </c>
      <c r="AT118" s="6" t="s">
        <v>77</v>
      </c>
      <c r="AU118" s="6" t="s">
        <v>130</v>
      </c>
      <c r="BK118" s="116">
        <f>$BK$119+$BK$129</f>
        <v>0</v>
      </c>
    </row>
    <row r="119" spans="2:63" s="117" customFormat="1" ht="37.5" customHeight="1">
      <c r="B119" s="118"/>
      <c r="D119" s="119" t="s">
        <v>180</v>
      </c>
      <c r="E119" s="119"/>
      <c r="F119" s="119"/>
      <c r="G119" s="119"/>
      <c r="H119" s="119"/>
      <c r="I119" s="119"/>
      <c r="J119" s="119"/>
      <c r="K119" s="119"/>
      <c r="L119" s="119"/>
      <c r="M119" s="119"/>
      <c r="N119" s="217">
        <f>$BK$119</f>
        <v>0</v>
      </c>
      <c r="O119" s="218"/>
      <c r="P119" s="218"/>
      <c r="Q119" s="218"/>
      <c r="R119" s="121"/>
      <c r="T119" s="122"/>
      <c r="W119" s="123">
        <f>$W$120</f>
        <v>0</v>
      </c>
      <c r="Y119" s="123">
        <f>$Y$120</f>
        <v>0</v>
      </c>
      <c r="AA119" s="124">
        <f>$AA$120</f>
        <v>0</v>
      </c>
      <c r="AR119" s="120" t="s">
        <v>21</v>
      </c>
      <c r="AT119" s="120" t="s">
        <v>77</v>
      </c>
      <c r="AU119" s="120" t="s">
        <v>78</v>
      </c>
      <c r="AY119" s="120" t="s">
        <v>158</v>
      </c>
      <c r="BK119" s="125">
        <f>$BK$120</f>
        <v>0</v>
      </c>
    </row>
    <row r="120" spans="2:63" s="117" customFormat="1" ht="21" customHeight="1">
      <c r="B120" s="118"/>
      <c r="D120" s="139" t="s">
        <v>182</v>
      </c>
      <c r="E120" s="139"/>
      <c r="F120" s="139"/>
      <c r="G120" s="139"/>
      <c r="H120" s="139"/>
      <c r="I120" s="139"/>
      <c r="J120" s="139"/>
      <c r="K120" s="139"/>
      <c r="L120" s="139"/>
      <c r="M120" s="139"/>
      <c r="N120" s="232">
        <f>$BK$120</f>
        <v>0</v>
      </c>
      <c r="O120" s="218"/>
      <c r="P120" s="218"/>
      <c r="Q120" s="218"/>
      <c r="R120" s="121"/>
      <c r="T120" s="122"/>
      <c r="W120" s="123">
        <f>SUM($W$121:$W$128)</f>
        <v>0</v>
      </c>
      <c r="Y120" s="123">
        <f>SUM($Y$121:$Y$128)</f>
        <v>0</v>
      </c>
      <c r="AA120" s="124">
        <f>SUM($AA$121:$AA$128)</f>
        <v>0</v>
      </c>
      <c r="AR120" s="120" t="s">
        <v>21</v>
      </c>
      <c r="AT120" s="120" t="s">
        <v>77</v>
      </c>
      <c r="AU120" s="120" t="s">
        <v>21</v>
      </c>
      <c r="AY120" s="120" t="s">
        <v>158</v>
      </c>
      <c r="BK120" s="125">
        <f>SUM($BK$121:$BK$128)</f>
        <v>0</v>
      </c>
    </row>
    <row r="121" spans="2:65" s="6" customFormat="1" ht="27" customHeight="1">
      <c r="B121" s="21"/>
      <c r="C121" s="126" t="s">
        <v>21</v>
      </c>
      <c r="D121" s="126" t="s">
        <v>159</v>
      </c>
      <c r="E121" s="127" t="s">
        <v>274</v>
      </c>
      <c r="F121" s="219" t="s">
        <v>275</v>
      </c>
      <c r="G121" s="214"/>
      <c r="H121" s="214"/>
      <c r="I121" s="214"/>
      <c r="J121" s="128" t="s">
        <v>227</v>
      </c>
      <c r="K121" s="129">
        <v>16</v>
      </c>
      <c r="L121" s="213">
        <v>0</v>
      </c>
      <c r="M121" s="214"/>
      <c r="N121" s="215">
        <f>ROUND($L$121*$K$121,2)</f>
        <v>0</v>
      </c>
      <c r="O121" s="214"/>
      <c r="P121" s="214"/>
      <c r="Q121" s="214"/>
      <c r="R121" s="22"/>
      <c r="T121" s="130"/>
      <c r="U121" s="27" t="s">
        <v>43</v>
      </c>
      <c r="W121" s="131">
        <f>$V$121*$K$121</f>
        <v>0</v>
      </c>
      <c r="X121" s="131">
        <v>0</v>
      </c>
      <c r="Y121" s="131">
        <f>$X$121*$K$121</f>
        <v>0</v>
      </c>
      <c r="Z121" s="131">
        <v>0</v>
      </c>
      <c r="AA121" s="132">
        <f>$Z$121*$K$121</f>
        <v>0</v>
      </c>
      <c r="AR121" s="6" t="s">
        <v>157</v>
      </c>
      <c r="AT121" s="6" t="s">
        <v>159</v>
      </c>
      <c r="AU121" s="6" t="s">
        <v>123</v>
      </c>
      <c r="AY121" s="6" t="s">
        <v>158</v>
      </c>
      <c r="BE121" s="83">
        <f>IF($U$121="základní",$N$121,0)</f>
        <v>0</v>
      </c>
      <c r="BF121" s="83">
        <f>IF($U$121="snížená",$N$121,0)</f>
        <v>0</v>
      </c>
      <c r="BG121" s="83">
        <f>IF($U$121="zákl. přenesená",$N$121,0)</f>
        <v>0</v>
      </c>
      <c r="BH121" s="83">
        <f>IF($U$121="sníž. přenesená",$N$121,0)</f>
        <v>0</v>
      </c>
      <c r="BI121" s="83">
        <f>IF($U$121="nulová",$N$121,0)</f>
        <v>0</v>
      </c>
      <c r="BJ121" s="6" t="s">
        <v>21</v>
      </c>
      <c r="BK121" s="83">
        <f>ROUND($L$121*$K$121,2)</f>
        <v>0</v>
      </c>
      <c r="BL121" s="6" t="s">
        <v>157</v>
      </c>
      <c r="BM121" s="6" t="s">
        <v>276</v>
      </c>
    </row>
    <row r="122" spans="2:65" s="6" customFormat="1" ht="27" customHeight="1">
      <c r="B122" s="21"/>
      <c r="C122" s="126" t="s">
        <v>123</v>
      </c>
      <c r="D122" s="126" t="s">
        <v>159</v>
      </c>
      <c r="E122" s="127" t="s">
        <v>277</v>
      </c>
      <c r="F122" s="219" t="s">
        <v>278</v>
      </c>
      <c r="G122" s="214"/>
      <c r="H122" s="214"/>
      <c r="I122" s="214"/>
      <c r="J122" s="128" t="s">
        <v>227</v>
      </c>
      <c r="K122" s="129">
        <v>20</v>
      </c>
      <c r="L122" s="213">
        <v>0</v>
      </c>
      <c r="M122" s="214"/>
      <c r="N122" s="215">
        <f>ROUND($L$122*$K$122,2)</f>
        <v>0</v>
      </c>
      <c r="O122" s="214"/>
      <c r="P122" s="214"/>
      <c r="Q122" s="214"/>
      <c r="R122" s="22"/>
      <c r="T122" s="130"/>
      <c r="U122" s="27" t="s">
        <v>43</v>
      </c>
      <c r="W122" s="131">
        <f>$V$122*$K$122</f>
        <v>0</v>
      </c>
      <c r="X122" s="131">
        <v>0</v>
      </c>
      <c r="Y122" s="131">
        <f>$X$122*$K$122</f>
        <v>0</v>
      </c>
      <c r="Z122" s="131">
        <v>0</v>
      </c>
      <c r="AA122" s="132">
        <f>$Z$122*$K$122</f>
        <v>0</v>
      </c>
      <c r="AR122" s="6" t="s">
        <v>157</v>
      </c>
      <c r="AT122" s="6" t="s">
        <v>159</v>
      </c>
      <c r="AU122" s="6" t="s">
        <v>123</v>
      </c>
      <c r="AY122" s="6" t="s">
        <v>158</v>
      </c>
      <c r="BE122" s="83">
        <f>IF($U$122="základní",$N$122,0)</f>
        <v>0</v>
      </c>
      <c r="BF122" s="83">
        <f>IF($U$122="snížená",$N$122,0)</f>
        <v>0</v>
      </c>
      <c r="BG122" s="83">
        <f>IF($U$122="zákl. přenesená",$N$122,0)</f>
        <v>0</v>
      </c>
      <c r="BH122" s="83">
        <f>IF($U$122="sníž. přenesená",$N$122,0)</f>
        <v>0</v>
      </c>
      <c r="BI122" s="83">
        <f>IF($U$122="nulová",$N$122,0)</f>
        <v>0</v>
      </c>
      <c r="BJ122" s="6" t="s">
        <v>21</v>
      </c>
      <c r="BK122" s="83">
        <f>ROUND($L$122*$K$122,2)</f>
        <v>0</v>
      </c>
      <c r="BL122" s="6" t="s">
        <v>157</v>
      </c>
      <c r="BM122" s="6" t="s">
        <v>279</v>
      </c>
    </row>
    <row r="123" spans="2:65" s="6" customFormat="1" ht="27" customHeight="1">
      <c r="B123" s="21"/>
      <c r="C123" s="126" t="s">
        <v>168</v>
      </c>
      <c r="D123" s="126" t="s">
        <v>159</v>
      </c>
      <c r="E123" s="127" t="s">
        <v>280</v>
      </c>
      <c r="F123" s="219" t="s">
        <v>281</v>
      </c>
      <c r="G123" s="214"/>
      <c r="H123" s="214"/>
      <c r="I123" s="214"/>
      <c r="J123" s="128" t="s">
        <v>227</v>
      </c>
      <c r="K123" s="129">
        <v>4</v>
      </c>
      <c r="L123" s="213">
        <v>0</v>
      </c>
      <c r="M123" s="214"/>
      <c r="N123" s="215">
        <f>ROUND($L$123*$K$123,2)</f>
        <v>0</v>
      </c>
      <c r="O123" s="214"/>
      <c r="P123" s="214"/>
      <c r="Q123" s="214"/>
      <c r="R123" s="22"/>
      <c r="T123" s="130"/>
      <c r="U123" s="27" t="s">
        <v>43</v>
      </c>
      <c r="W123" s="131">
        <f>$V$123*$K$123</f>
        <v>0</v>
      </c>
      <c r="X123" s="131">
        <v>0</v>
      </c>
      <c r="Y123" s="131">
        <f>$X$123*$K$123</f>
        <v>0</v>
      </c>
      <c r="Z123" s="131">
        <v>0</v>
      </c>
      <c r="AA123" s="132">
        <f>$Z$123*$K$123</f>
        <v>0</v>
      </c>
      <c r="AR123" s="6" t="s">
        <v>157</v>
      </c>
      <c r="AT123" s="6" t="s">
        <v>159</v>
      </c>
      <c r="AU123" s="6" t="s">
        <v>123</v>
      </c>
      <c r="AY123" s="6" t="s">
        <v>158</v>
      </c>
      <c r="BE123" s="83">
        <f>IF($U$123="základní",$N$123,0)</f>
        <v>0</v>
      </c>
      <c r="BF123" s="83">
        <f>IF($U$123="snížená",$N$123,0)</f>
        <v>0</v>
      </c>
      <c r="BG123" s="83">
        <f>IF($U$123="zákl. přenesená",$N$123,0)</f>
        <v>0</v>
      </c>
      <c r="BH123" s="83">
        <f>IF($U$123="sníž. přenesená",$N$123,0)</f>
        <v>0</v>
      </c>
      <c r="BI123" s="83">
        <f>IF($U$123="nulová",$N$123,0)</f>
        <v>0</v>
      </c>
      <c r="BJ123" s="6" t="s">
        <v>21</v>
      </c>
      <c r="BK123" s="83">
        <f>ROUND($L$123*$K$123,2)</f>
        <v>0</v>
      </c>
      <c r="BL123" s="6" t="s">
        <v>157</v>
      </c>
      <c r="BM123" s="6" t="s">
        <v>282</v>
      </c>
    </row>
    <row r="124" spans="2:65" s="6" customFormat="1" ht="27" customHeight="1">
      <c r="B124" s="21"/>
      <c r="C124" s="126" t="s">
        <v>157</v>
      </c>
      <c r="D124" s="126" t="s">
        <v>159</v>
      </c>
      <c r="E124" s="127" t="s">
        <v>283</v>
      </c>
      <c r="F124" s="219" t="s">
        <v>284</v>
      </c>
      <c r="G124" s="214"/>
      <c r="H124" s="214"/>
      <c r="I124" s="214"/>
      <c r="J124" s="128" t="s">
        <v>227</v>
      </c>
      <c r="K124" s="129">
        <v>960</v>
      </c>
      <c r="L124" s="213">
        <v>0</v>
      </c>
      <c r="M124" s="214"/>
      <c r="N124" s="215">
        <f>ROUND($L$124*$K$124,2)</f>
        <v>0</v>
      </c>
      <c r="O124" s="214"/>
      <c r="P124" s="214"/>
      <c r="Q124" s="214"/>
      <c r="R124" s="22"/>
      <c r="T124" s="130"/>
      <c r="U124" s="27" t="s">
        <v>43</v>
      </c>
      <c r="W124" s="131">
        <f>$V$124*$K$124</f>
        <v>0</v>
      </c>
      <c r="X124" s="131">
        <v>0</v>
      </c>
      <c r="Y124" s="131">
        <f>$X$124*$K$124</f>
        <v>0</v>
      </c>
      <c r="Z124" s="131">
        <v>0</v>
      </c>
      <c r="AA124" s="132">
        <f>$Z$124*$K$124</f>
        <v>0</v>
      </c>
      <c r="AR124" s="6" t="s">
        <v>157</v>
      </c>
      <c r="AT124" s="6" t="s">
        <v>159</v>
      </c>
      <c r="AU124" s="6" t="s">
        <v>123</v>
      </c>
      <c r="AY124" s="6" t="s">
        <v>158</v>
      </c>
      <c r="BE124" s="83">
        <f>IF($U$124="základní",$N$124,0)</f>
        <v>0</v>
      </c>
      <c r="BF124" s="83">
        <f>IF($U$124="snížená",$N$124,0)</f>
        <v>0</v>
      </c>
      <c r="BG124" s="83">
        <f>IF($U$124="zákl. přenesená",$N$124,0)</f>
        <v>0</v>
      </c>
      <c r="BH124" s="83">
        <f>IF($U$124="sníž. přenesená",$N$124,0)</f>
        <v>0</v>
      </c>
      <c r="BI124" s="83">
        <f>IF($U$124="nulová",$N$124,0)</f>
        <v>0</v>
      </c>
      <c r="BJ124" s="6" t="s">
        <v>21</v>
      </c>
      <c r="BK124" s="83">
        <f>ROUND($L$124*$K$124,2)</f>
        <v>0</v>
      </c>
      <c r="BL124" s="6" t="s">
        <v>157</v>
      </c>
      <c r="BM124" s="6" t="s">
        <v>285</v>
      </c>
    </row>
    <row r="125" spans="2:65" s="6" customFormat="1" ht="27" customHeight="1">
      <c r="B125" s="21"/>
      <c r="C125" s="126" t="s">
        <v>202</v>
      </c>
      <c r="D125" s="126" t="s">
        <v>159</v>
      </c>
      <c r="E125" s="127" t="s">
        <v>286</v>
      </c>
      <c r="F125" s="219" t="s">
        <v>287</v>
      </c>
      <c r="G125" s="214"/>
      <c r="H125" s="214"/>
      <c r="I125" s="214"/>
      <c r="J125" s="128" t="s">
        <v>227</v>
      </c>
      <c r="K125" s="129">
        <v>1200</v>
      </c>
      <c r="L125" s="213">
        <v>0</v>
      </c>
      <c r="M125" s="214"/>
      <c r="N125" s="215">
        <f>ROUND($L$125*$K$125,2)</f>
        <v>0</v>
      </c>
      <c r="O125" s="214"/>
      <c r="P125" s="214"/>
      <c r="Q125" s="214"/>
      <c r="R125" s="22"/>
      <c r="T125" s="130"/>
      <c r="U125" s="27" t="s">
        <v>43</v>
      </c>
      <c r="W125" s="131">
        <f>$V$125*$K$125</f>
        <v>0</v>
      </c>
      <c r="X125" s="131">
        <v>0</v>
      </c>
      <c r="Y125" s="131">
        <f>$X$125*$K$125</f>
        <v>0</v>
      </c>
      <c r="Z125" s="131">
        <v>0</v>
      </c>
      <c r="AA125" s="132">
        <f>$Z$125*$K$125</f>
        <v>0</v>
      </c>
      <c r="AR125" s="6" t="s">
        <v>157</v>
      </c>
      <c r="AT125" s="6" t="s">
        <v>159</v>
      </c>
      <c r="AU125" s="6" t="s">
        <v>123</v>
      </c>
      <c r="AY125" s="6" t="s">
        <v>158</v>
      </c>
      <c r="BE125" s="83">
        <f>IF($U$125="základní",$N$125,0)</f>
        <v>0</v>
      </c>
      <c r="BF125" s="83">
        <f>IF($U$125="snížená",$N$125,0)</f>
        <v>0</v>
      </c>
      <c r="BG125" s="83">
        <f>IF($U$125="zákl. přenesená",$N$125,0)</f>
        <v>0</v>
      </c>
      <c r="BH125" s="83">
        <f>IF($U$125="sníž. přenesená",$N$125,0)</f>
        <v>0</v>
      </c>
      <c r="BI125" s="83">
        <f>IF($U$125="nulová",$N$125,0)</f>
        <v>0</v>
      </c>
      <c r="BJ125" s="6" t="s">
        <v>21</v>
      </c>
      <c r="BK125" s="83">
        <f>ROUND($L$125*$K$125,2)</f>
        <v>0</v>
      </c>
      <c r="BL125" s="6" t="s">
        <v>157</v>
      </c>
      <c r="BM125" s="6" t="s">
        <v>288</v>
      </c>
    </row>
    <row r="126" spans="2:65" s="6" customFormat="1" ht="27" customHeight="1">
      <c r="B126" s="21"/>
      <c r="C126" s="126" t="s">
        <v>206</v>
      </c>
      <c r="D126" s="126" t="s">
        <v>159</v>
      </c>
      <c r="E126" s="127" t="s">
        <v>289</v>
      </c>
      <c r="F126" s="219" t="s">
        <v>290</v>
      </c>
      <c r="G126" s="214"/>
      <c r="H126" s="214"/>
      <c r="I126" s="214"/>
      <c r="J126" s="128" t="s">
        <v>227</v>
      </c>
      <c r="K126" s="129">
        <v>240</v>
      </c>
      <c r="L126" s="213">
        <v>0</v>
      </c>
      <c r="M126" s="214"/>
      <c r="N126" s="215">
        <f>ROUND($L$126*$K$126,2)</f>
        <v>0</v>
      </c>
      <c r="O126" s="214"/>
      <c r="P126" s="214"/>
      <c r="Q126" s="214"/>
      <c r="R126" s="22"/>
      <c r="T126" s="130"/>
      <c r="U126" s="27" t="s">
        <v>43</v>
      </c>
      <c r="W126" s="131">
        <f>$V$126*$K$126</f>
        <v>0</v>
      </c>
      <c r="X126" s="131">
        <v>0</v>
      </c>
      <c r="Y126" s="131">
        <f>$X$126*$K$126</f>
        <v>0</v>
      </c>
      <c r="Z126" s="131">
        <v>0</v>
      </c>
      <c r="AA126" s="132">
        <f>$Z$126*$K$126</f>
        <v>0</v>
      </c>
      <c r="AR126" s="6" t="s">
        <v>157</v>
      </c>
      <c r="AT126" s="6" t="s">
        <v>159</v>
      </c>
      <c r="AU126" s="6" t="s">
        <v>123</v>
      </c>
      <c r="AY126" s="6" t="s">
        <v>158</v>
      </c>
      <c r="BE126" s="83">
        <f>IF($U$126="základní",$N$126,0)</f>
        <v>0</v>
      </c>
      <c r="BF126" s="83">
        <f>IF($U$126="snížená",$N$126,0)</f>
        <v>0</v>
      </c>
      <c r="BG126" s="83">
        <f>IF($U$126="zákl. přenesená",$N$126,0)</f>
        <v>0</v>
      </c>
      <c r="BH126" s="83">
        <f>IF($U$126="sníž. přenesená",$N$126,0)</f>
        <v>0</v>
      </c>
      <c r="BI126" s="83">
        <f>IF($U$126="nulová",$N$126,0)</f>
        <v>0</v>
      </c>
      <c r="BJ126" s="6" t="s">
        <v>21</v>
      </c>
      <c r="BK126" s="83">
        <f>ROUND($L$126*$K$126,2)</f>
        <v>0</v>
      </c>
      <c r="BL126" s="6" t="s">
        <v>157</v>
      </c>
      <c r="BM126" s="6" t="s">
        <v>291</v>
      </c>
    </row>
    <row r="127" spans="2:65" s="6" customFormat="1" ht="27" customHeight="1">
      <c r="B127" s="21"/>
      <c r="C127" s="126" t="s">
        <v>211</v>
      </c>
      <c r="D127" s="126" t="s">
        <v>159</v>
      </c>
      <c r="E127" s="127" t="s">
        <v>292</v>
      </c>
      <c r="F127" s="219" t="s">
        <v>293</v>
      </c>
      <c r="G127" s="214"/>
      <c r="H127" s="214"/>
      <c r="I127" s="214"/>
      <c r="J127" s="128" t="s">
        <v>227</v>
      </c>
      <c r="K127" s="129">
        <v>2</v>
      </c>
      <c r="L127" s="213">
        <v>0</v>
      </c>
      <c r="M127" s="214"/>
      <c r="N127" s="215">
        <f>ROUND($L$127*$K$127,2)</f>
        <v>0</v>
      </c>
      <c r="O127" s="214"/>
      <c r="P127" s="214"/>
      <c r="Q127" s="214"/>
      <c r="R127" s="22"/>
      <c r="T127" s="130"/>
      <c r="U127" s="27" t="s">
        <v>43</v>
      </c>
      <c r="W127" s="131">
        <f>$V$127*$K$127</f>
        <v>0</v>
      </c>
      <c r="X127" s="131">
        <v>0</v>
      </c>
      <c r="Y127" s="131">
        <f>$X$127*$K$127</f>
        <v>0</v>
      </c>
      <c r="Z127" s="131">
        <v>0</v>
      </c>
      <c r="AA127" s="132">
        <f>$Z$127*$K$127</f>
        <v>0</v>
      </c>
      <c r="AR127" s="6" t="s">
        <v>157</v>
      </c>
      <c r="AT127" s="6" t="s">
        <v>159</v>
      </c>
      <c r="AU127" s="6" t="s">
        <v>123</v>
      </c>
      <c r="AY127" s="6" t="s">
        <v>158</v>
      </c>
      <c r="BE127" s="83">
        <f>IF($U$127="základní",$N$127,0)</f>
        <v>0</v>
      </c>
      <c r="BF127" s="83">
        <f>IF($U$127="snížená",$N$127,0)</f>
        <v>0</v>
      </c>
      <c r="BG127" s="83">
        <f>IF($U$127="zákl. přenesená",$N$127,0)</f>
        <v>0</v>
      </c>
      <c r="BH127" s="83">
        <f>IF($U$127="sníž. přenesená",$N$127,0)</f>
        <v>0</v>
      </c>
      <c r="BI127" s="83">
        <f>IF($U$127="nulová",$N$127,0)</f>
        <v>0</v>
      </c>
      <c r="BJ127" s="6" t="s">
        <v>21</v>
      </c>
      <c r="BK127" s="83">
        <f>ROUND($L$127*$K$127,2)</f>
        <v>0</v>
      </c>
      <c r="BL127" s="6" t="s">
        <v>157</v>
      </c>
      <c r="BM127" s="6" t="s">
        <v>294</v>
      </c>
    </row>
    <row r="128" spans="2:65" s="6" customFormat="1" ht="39" customHeight="1">
      <c r="B128" s="21"/>
      <c r="C128" s="126" t="s">
        <v>215</v>
      </c>
      <c r="D128" s="126" t="s">
        <v>159</v>
      </c>
      <c r="E128" s="127" t="s">
        <v>295</v>
      </c>
      <c r="F128" s="219" t="s">
        <v>296</v>
      </c>
      <c r="G128" s="214"/>
      <c r="H128" s="214"/>
      <c r="I128" s="214"/>
      <c r="J128" s="128" t="s">
        <v>227</v>
      </c>
      <c r="K128" s="129">
        <v>120</v>
      </c>
      <c r="L128" s="213">
        <v>0</v>
      </c>
      <c r="M128" s="214"/>
      <c r="N128" s="215">
        <f>ROUND($L$128*$K$128,2)</f>
        <v>0</v>
      </c>
      <c r="O128" s="214"/>
      <c r="P128" s="214"/>
      <c r="Q128" s="214"/>
      <c r="R128" s="22"/>
      <c r="T128" s="130"/>
      <c r="U128" s="27" t="s">
        <v>43</v>
      </c>
      <c r="W128" s="131">
        <f>$V$128*$K$128</f>
        <v>0</v>
      </c>
      <c r="X128" s="131">
        <v>0</v>
      </c>
      <c r="Y128" s="131">
        <f>$X$128*$K$128</f>
        <v>0</v>
      </c>
      <c r="Z128" s="131">
        <v>0</v>
      </c>
      <c r="AA128" s="132">
        <f>$Z$128*$K$128</f>
        <v>0</v>
      </c>
      <c r="AR128" s="6" t="s">
        <v>157</v>
      </c>
      <c r="AT128" s="6" t="s">
        <v>159</v>
      </c>
      <c r="AU128" s="6" t="s">
        <v>123</v>
      </c>
      <c r="AY128" s="6" t="s">
        <v>158</v>
      </c>
      <c r="BE128" s="83">
        <f>IF($U$128="základní",$N$128,0)</f>
        <v>0</v>
      </c>
      <c r="BF128" s="83">
        <f>IF($U$128="snížená",$N$128,0)</f>
        <v>0</v>
      </c>
      <c r="BG128" s="83">
        <f>IF($U$128="zákl. přenesená",$N$128,0)</f>
        <v>0</v>
      </c>
      <c r="BH128" s="83">
        <f>IF($U$128="sníž. přenesená",$N$128,0)</f>
        <v>0</v>
      </c>
      <c r="BI128" s="83">
        <f>IF($U$128="nulová",$N$128,0)</f>
        <v>0</v>
      </c>
      <c r="BJ128" s="6" t="s">
        <v>21</v>
      </c>
      <c r="BK128" s="83">
        <f>ROUND($L$128*$K$128,2)</f>
        <v>0</v>
      </c>
      <c r="BL128" s="6" t="s">
        <v>157</v>
      </c>
      <c r="BM128" s="6" t="s">
        <v>297</v>
      </c>
    </row>
    <row r="129" spans="2:63" s="6" customFormat="1" ht="51" customHeight="1">
      <c r="B129" s="21"/>
      <c r="D129" s="119" t="s">
        <v>175</v>
      </c>
      <c r="N129" s="217">
        <f>$BK$129</f>
        <v>0</v>
      </c>
      <c r="O129" s="178"/>
      <c r="P129" s="178"/>
      <c r="Q129" s="178"/>
      <c r="R129" s="22"/>
      <c r="T129" s="55"/>
      <c r="AA129" s="56"/>
      <c r="AT129" s="6" t="s">
        <v>77</v>
      </c>
      <c r="AU129" s="6" t="s">
        <v>78</v>
      </c>
      <c r="AY129" s="6" t="s">
        <v>176</v>
      </c>
      <c r="BK129" s="83">
        <f>SUM($BK$130:$BK$134)</f>
        <v>0</v>
      </c>
    </row>
    <row r="130" spans="2:63" s="6" customFormat="1" ht="23.25" customHeight="1">
      <c r="B130" s="21"/>
      <c r="C130" s="133"/>
      <c r="D130" s="133" t="s">
        <v>159</v>
      </c>
      <c r="E130" s="134"/>
      <c r="F130" s="211"/>
      <c r="G130" s="212"/>
      <c r="H130" s="212"/>
      <c r="I130" s="212"/>
      <c r="J130" s="135"/>
      <c r="K130" s="129"/>
      <c r="L130" s="213"/>
      <c r="M130" s="214"/>
      <c r="N130" s="215">
        <f>$BK$130</f>
        <v>0</v>
      </c>
      <c r="O130" s="214"/>
      <c r="P130" s="214"/>
      <c r="Q130" s="214"/>
      <c r="R130" s="22"/>
      <c r="T130" s="130"/>
      <c r="U130" s="136" t="s">
        <v>43</v>
      </c>
      <c r="AA130" s="56"/>
      <c r="AT130" s="6" t="s">
        <v>176</v>
      </c>
      <c r="AU130" s="6" t="s">
        <v>21</v>
      </c>
      <c r="AY130" s="6" t="s">
        <v>176</v>
      </c>
      <c r="BE130" s="83">
        <f>IF($U$130="základní",$N$130,0)</f>
        <v>0</v>
      </c>
      <c r="BF130" s="83">
        <f>IF($U$130="snížená",$N$130,0)</f>
        <v>0</v>
      </c>
      <c r="BG130" s="83">
        <f>IF($U$130="zákl. přenesená",$N$130,0)</f>
        <v>0</v>
      </c>
      <c r="BH130" s="83">
        <f>IF($U$130="sníž. přenesená",$N$130,0)</f>
        <v>0</v>
      </c>
      <c r="BI130" s="83">
        <f>IF($U$130="nulová",$N$130,0)</f>
        <v>0</v>
      </c>
      <c r="BJ130" s="6" t="s">
        <v>21</v>
      </c>
      <c r="BK130" s="83">
        <f>$L$130*$K$130</f>
        <v>0</v>
      </c>
    </row>
    <row r="131" spans="2:63" s="6" customFormat="1" ht="23.25" customHeight="1">
      <c r="B131" s="21"/>
      <c r="C131" s="133"/>
      <c r="D131" s="133" t="s">
        <v>159</v>
      </c>
      <c r="E131" s="134"/>
      <c r="F131" s="211"/>
      <c r="G131" s="212"/>
      <c r="H131" s="212"/>
      <c r="I131" s="212"/>
      <c r="J131" s="135"/>
      <c r="K131" s="129"/>
      <c r="L131" s="213"/>
      <c r="M131" s="214"/>
      <c r="N131" s="215">
        <f>$BK$131</f>
        <v>0</v>
      </c>
      <c r="O131" s="214"/>
      <c r="P131" s="214"/>
      <c r="Q131" s="214"/>
      <c r="R131" s="22"/>
      <c r="T131" s="130"/>
      <c r="U131" s="136" t="s">
        <v>43</v>
      </c>
      <c r="AA131" s="56"/>
      <c r="AT131" s="6" t="s">
        <v>176</v>
      </c>
      <c r="AU131" s="6" t="s">
        <v>21</v>
      </c>
      <c r="AY131" s="6" t="s">
        <v>176</v>
      </c>
      <c r="BE131" s="83">
        <f>IF($U$131="základní",$N$131,0)</f>
        <v>0</v>
      </c>
      <c r="BF131" s="83">
        <f>IF($U$131="snížená",$N$131,0)</f>
        <v>0</v>
      </c>
      <c r="BG131" s="83">
        <f>IF($U$131="zákl. přenesená",$N$131,0)</f>
        <v>0</v>
      </c>
      <c r="BH131" s="83">
        <f>IF($U$131="sníž. přenesená",$N$131,0)</f>
        <v>0</v>
      </c>
      <c r="BI131" s="83">
        <f>IF($U$131="nulová",$N$131,0)</f>
        <v>0</v>
      </c>
      <c r="BJ131" s="6" t="s">
        <v>21</v>
      </c>
      <c r="BK131" s="83">
        <f>$L$131*$K$131</f>
        <v>0</v>
      </c>
    </row>
    <row r="132" spans="2:63" s="6" customFormat="1" ht="23.25" customHeight="1">
      <c r="B132" s="21"/>
      <c r="C132" s="133"/>
      <c r="D132" s="133" t="s">
        <v>159</v>
      </c>
      <c r="E132" s="134"/>
      <c r="F132" s="211"/>
      <c r="G132" s="212"/>
      <c r="H132" s="212"/>
      <c r="I132" s="212"/>
      <c r="J132" s="135"/>
      <c r="K132" s="129"/>
      <c r="L132" s="213"/>
      <c r="M132" s="214"/>
      <c r="N132" s="215">
        <f>$BK$132</f>
        <v>0</v>
      </c>
      <c r="O132" s="214"/>
      <c r="P132" s="214"/>
      <c r="Q132" s="214"/>
      <c r="R132" s="22"/>
      <c r="T132" s="130"/>
      <c r="U132" s="136" t="s">
        <v>43</v>
      </c>
      <c r="AA132" s="56"/>
      <c r="AT132" s="6" t="s">
        <v>176</v>
      </c>
      <c r="AU132" s="6" t="s">
        <v>21</v>
      </c>
      <c r="AY132" s="6" t="s">
        <v>176</v>
      </c>
      <c r="BE132" s="83">
        <f>IF($U$132="základní",$N$132,0)</f>
        <v>0</v>
      </c>
      <c r="BF132" s="83">
        <f>IF($U$132="snížená",$N$132,0)</f>
        <v>0</v>
      </c>
      <c r="BG132" s="83">
        <f>IF($U$132="zákl. přenesená",$N$132,0)</f>
        <v>0</v>
      </c>
      <c r="BH132" s="83">
        <f>IF($U$132="sníž. přenesená",$N$132,0)</f>
        <v>0</v>
      </c>
      <c r="BI132" s="83">
        <f>IF($U$132="nulová",$N$132,0)</f>
        <v>0</v>
      </c>
      <c r="BJ132" s="6" t="s">
        <v>21</v>
      </c>
      <c r="BK132" s="83">
        <f>$L$132*$K$132</f>
        <v>0</v>
      </c>
    </row>
    <row r="133" spans="2:63" s="6" customFormat="1" ht="23.25" customHeight="1">
      <c r="B133" s="21"/>
      <c r="C133" s="133"/>
      <c r="D133" s="133" t="s">
        <v>159</v>
      </c>
      <c r="E133" s="134"/>
      <c r="F133" s="211"/>
      <c r="G133" s="212"/>
      <c r="H133" s="212"/>
      <c r="I133" s="212"/>
      <c r="J133" s="135"/>
      <c r="K133" s="129"/>
      <c r="L133" s="213"/>
      <c r="M133" s="214"/>
      <c r="N133" s="215">
        <f>$BK$133</f>
        <v>0</v>
      </c>
      <c r="O133" s="214"/>
      <c r="P133" s="214"/>
      <c r="Q133" s="214"/>
      <c r="R133" s="22"/>
      <c r="T133" s="130"/>
      <c r="U133" s="136" t="s">
        <v>43</v>
      </c>
      <c r="AA133" s="56"/>
      <c r="AT133" s="6" t="s">
        <v>176</v>
      </c>
      <c r="AU133" s="6" t="s">
        <v>21</v>
      </c>
      <c r="AY133" s="6" t="s">
        <v>176</v>
      </c>
      <c r="BE133" s="83">
        <f>IF($U$133="základní",$N$133,0)</f>
        <v>0</v>
      </c>
      <c r="BF133" s="83">
        <f>IF($U$133="snížená",$N$133,0)</f>
        <v>0</v>
      </c>
      <c r="BG133" s="83">
        <f>IF($U$133="zákl. přenesená",$N$133,0)</f>
        <v>0</v>
      </c>
      <c r="BH133" s="83">
        <f>IF($U$133="sníž. přenesená",$N$133,0)</f>
        <v>0</v>
      </c>
      <c r="BI133" s="83">
        <f>IF($U$133="nulová",$N$133,0)</f>
        <v>0</v>
      </c>
      <c r="BJ133" s="6" t="s">
        <v>21</v>
      </c>
      <c r="BK133" s="83">
        <f>$L$133*$K$133</f>
        <v>0</v>
      </c>
    </row>
    <row r="134" spans="2:63" s="6" customFormat="1" ht="23.25" customHeight="1">
      <c r="B134" s="21"/>
      <c r="C134" s="133"/>
      <c r="D134" s="133" t="s">
        <v>159</v>
      </c>
      <c r="E134" s="134"/>
      <c r="F134" s="211"/>
      <c r="G134" s="212"/>
      <c r="H134" s="212"/>
      <c r="I134" s="212"/>
      <c r="J134" s="135"/>
      <c r="K134" s="129"/>
      <c r="L134" s="213"/>
      <c r="M134" s="214"/>
      <c r="N134" s="215">
        <f>$BK$134</f>
        <v>0</v>
      </c>
      <c r="O134" s="214"/>
      <c r="P134" s="214"/>
      <c r="Q134" s="214"/>
      <c r="R134" s="22"/>
      <c r="T134" s="130"/>
      <c r="U134" s="136" t="s">
        <v>43</v>
      </c>
      <c r="V134" s="39"/>
      <c r="W134" s="39"/>
      <c r="X134" s="39"/>
      <c r="Y134" s="39"/>
      <c r="Z134" s="39"/>
      <c r="AA134" s="41"/>
      <c r="AT134" s="6" t="s">
        <v>176</v>
      </c>
      <c r="AU134" s="6" t="s">
        <v>21</v>
      </c>
      <c r="AY134" s="6" t="s">
        <v>176</v>
      </c>
      <c r="BE134" s="83">
        <f>IF($U$134="základní",$N$134,0)</f>
        <v>0</v>
      </c>
      <c r="BF134" s="83">
        <f>IF($U$134="snížená",$N$134,0)</f>
        <v>0</v>
      </c>
      <c r="BG134" s="83">
        <f>IF($U$134="zákl. přenesená",$N$134,0)</f>
        <v>0</v>
      </c>
      <c r="BH134" s="83">
        <f>IF($U$134="sníž. přenesená",$N$134,0)</f>
        <v>0</v>
      </c>
      <c r="BI134" s="83">
        <f>IF($U$134="nulová",$N$134,0)</f>
        <v>0</v>
      </c>
      <c r="BJ134" s="6" t="s">
        <v>21</v>
      </c>
      <c r="BK134" s="83">
        <f>$L$134*$K$134</f>
        <v>0</v>
      </c>
    </row>
    <row r="135" spans="2:18" s="6" customFormat="1" ht="7.5" customHeight="1"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4"/>
    </row>
    <row r="165" s="2" customFormat="1" ht="14.25" customHeight="1"/>
  </sheetData>
  <sheetProtection/>
  <mergeCells count="108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N93:Q93"/>
    <mergeCell ref="D94:H94"/>
    <mergeCell ref="N94:Q94"/>
    <mergeCell ref="D95:H95"/>
    <mergeCell ref="N95:Q95"/>
    <mergeCell ref="N88:Q88"/>
    <mergeCell ref="N89:Q89"/>
    <mergeCell ref="N90:Q90"/>
    <mergeCell ref="N91:Q91"/>
    <mergeCell ref="D98:H98"/>
    <mergeCell ref="N98:Q98"/>
    <mergeCell ref="N99:Q99"/>
    <mergeCell ref="L101:Q101"/>
    <mergeCell ref="D96:H96"/>
    <mergeCell ref="N96:Q96"/>
    <mergeCell ref="D97:H97"/>
    <mergeCell ref="N97:Q97"/>
    <mergeCell ref="M114:Q114"/>
    <mergeCell ref="M115:Q115"/>
    <mergeCell ref="F117:I117"/>
    <mergeCell ref="L117:M117"/>
    <mergeCell ref="N117:Q117"/>
    <mergeCell ref="C107:Q107"/>
    <mergeCell ref="F109:P109"/>
    <mergeCell ref="F110:P110"/>
    <mergeCell ref="M112:P112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N131:Q131"/>
    <mergeCell ref="F127:I127"/>
    <mergeCell ref="L127:M127"/>
    <mergeCell ref="N127:Q127"/>
    <mergeCell ref="F128:I128"/>
    <mergeCell ref="L128:M128"/>
    <mergeCell ref="N128:Q128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H1:K1"/>
    <mergeCell ref="S2:AC2"/>
    <mergeCell ref="F134:I134"/>
    <mergeCell ref="L134:M134"/>
    <mergeCell ref="N134:Q134"/>
    <mergeCell ref="N118:Q118"/>
    <mergeCell ref="N119:Q119"/>
    <mergeCell ref="N120:Q120"/>
    <mergeCell ref="N129:Q129"/>
    <mergeCell ref="F132:I132"/>
  </mergeCells>
  <dataValidations count="2">
    <dataValidation type="list" allowBlank="1" showInputMessage="1" showErrorMessage="1" error="Povoleny jsou hodnoty K a M." sqref="D130:D135">
      <formula1>"K,M"</formula1>
    </dataValidation>
    <dataValidation type="list" allowBlank="1" showInputMessage="1" showErrorMessage="1" error="Povoleny jsou hodnoty základní, snížená, zákl. přenesená, sníž. přenesená, nulová." sqref="U130:U13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7"/>
  <sheetViews>
    <sheetView showGridLines="0" tabSelected="1" zoomScalePageLayoutView="0" workbookViewId="0" topLeftCell="A1">
      <pane ySplit="1" topLeftCell="A286" activePane="bottomLeft" state="frozen"/>
      <selection pane="topLeft" activeCell="AN9" sqref="AN9"/>
      <selection pane="bottomLeft" activeCell="F149" sqref="F149:I14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2"/>
      <c r="B1" s="169"/>
      <c r="C1" s="169"/>
      <c r="D1" s="170" t="s">
        <v>1</v>
      </c>
      <c r="E1" s="169"/>
      <c r="F1" s="171" t="s">
        <v>745</v>
      </c>
      <c r="G1" s="171"/>
      <c r="H1" s="210" t="s">
        <v>746</v>
      </c>
      <c r="I1" s="210"/>
      <c r="J1" s="210"/>
      <c r="K1" s="210"/>
      <c r="L1" s="171" t="s">
        <v>747</v>
      </c>
      <c r="M1" s="169"/>
      <c r="N1" s="169"/>
      <c r="O1" s="170" t="s">
        <v>122</v>
      </c>
      <c r="P1" s="169"/>
      <c r="Q1" s="169"/>
      <c r="R1" s="169"/>
      <c r="S1" s="171" t="s">
        <v>748</v>
      </c>
      <c r="T1" s="171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2" t="s">
        <v>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175" t="s">
        <v>5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123</v>
      </c>
    </row>
    <row r="4" spans="2:46" s="2" customFormat="1" ht="37.5" customHeight="1">
      <c r="B4" s="10"/>
      <c r="C4" s="191" t="s">
        <v>124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239" t="str">
        <f>'Rekapitulace stavby'!$K$6</f>
        <v>Rekonstukce mostu ev. č. 2c-M1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R6" s="11"/>
    </row>
    <row r="7" spans="2:18" s="6" customFormat="1" ht="33.75" customHeight="1">
      <c r="B7" s="21"/>
      <c r="D7" s="16" t="s">
        <v>177</v>
      </c>
      <c r="F7" s="204" t="s">
        <v>298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R7" s="22"/>
    </row>
    <row r="8" spans="2:18" s="6" customFormat="1" ht="15" customHeight="1">
      <c r="B8" s="21"/>
      <c r="D8" s="17" t="s">
        <v>19</v>
      </c>
      <c r="F8" s="15" t="s">
        <v>299</v>
      </c>
      <c r="M8" s="17" t="s">
        <v>20</v>
      </c>
      <c r="O8" s="15"/>
      <c r="R8" s="22"/>
    </row>
    <row r="9" spans="2:18" s="6" customFormat="1" ht="15" customHeight="1">
      <c r="B9" s="21"/>
      <c r="D9" s="17" t="s">
        <v>22</v>
      </c>
      <c r="F9" s="15" t="s">
        <v>23</v>
      </c>
      <c r="M9" s="17" t="s">
        <v>24</v>
      </c>
      <c r="O9" s="231">
        <f>'Rekapitulace stavby'!$AN$8</f>
        <v>42053</v>
      </c>
      <c r="P9" s="178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27</v>
      </c>
      <c r="M11" s="17" t="s">
        <v>28</v>
      </c>
      <c r="O11" s="193"/>
      <c r="P11" s="178"/>
      <c r="R11" s="22"/>
    </row>
    <row r="12" spans="2:18" s="6" customFormat="1" ht="18.75" customHeight="1">
      <c r="B12" s="21"/>
      <c r="E12" s="15" t="s">
        <v>179</v>
      </c>
      <c r="M12" s="17" t="s">
        <v>30</v>
      </c>
      <c r="O12" s="193"/>
      <c r="P12" s="178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31</v>
      </c>
      <c r="M14" s="17" t="s">
        <v>28</v>
      </c>
      <c r="O14" s="230" t="str">
        <f>IF('Rekapitulace stavby'!$AN$13="","",'Rekapitulace stavby'!$AN$13)</f>
        <v>Vyplň údaj</v>
      </c>
      <c r="P14" s="178"/>
      <c r="R14" s="22"/>
    </row>
    <row r="15" spans="2:18" s="6" customFormat="1" ht="18.75" customHeight="1">
      <c r="B15" s="21"/>
      <c r="E15" s="230" t="str">
        <f>IF('Rekapitulace stavby'!$E$14="","",'Rekapitulace stavby'!$E$14)</f>
        <v>Vyplň údaj</v>
      </c>
      <c r="F15" s="178"/>
      <c r="G15" s="178"/>
      <c r="H15" s="178"/>
      <c r="I15" s="178"/>
      <c r="J15" s="178"/>
      <c r="K15" s="178"/>
      <c r="L15" s="178"/>
      <c r="M15" s="17" t="s">
        <v>30</v>
      </c>
      <c r="O15" s="230" t="str">
        <f>IF('Rekapitulace stavby'!$AN$14="","",'Rekapitulace stavby'!$AN$14)</f>
        <v>Vyplň údaj</v>
      </c>
      <c r="P15" s="178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33</v>
      </c>
      <c r="M17" s="17" t="s">
        <v>28</v>
      </c>
      <c r="O17" s="193"/>
      <c r="P17" s="178"/>
      <c r="R17" s="22"/>
    </row>
    <row r="18" spans="2:18" s="6" customFormat="1" ht="18.75" customHeight="1">
      <c r="B18" s="21"/>
      <c r="E18" s="15" t="s">
        <v>34</v>
      </c>
      <c r="M18" s="17" t="s">
        <v>30</v>
      </c>
      <c r="O18" s="193"/>
      <c r="P18" s="178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35</v>
      </c>
      <c r="M20" s="17" t="s">
        <v>28</v>
      </c>
      <c r="O20" s="193">
        <f>IF('Rekapitulace stavby'!$AN$19="","",'Rekapitulace stavby'!$AN$19)</f>
      </c>
      <c r="P20" s="178"/>
      <c r="R20" s="22"/>
    </row>
    <row r="21" spans="2:18" s="6" customFormat="1" ht="18.75" customHeight="1">
      <c r="B21" s="21"/>
      <c r="E21" s="15" t="str">
        <f>IF('Rekapitulace stavby'!$E$20="","",'Rekapitulace stavby'!$E$20)</f>
        <v> </v>
      </c>
      <c r="M21" s="17" t="s">
        <v>30</v>
      </c>
      <c r="O21" s="193">
        <f>IF('Rekapitulace stavby'!$AN$20="","",'Rekapitulace stavby'!$AN$20)</f>
      </c>
      <c r="P21" s="178"/>
      <c r="R21" s="22"/>
    </row>
    <row r="22" spans="2:18" s="6" customFormat="1" ht="7.5" customHeight="1">
      <c r="B22" s="21"/>
      <c r="R22" s="22"/>
    </row>
    <row r="23" spans="2:18" s="6" customFormat="1" ht="15" customHeight="1">
      <c r="B23" s="21"/>
      <c r="D23" s="17" t="s">
        <v>37</v>
      </c>
      <c r="R23" s="22"/>
    </row>
    <row r="24" spans="2:18" s="91" customFormat="1" ht="15.75" customHeight="1">
      <c r="B24" s="92"/>
      <c r="E24" s="206"/>
      <c r="F24" s="228"/>
      <c r="G24" s="228"/>
      <c r="H24" s="228"/>
      <c r="I24" s="228"/>
      <c r="J24" s="228"/>
      <c r="K24" s="228"/>
      <c r="L24" s="228"/>
      <c r="R24" s="93"/>
    </row>
    <row r="25" spans="2:18" s="6" customFormat="1" ht="7.5" customHeight="1">
      <c r="B25" s="21"/>
      <c r="R25" s="22"/>
    </row>
    <row r="26" spans="2:18" s="6" customFormat="1" ht="7.5" customHeight="1">
      <c r="B26" s="2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R26" s="22"/>
    </row>
    <row r="27" spans="2:18" s="6" customFormat="1" ht="15" customHeight="1">
      <c r="B27" s="21"/>
      <c r="D27" s="94" t="s">
        <v>125</v>
      </c>
      <c r="M27" s="207">
        <f>$N$88</f>
        <v>0</v>
      </c>
      <c r="N27" s="178"/>
      <c r="O27" s="178"/>
      <c r="P27" s="178"/>
      <c r="R27" s="22"/>
    </row>
    <row r="28" spans="2:18" s="6" customFormat="1" ht="15" customHeight="1">
      <c r="B28" s="21"/>
      <c r="D28" s="20" t="s">
        <v>114</v>
      </c>
      <c r="M28" s="207">
        <f>$N$103</f>
        <v>0</v>
      </c>
      <c r="N28" s="178"/>
      <c r="O28" s="178"/>
      <c r="P28" s="178"/>
      <c r="R28" s="22"/>
    </row>
    <row r="29" spans="2:18" s="6" customFormat="1" ht="7.5" customHeight="1">
      <c r="B29" s="21"/>
      <c r="R29" s="22"/>
    </row>
    <row r="30" spans="2:18" s="6" customFormat="1" ht="26.25" customHeight="1">
      <c r="B30" s="21"/>
      <c r="D30" s="95" t="s">
        <v>41</v>
      </c>
      <c r="M30" s="229">
        <f>ROUND($M$27+$M$28,2)</f>
        <v>0</v>
      </c>
      <c r="N30" s="178"/>
      <c r="O30" s="178"/>
      <c r="P30" s="178"/>
      <c r="R30" s="22"/>
    </row>
    <row r="31" spans="2:18" s="6" customFormat="1" ht="7.5" customHeight="1">
      <c r="B31" s="2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R31" s="22"/>
    </row>
    <row r="32" spans="2:18" s="6" customFormat="1" ht="15" customHeight="1">
      <c r="B32" s="21"/>
      <c r="D32" s="26" t="s">
        <v>42</v>
      </c>
      <c r="E32" s="26" t="s">
        <v>43</v>
      </c>
      <c r="F32" s="96">
        <v>0.21</v>
      </c>
      <c r="G32" s="97" t="s">
        <v>44</v>
      </c>
      <c r="H32" s="227">
        <f>ROUND((((SUM($BE$103:$BE$110)+SUM($BE$128:$BE$290))+SUM($BE$292:$BE$296))),2)</f>
        <v>0</v>
      </c>
      <c r="I32" s="178"/>
      <c r="J32" s="178"/>
      <c r="M32" s="227">
        <f>ROUND(((ROUND((SUM($BE$103:$BE$110)+SUM($BE$128:$BE$290)),2)*$F$32)+SUM($BE$292:$BE$296)*$F$32),2)</f>
        <v>0</v>
      </c>
      <c r="N32" s="178"/>
      <c r="O32" s="178"/>
      <c r="P32" s="178"/>
      <c r="R32" s="22"/>
    </row>
    <row r="33" spans="2:18" s="6" customFormat="1" ht="15" customHeight="1">
      <c r="B33" s="21"/>
      <c r="E33" s="26" t="s">
        <v>45</v>
      </c>
      <c r="F33" s="96">
        <v>0.15</v>
      </c>
      <c r="G33" s="97" t="s">
        <v>44</v>
      </c>
      <c r="H33" s="227">
        <f>ROUND((((SUM($BF$103:$BF$110)+SUM($BF$128:$BF$290))+SUM($BF$292:$BF$296))),2)</f>
        <v>0</v>
      </c>
      <c r="I33" s="178"/>
      <c r="J33" s="178"/>
      <c r="M33" s="227">
        <f>ROUND(((ROUND((SUM($BF$103:$BF$110)+SUM($BF$128:$BF$290)),2)*$F$33)+SUM($BF$292:$BF$296)*$F$33),2)</f>
        <v>0</v>
      </c>
      <c r="N33" s="178"/>
      <c r="O33" s="178"/>
      <c r="P33" s="178"/>
      <c r="R33" s="22"/>
    </row>
    <row r="34" spans="2:18" s="6" customFormat="1" ht="15" customHeight="1" hidden="1">
      <c r="B34" s="21"/>
      <c r="E34" s="26" t="s">
        <v>46</v>
      </c>
      <c r="F34" s="96">
        <v>0.21</v>
      </c>
      <c r="G34" s="97" t="s">
        <v>44</v>
      </c>
      <c r="H34" s="227">
        <f>ROUND((((SUM($BG$103:$BG$110)+SUM($BG$128:$BG$290))+SUM($BG$292:$BG$296))),2)</f>
        <v>0</v>
      </c>
      <c r="I34" s="178"/>
      <c r="J34" s="178"/>
      <c r="M34" s="227">
        <v>0</v>
      </c>
      <c r="N34" s="178"/>
      <c r="O34" s="178"/>
      <c r="P34" s="178"/>
      <c r="R34" s="22"/>
    </row>
    <row r="35" spans="2:18" s="6" customFormat="1" ht="15" customHeight="1" hidden="1">
      <c r="B35" s="21"/>
      <c r="E35" s="26" t="s">
        <v>47</v>
      </c>
      <c r="F35" s="96">
        <v>0.15</v>
      </c>
      <c r="G35" s="97" t="s">
        <v>44</v>
      </c>
      <c r="H35" s="227">
        <f>ROUND((((SUM($BH$103:$BH$110)+SUM($BH$128:$BH$290))+SUM($BH$292:$BH$296))),2)</f>
        <v>0</v>
      </c>
      <c r="I35" s="178"/>
      <c r="J35" s="178"/>
      <c r="M35" s="227">
        <v>0</v>
      </c>
      <c r="N35" s="178"/>
      <c r="O35" s="178"/>
      <c r="P35" s="178"/>
      <c r="R35" s="22"/>
    </row>
    <row r="36" spans="2:18" s="6" customFormat="1" ht="15" customHeight="1" hidden="1">
      <c r="B36" s="21"/>
      <c r="E36" s="26" t="s">
        <v>48</v>
      </c>
      <c r="F36" s="96">
        <v>0</v>
      </c>
      <c r="G36" s="97" t="s">
        <v>44</v>
      </c>
      <c r="H36" s="227">
        <f>ROUND((((SUM($BI$103:$BI$110)+SUM($BI$128:$BI$290))+SUM($BI$292:$BI$296))),2)</f>
        <v>0</v>
      </c>
      <c r="I36" s="178"/>
      <c r="J36" s="178"/>
      <c r="M36" s="227">
        <v>0</v>
      </c>
      <c r="N36" s="178"/>
      <c r="O36" s="178"/>
      <c r="P36" s="178"/>
      <c r="R36" s="22"/>
    </row>
    <row r="37" spans="2:18" s="6" customFormat="1" ht="7.5" customHeight="1">
      <c r="B37" s="21"/>
      <c r="R37" s="22"/>
    </row>
    <row r="38" spans="2:18" s="6" customFormat="1" ht="26.25" customHeight="1">
      <c r="B38" s="21"/>
      <c r="C38" s="29"/>
      <c r="D38" s="30" t="s">
        <v>49</v>
      </c>
      <c r="E38" s="31"/>
      <c r="F38" s="31"/>
      <c r="G38" s="98" t="s">
        <v>50</v>
      </c>
      <c r="H38" s="32" t="s">
        <v>51</v>
      </c>
      <c r="I38" s="31"/>
      <c r="J38" s="31"/>
      <c r="K38" s="31"/>
      <c r="L38" s="201">
        <f>SUM($M$30:$M$36)</f>
        <v>0</v>
      </c>
      <c r="M38" s="188"/>
      <c r="N38" s="188"/>
      <c r="O38" s="188"/>
      <c r="P38" s="190"/>
      <c r="Q38" s="29"/>
      <c r="R38" s="22"/>
    </row>
    <row r="39" spans="2:18" s="6" customFormat="1" ht="15" customHeight="1">
      <c r="B39" s="21"/>
      <c r="R39" s="22"/>
    </row>
    <row r="40" spans="2:18" s="6" customFormat="1" ht="15" customHeight="1">
      <c r="B40" s="21"/>
      <c r="R40" s="22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3" t="s">
        <v>52</v>
      </c>
      <c r="E50" s="34"/>
      <c r="F50" s="34"/>
      <c r="G50" s="34"/>
      <c r="H50" s="35"/>
      <c r="J50" s="33" t="s">
        <v>53</v>
      </c>
      <c r="K50" s="34"/>
      <c r="L50" s="34"/>
      <c r="M50" s="34"/>
      <c r="N50" s="34"/>
      <c r="O50" s="34"/>
      <c r="P50" s="35"/>
      <c r="R50" s="22"/>
    </row>
    <row r="51" spans="2:18" s="2" customFormat="1" ht="14.25" customHeight="1">
      <c r="B51" s="10"/>
      <c r="D51" s="36"/>
      <c r="H51" s="37"/>
      <c r="J51" s="36"/>
      <c r="P51" s="37"/>
      <c r="R51" s="11"/>
    </row>
    <row r="52" spans="2:18" s="2" customFormat="1" ht="14.25" customHeight="1">
      <c r="B52" s="10"/>
      <c r="D52" s="36"/>
      <c r="H52" s="37"/>
      <c r="J52" s="36"/>
      <c r="P52" s="37"/>
      <c r="R52" s="11"/>
    </row>
    <row r="53" spans="2:18" s="2" customFormat="1" ht="14.25" customHeight="1">
      <c r="B53" s="10"/>
      <c r="D53" s="36"/>
      <c r="H53" s="37"/>
      <c r="J53" s="36"/>
      <c r="P53" s="37"/>
      <c r="R53" s="11"/>
    </row>
    <row r="54" spans="2:18" s="2" customFormat="1" ht="14.25" customHeight="1">
      <c r="B54" s="10"/>
      <c r="D54" s="36"/>
      <c r="H54" s="37"/>
      <c r="J54" s="36"/>
      <c r="P54" s="37"/>
      <c r="R54" s="11"/>
    </row>
    <row r="55" spans="2:18" s="2" customFormat="1" ht="14.25" customHeight="1">
      <c r="B55" s="10"/>
      <c r="D55" s="36"/>
      <c r="H55" s="37"/>
      <c r="J55" s="36"/>
      <c r="P55" s="37"/>
      <c r="R55" s="11"/>
    </row>
    <row r="56" spans="2:18" s="2" customFormat="1" ht="14.25" customHeight="1">
      <c r="B56" s="10"/>
      <c r="D56" s="36"/>
      <c r="H56" s="37"/>
      <c r="J56" s="36"/>
      <c r="P56" s="37"/>
      <c r="R56" s="11"/>
    </row>
    <row r="57" spans="2:18" s="2" customFormat="1" ht="14.25" customHeight="1">
      <c r="B57" s="10"/>
      <c r="D57" s="36"/>
      <c r="H57" s="37"/>
      <c r="J57" s="36"/>
      <c r="P57" s="37"/>
      <c r="R57" s="11"/>
    </row>
    <row r="58" spans="2:18" s="2" customFormat="1" ht="14.25" customHeight="1">
      <c r="B58" s="10"/>
      <c r="D58" s="36"/>
      <c r="H58" s="37"/>
      <c r="J58" s="36"/>
      <c r="P58" s="37"/>
      <c r="R58" s="11"/>
    </row>
    <row r="59" spans="2:18" s="6" customFormat="1" ht="15.75" customHeight="1">
      <c r="B59" s="21"/>
      <c r="D59" s="38" t="s">
        <v>54</v>
      </c>
      <c r="E59" s="39"/>
      <c r="F59" s="39"/>
      <c r="G59" s="40" t="s">
        <v>55</v>
      </c>
      <c r="H59" s="41"/>
      <c r="J59" s="38" t="s">
        <v>54</v>
      </c>
      <c r="K59" s="39"/>
      <c r="L59" s="39"/>
      <c r="M59" s="39"/>
      <c r="N59" s="40" t="s">
        <v>55</v>
      </c>
      <c r="O59" s="39"/>
      <c r="P59" s="41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3" t="s">
        <v>56</v>
      </c>
      <c r="E61" s="34"/>
      <c r="F61" s="34"/>
      <c r="G61" s="34"/>
      <c r="H61" s="35"/>
      <c r="J61" s="33" t="s">
        <v>57</v>
      </c>
      <c r="K61" s="34"/>
      <c r="L61" s="34"/>
      <c r="M61" s="34"/>
      <c r="N61" s="34"/>
      <c r="O61" s="34"/>
      <c r="P61" s="35"/>
      <c r="R61" s="22"/>
    </row>
    <row r="62" spans="2:18" s="2" customFormat="1" ht="14.25" customHeight="1">
      <c r="B62" s="10"/>
      <c r="D62" s="36"/>
      <c r="H62" s="37"/>
      <c r="J62" s="36"/>
      <c r="P62" s="37"/>
      <c r="R62" s="11"/>
    </row>
    <row r="63" spans="2:18" s="2" customFormat="1" ht="14.25" customHeight="1">
      <c r="B63" s="10"/>
      <c r="D63" s="36"/>
      <c r="H63" s="37"/>
      <c r="J63" s="36"/>
      <c r="P63" s="37"/>
      <c r="R63" s="11"/>
    </row>
    <row r="64" spans="2:18" s="2" customFormat="1" ht="14.25" customHeight="1">
      <c r="B64" s="10"/>
      <c r="D64" s="36"/>
      <c r="H64" s="37"/>
      <c r="J64" s="36"/>
      <c r="P64" s="37"/>
      <c r="R64" s="11"/>
    </row>
    <row r="65" spans="2:18" s="2" customFormat="1" ht="14.25" customHeight="1">
      <c r="B65" s="10"/>
      <c r="D65" s="36"/>
      <c r="H65" s="37"/>
      <c r="J65" s="36"/>
      <c r="P65" s="37"/>
      <c r="R65" s="11"/>
    </row>
    <row r="66" spans="2:18" s="2" customFormat="1" ht="14.25" customHeight="1">
      <c r="B66" s="10"/>
      <c r="D66" s="36"/>
      <c r="H66" s="37"/>
      <c r="J66" s="36"/>
      <c r="P66" s="37"/>
      <c r="R66" s="11"/>
    </row>
    <row r="67" spans="2:18" s="2" customFormat="1" ht="14.25" customHeight="1">
      <c r="B67" s="10"/>
      <c r="D67" s="36"/>
      <c r="H67" s="37"/>
      <c r="J67" s="36"/>
      <c r="P67" s="37"/>
      <c r="R67" s="11"/>
    </row>
    <row r="68" spans="2:18" s="2" customFormat="1" ht="14.25" customHeight="1">
      <c r="B68" s="10"/>
      <c r="D68" s="36"/>
      <c r="H68" s="37"/>
      <c r="J68" s="36"/>
      <c r="P68" s="37"/>
      <c r="R68" s="11"/>
    </row>
    <row r="69" spans="2:18" s="2" customFormat="1" ht="14.25" customHeight="1">
      <c r="B69" s="10"/>
      <c r="D69" s="36"/>
      <c r="H69" s="37"/>
      <c r="J69" s="36"/>
      <c r="P69" s="37"/>
      <c r="R69" s="11"/>
    </row>
    <row r="70" spans="2:18" s="6" customFormat="1" ht="15.75" customHeight="1">
      <c r="B70" s="21"/>
      <c r="D70" s="38" t="s">
        <v>54</v>
      </c>
      <c r="E70" s="39"/>
      <c r="F70" s="39"/>
      <c r="G70" s="40" t="s">
        <v>55</v>
      </c>
      <c r="H70" s="41"/>
      <c r="J70" s="38" t="s">
        <v>54</v>
      </c>
      <c r="K70" s="39"/>
      <c r="L70" s="39"/>
      <c r="M70" s="39"/>
      <c r="N70" s="40" t="s">
        <v>55</v>
      </c>
      <c r="O70" s="39"/>
      <c r="P70" s="41"/>
      <c r="R70" s="22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1"/>
      <c r="C76" s="191" t="s">
        <v>126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16</v>
      </c>
      <c r="F78" s="239" t="str">
        <f>$F$6</f>
        <v>Rekonstukce mostu ev. č. 2c-M1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R78" s="22"/>
    </row>
    <row r="79" spans="2:18" s="6" customFormat="1" ht="37.5" customHeight="1">
      <c r="B79" s="21"/>
      <c r="C79" s="50" t="s">
        <v>177</v>
      </c>
      <c r="F79" s="192" t="str">
        <f>$F$7</f>
        <v>c - obj. 201 Rekonstrukce mostu 2c-M1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22</v>
      </c>
      <c r="F81" s="15" t="str">
        <f>$F$9</f>
        <v>Smilovice</v>
      </c>
      <c r="K81" s="17" t="s">
        <v>24</v>
      </c>
      <c r="M81" s="220">
        <f>IF($O$9="","",$O$9)</f>
        <v>42053</v>
      </c>
      <c r="N81" s="178"/>
      <c r="O81" s="178"/>
      <c r="P81" s="178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27</v>
      </c>
      <c r="F83" s="15" t="str">
        <f>$E$12</f>
        <v>Obec Smilovice</v>
      </c>
      <c r="K83" s="17" t="s">
        <v>33</v>
      </c>
      <c r="M83" s="193" t="str">
        <f>$E$18</f>
        <v>TŘINECKÁ PROJEKCE, a. s.</v>
      </c>
      <c r="N83" s="178"/>
      <c r="O83" s="178"/>
      <c r="P83" s="178"/>
      <c r="Q83" s="178"/>
      <c r="R83" s="22"/>
    </row>
    <row r="84" spans="2:18" s="6" customFormat="1" ht="15" customHeight="1">
      <c r="B84" s="21"/>
      <c r="C84" s="17" t="s">
        <v>31</v>
      </c>
      <c r="F84" s="15" t="str">
        <f>IF($E$15="","",$E$15)</f>
        <v>Vyplň údaj</v>
      </c>
      <c r="K84" s="17" t="s">
        <v>35</v>
      </c>
      <c r="M84" s="193" t="str">
        <f>$E$21</f>
        <v> </v>
      </c>
      <c r="N84" s="178"/>
      <c r="O84" s="178"/>
      <c r="P84" s="178"/>
      <c r="Q84" s="178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225" t="s">
        <v>127</v>
      </c>
      <c r="D86" s="174"/>
      <c r="E86" s="174"/>
      <c r="F86" s="174"/>
      <c r="G86" s="174"/>
      <c r="H86" s="29"/>
      <c r="I86" s="29"/>
      <c r="J86" s="29"/>
      <c r="K86" s="29"/>
      <c r="L86" s="29"/>
      <c r="M86" s="29"/>
      <c r="N86" s="225" t="s">
        <v>128</v>
      </c>
      <c r="O86" s="178"/>
      <c r="P86" s="178"/>
      <c r="Q86" s="178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129</v>
      </c>
      <c r="N88" s="181">
        <f>$N$128</f>
        <v>0</v>
      </c>
      <c r="O88" s="178"/>
      <c r="P88" s="178"/>
      <c r="Q88" s="178"/>
      <c r="R88" s="22"/>
      <c r="AU88" s="6" t="s">
        <v>130</v>
      </c>
    </row>
    <row r="89" spans="2:18" s="99" customFormat="1" ht="25.5" customHeight="1">
      <c r="B89" s="100"/>
      <c r="D89" s="101" t="s">
        <v>180</v>
      </c>
      <c r="N89" s="226">
        <f>$N$129</f>
        <v>0</v>
      </c>
      <c r="O89" s="224"/>
      <c r="P89" s="224"/>
      <c r="Q89" s="224"/>
      <c r="R89" s="102"/>
    </row>
    <row r="90" spans="2:18" s="94" customFormat="1" ht="21" customHeight="1">
      <c r="B90" s="137"/>
      <c r="D90" s="79" t="s">
        <v>181</v>
      </c>
      <c r="N90" s="180">
        <f>$N$130</f>
        <v>0</v>
      </c>
      <c r="O90" s="224"/>
      <c r="P90" s="224"/>
      <c r="Q90" s="224"/>
      <c r="R90" s="138"/>
    </row>
    <row r="91" spans="2:18" s="94" customFormat="1" ht="21" customHeight="1">
      <c r="B91" s="137"/>
      <c r="D91" s="79" t="s">
        <v>300</v>
      </c>
      <c r="N91" s="180">
        <f>$N$150</f>
        <v>0</v>
      </c>
      <c r="O91" s="224"/>
      <c r="P91" s="224"/>
      <c r="Q91" s="224"/>
      <c r="R91" s="138"/>
    </row>
    <row r="92" spans="2:18" s="94" customFormat="1" ht="21" customHeight="1">
      <c r="B92" s="137"/>
      <c r="D92" s="79" t="s">
        <v>301</v>
      </c>
      <c r="N92" s="180">
        <f>$N$157</f>
        <v>0</v>
      </c>
      <c r="O92" s="224"/>
      <c r="P92" s="224"/>
      <c r="Q92" s="224"/>
      <c r="R92" s="138"/>
    </row>
    <row r="93" spans="2:18" s="94" customFormat="1" ht="21" customHeight="1">
      <c r="B93" s="137"/>
      <c r="D93" s="79" t="s">
        <v>302</v>
      </c>
      <c r="N93" s="180">
        <f>$N$206</f>
        <v>0</v>
      </c>
      <c r="O93" s="224"/>
      <c r="P93" s="224"/>
      <c r="Q93" s="224"/>
      <c r="R93" s="138"/>
    </row>
    <row r="94" spans="2:18" s="94" customFormat="1" ht="21" customHeight="1">
      <c r="B94" s="137"/>
      <c r="D94" s="79" t="s">
        <v>303</v>
      </c>
      <c r="N94" s="180">
        <f>$N$224</f>
        <v>0</v>
      </c>
      <c r="O94" s="224"/>
      <c r="P94" s="224"/>
      <c r="Q94" s="224"/>
      <c r="R94" s="138"/>
    </row>
    <row r="95" spans="2:18" s="94" customFormat="1" ht="21" customHeight="1">
      <c r="B95" s="137"/>
      <c r="D95" s="79" t="s">
        <v>304</v>
      </c>
      <c r="N95" s="180">
        <f>$N$238</f>
        <v>0</v>
      </c>
      <c r="O95" s="224"/>
      <c r="P95" s="224"/>
      <c r="Q95" s="224"/>
      <c r="R95" s="138"/>
    </row>
    <row r="96" spans="2:18" s="94" customFormat="1" ht="21" customHeight="1">
      <c r="B96" s="137"/>
      <c r="D96" s="79" t="s">
        <v>182</v>
      </c>
      <c r="N96" s="180">
        <f>$N$252</f>
        <v>0</v>
      </c>
      <c r="O96" s="224"/>
      <c r="P96" s="224"/>
      <c r="Q96" s="224"/>
      <c r="R96" s="138"/>
    </row>
    <row r="97" spans="2:18" s="94" customFormat="1" ht="15.75" customHeight="1">
      <c r="B97" s="137"/>
      <c r="D97" s="79" t="s">
        <v>183</v>
      </c>
      <c r="N97" s="180">
        <f>$N$269</f>
        <v>0</v>
      </c>
      <c r="O97" s="224"/>
      <c r="P97" s="224"/>
      <c r="Q97" s="224"/>
      <c r="R97" s="138"/>
    </row>
    <row r="98" spans="2:18" s="99" customFormat="1" ht="25.5" customHeight="1">
      <c r="B98" s="100"/>
      <c r="D98" s="101" t="s">
        <v>184</v>
      </c>
      <c r="N98" s="226">
        <f>$N$271</f>
        <v>0</v>
      </c>
      <c r="O98" s="224"/>
      <c r="P98" s="224"/>
      <c r="Q98" s="224"/>
      <c r="R98" s="102"/>
    </row>
    <row r="99" spans="2:18" s="94" customFormat="1" ht="21" customHeight="1">
      <c r="B99" s="137"/>
      <c r="D99" s="79" t="s">
        <v>305</v>
      </c>
      <c r="N99" s="180">
        <f>$N$272</f>
        <v>0</v>
      </c>
      <c r="O99" s="224"/>
      <c r="P99" s="224"/>
      <c r="Q99" s="224"/>
      <c r="R99" s="138"/>
    </row>
    <row r="100" spans="2:18" s="94" customFormat="1" ht="21" customHeight="1">
      <c r="B100" s="137"/>
      <c r="D100" s="79" t="s">
        <v>185</v>
      </c>
      <c r="N100" s="180">
        <f>$N$288</f>
        <v>0</v>
      </c>
      <c r="O100" s="224"/>
      <c r="P100" s="224"/>
      <c r="Q100" s="224"/>
      <c r="R100" s="138"/>
    </row>
    <row r="101" spans="2:18" s="99" customFormat="1" ht="22.5" customHeight="1">
      <c r="B101" s="100"/>
      <c r="D101" s="101" t="s">
        <v>132</v>
      </c>
      <c r="N101" s="217">
        <f>$N$291</f>
        <v>0</v>
      </c>
      <c r="O101" s="224"/>
      <c r="P101" s="224"/>
      <c r="Q101" s="224"/>
      <c r="R101" s="102"/>
    </row>
    <row r="102" spans="2:18" s="6" customFormat="1" ht="22.5" customHeight="1">
      <c r="B102" s="21"/>
      <c r="R102" s="22"/>
    </row>
    <row r="103" spans="2:21" s="6" customFormat="1" ht="30" customHeight="1">
      <c r="B103" s="21"/>
      <c r="C103" s="62" t="s">
        <v>133</v>
      </c>
      <c r="N103" s="181">
        <f>ROUND($N$104+$N$105+$N$106+$N$107+$N$108+$N$109,2)</f>
        <v>0</v>
      </c>
      <c r="O103" s="178"/>
      <c r="P103" s="178"/>
      <c r="Q103" s="178"/>
      <c r="R103" s="22"/>
      <c r="T103" s="103"/>
      <c r="U103" s="104" t="s">
        <v>42</v>
      </c>
    </row>
    <row r="104" spans="2:62" s="6" customFormat="1" ht="18.75" customHeight="1">
      <c r="B104" s="21"/>
      <c r="D104" s="177" t="s">
        <v>134</v>
      </c>
      <c r="E104" s="178"/>
      <c r="F104" s="178"/>
      <c r="G104" s="178"/>
      <c r="H104" s="178"/>
      <c r="N104" s="179">
        <f>ROUND($N$88*$T$104,2)</f>
        <v>0</v>
      </c>
      <c r="O104" s="178"/>
      <c r="P104" s="178"/>
      <c r="Q104" s="178"/>
      <c r="R104" s="22"/>
      <c r="T104" s="105"/>
      <c r="U104" s="106" t="s">
        <v>43</v>
      </c>
      <c r="AY104" s="6" t="s">
        <v>135</v>
      </c>
      <c r="BE104" s="83">
        <f>IF($U$104="základní",$N$104,0)</f>
        <v>0</v>
      </c>
      <c r="BF104" s="83">
        <f>IF($U$104="snížená",$N$104,0)</f>
        <v>0</v>
      </c>
      <c r="BG104" s="83">
        <f>IF($U$104="zákl. přenesená",$N$104,0)</f>
        <v>0</v>
      </c>
      <c r="BH104" s="83">
        <f>IF($U$104="sníž. přenesená",$N$104,0)</f>
        <v>0</v>
      </c>
      <c r="BI104" s="83">
        <f>IF($U$104="nulová",$N$104,0)</f>
        <v>0</v>
      </c>
      <c r="BJ104" s="6" t="s">
        <v>21</v>
      </c>
    </row>
    <row r="105" spans="2:62" s="6" customFormat="1" ht="18.75" customHeight="1">
      <c r="B105" s="21"/>
      <c r="D105" s="177" t="s">
        <v>136</v>
      </c>
      <c r="E105" s="178"/>
      <c r="F105" s="178"/>
      <c r="G105" s="178"/>
      <c r="H105" s="178"/>
      <c r="N105" s="179">
        <f>ROUND($N$88*$T$105,2)</f>
        <v>0</v>
      </c>
      <c r="O105" s="178"/>
      <c r="P105" s="178"/>
      <c r="Q105" s="178"/>
      <c r="R105" s="22"/>
      <c r="T105" s="105"/>
      <c r="U105" s="106" t="s">
        <v>43</v>
      </c>
      <c r="AY105" s="6" t="s">
        <v>135</v>
      </c>
      <c r="BE105" s="83">
        <f>IF($U$105="základní",$N$105,0)</f>
        <v>0</v>
      </c>
      <c r="BF105" s="83">
        <f>IF($U$105="snížená",$N$105,0)</f>
        <v>0</v>
      </c>
      <c r="BG105" s="83">
        <f>IF($U$105="zákl. přenesená",$N$105,0)</f>
        <v>0</v>
      </c>
      <c r="BH105" s="83">
        <f>IF($U$105="sníž. přenesená",$N$105,0)</f>
        <v>0</v>
      </c>
      <c r="BI105" s="83">
        <f>IF($U$105="nulová",$N$105,0)</f>
        <v>0</v>
      </c>
      <c r="BJ105" s="6" t="s">
        <v>21</v>
      </c>
    </row>
    <row r="106" spans="2:62" s="6" customFormat="1" ht="18.75" customHeight="1">
      <c r="B106" s="21"/>
      <c r="D106" s="177" t="s">
        <v>137</v>
      </c>
      <c r="E106" s="178"/>
      <c r="F106" s="178"/>
      <c r="G106" s="178"/>
      <c r="H106" s="178"/>
      <c r="N106" s="179">
        <f>ROUND($N$88*$T$106,2)</f>
        <v>0</v>
      </c>
      <c r="O106" s="178"/>
      <c r="P106" s="178"/>
      <c r="Q106" s="178"/>
      <c r="R106" s="22"/>
      <c r="T106" s="105"/>
      <c r="U106" s="106" t="s">
        <v>43</v>
      </c>
      <c r="AY106" s="6" t="s">
        <v>135</v>
      </c>
      <c r="BE106" s="83">
        <f>IF($U$106="základní",$N$106,0)</f>
        <v>0</v>
      </c>
      <c r="BF106" s="83">
        <f>IF($U$106="snížená",$N$106,0)</f>
        <v>0</v>
      </c>
      <c r="BG106" s="83">
        <f>IF($U$106="zákl. přenesená",$N$106,0)</f>
        <v>0</v>
      </c>
      <c r="BH106" s="83">
        <f>IF($U$106="sníž. přenesená",$N$106,0)</f>
        <v>0</v>
      </c>
      <c r="BI106" s="83">
        <f>IF($U$106="nulová",$N$106,0)</f>
        <v>0</v>
      </c>
      <c r="BJ106" s="6" t="s">
        <v>21</v>
      </c>
    </row>
    <row r="107" spans="2:62" s="6" customFormat="1" ht="18.75" customHeight="1">
      <c r="B107" s="21"/>
      <c r="D107" s="177" t="s">
        <v>138</v>
      </c>
      <c r="E107" s="178"/>
      <c r="F107" s="178"/>
      <c r="G107" s="178"/>
      <c r="H107" s="178"/>
      <c r="N107" s="179">
        <f>ROUND($N$88*$T$107,2)</f>
        <v>0</v>
      </c>
      <c r="O107" s="178"/>
      <c r="P107" s="178"/>
      <c r="Q107" s="178"/>
      <c r="R107" s="22"/>
      <c r="T107" s="105"/>
      <c r="U107" s="106" t="s">
        <v>43</v>
      </c>
      <c r="AY107" s="6" t="s">
        <v>135</v>
      </c>
      <c r="BE107" s="83">
        <f>IF($U$107="základní",$N$107,0)</f>
        <v>0</v>
      </c>
      <c r="BF107" s="83">
        <f>IF($U$107="snížená",$N$107,0)</f>
        <v>0</v>
      </c>
      <c r="BG107" s="83">
        <f>IF($U$107="zákl. přenesená",$N$107,0)</f>
        <v>0</v>
      </c>
      <c r="BH107" s="83">
        <f>IF($U$107="sníž. přenesená",$N$107,0)</f>
        <v>0</v>
      </c>
      <c r="BI107" s="83">
        <f>IF($U$107="nulová",$N$107,0)</f>
        <v>0</v>
      </c>
      <c r="BJ107" s="6" t="s">
        <v>21</v>
      </c>
    </row>
    <row r="108" spans="2:62" s="6" customFormat="1" ht="18.75" customHeight="1">
      <c r="B108" s="21"/>
      <c r="D108" s="177" t="s">
        <v>139</v>
      </c>
      <c r="E108" s="178"/>
      <c r="F108" s="178"/>
      <c r="G108" s="178"/>
      <c r="H108" s="178"/>
      <c r="N108" s="179">
        <f>ROUND($N$88*$T$108,2)</f>
        <v>0</v>
      </c>
      <c r="O108" s="178"/>
      <c r="P108" s="178"/>
      <c r="Q108" s="178"/>
      <c r="R108" s="22"/>
      <c r="T108" s="105"/>
      <c r="U108" s="106" t="s">
        <v>43</v>
      </c>
      <c r="AY108" s="6" t="s">
        <v>135</v>
      </c>
      <c r="BE108" s="83">
        <f>IF($U$108="základní",$N$108,0)</f>
        <v>0</v>
      </c>
      <c r="BF108" s="83">
        <f>IF($U$108="snížená",$N$108,0)</f>
        <v>0</v>
      </c>
      <c r="BG108" s="83">
        <f>IF($U$108="zákl. přenesená",$N$108,0)</f>
        <v>0</v>
      </c>
      <c r="BH108" s="83">
        <f>IF($U$108="sníž. přenesená",$N$108,0)</f>
        <v>0</v>
      </c>
      <c r="BI108" s="83">
        <f>IF($U$108="nulová",$N$108,0)</f>
        <v>0</v>
      </c>
      <c r="BJ108" s="6" t="s">
        <v>21</v>
      </c>
    </row>
    <row r="109" spans="2:62" s="6" customFormat="1" ht="18.75" customHeight="1">
      <c r="B109" s="21"/>
      <c r="D109" s="79" t="s">
        <v>140</v>
      </c>
      <c r="N109" s="179">
        <f>ROUND($N$88*$T$109,2)</f>
        <v>0</v>
      </c>
      <c r="O109" s="178"/>
      <c r="P109" s="178"/>
      <c r="Q109" s="178"/>
      <c r="R109" s="22"/>
      <c r="T109" s="107"/>
      <c r="U109" s="108" t="s">
        <v>43</v>
      </c>
      <c r="AY109" s="6" t="s">
        <v>141</v>
      </c>
      <c r="BE109" s="83">
        <f>IF($U$109="základní",$N$109,0)</f>
        <v>0</v>
      </c>
      <c r="BF109" s="83">
        <f>IF($U$109="snížená",$N$109,0)</f>
        <v>0</v>
      </c>
      <c r="BG109" s="83">
        <f>IF($U$109="zákl. přenesená",$N$109,0)</f>
        <v>0</v>
      </c>
      <c r="BH109" s="83">
        <f>IF($U$109="sníž. přenesená",$N$109,0)</f>
        <v>0</v>
      </c>
      <c r="BI109" s="83">
        <f>IF($U$109="nulová",$N$109,0)</f>
        <v>0</v>
      </c>
      <c r="BJ109" s="6" t="s">
        <v>21</v>
      </c>
    </row>
    <row r="110" spans="2:18" s="6" customFormat="1" ht="14.25" customHeight="1">
      <c r="B110" s="21"/>
      <c r="R110" s="22"/>
    </row>
    <row r="111" spans="2:18" s="6" customFormat="1" ht="30" customHeight="1">
      <c r="B111" s="21"/>
      <c r="C111" s="90" t="s">
        <v>121</v>
      </c>
      <c r="D111" s="29"/>
      <c r="E111" s="29"/>
      <c r="F111" s="29"/>
      <c r="G111" s="29"/>
      <c r="H111" s="29"/>
      <c r="I111" s="29"/>
      <c r="J111" s="29"/>
      <c r="K111" s="29"/>
      <c r="L111" s="173">
        <f>ROUND(SUM($N$88+$N$103),2)</f>
        <v>0</v>
      </c>
      <c r="M111" s="174"/>
      <c r="N111" s="174"/>
      <c r="O111" s="174"/>
      <c r="P111" s="174"/>
      <c r="Q111" s="174"/>
      <c r="R111" s="22"/>
    </row>
    <row r="112" spans="2:18" s="6" customFormat="1" ht="7.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4"/>
    </row>
    <row r="116" spans="2:18" s="6" customFormat="1" ht="7.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pans="2:18" s="6" customFormat="1" ht="37.5" customHeight="1">
      <c r="B117" s="21"/>
      <c r="C117" s="191" t="s">
        <v>142</v>
      </c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22"/>
    </row>
    <row r="118" spans="2:18" s="6" customFormat="1" ht="7.5" customHeight="1">
      <c r="B118" s="21"/>
      <c r="R118" s="22"/>
    </row>
    <row r="119" spans="2:18" s="6" customFormat="1" ht="30.75" customHeight="1">
      <c r="B119" s="21"/>
      <c r="C119" s="17" t="s">
        <v>16</v>
      </c>
      <c r="F119" s="239" t="str">
        <f>$F$6</f>
        <v>Rekonstukce mostu ev. č. 2c-M1</v>
      </c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R119" s="22"/>
    </row>
    <row r="120" spans="2:18" s="6" customFormat="1" ht="37.5" customHeight="1">
      <c r="B120" s="21"/>
      <c r="C120" s="50" t="s">
        <v>177</v>
      </c>
      <c r="F120" s="192" t="str">
        <f>$F$7</f>
        <v>c - obj. 201 Rekonstrukce mostu 2c-M1</v>
      </c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R120" s="22"/>
    </row>
    <row r="121" spans="2:18" s="6" customFormat="1" ht="7.5" customHeight="1">
      <c r="B121" s="21"/>
      <c r="R121" s="22"/>
    </row>
    <row r="122" spans="2:18" s="6" customFormat="1" ht="18.75" customHeight="1">
      <c r="B122" s="21"/>
      <c r="C122" s="17" t="s">
        <v>22</v>
      </c>
      <c r="F122" s="15" t="str">
        <f>$F$9</f>
        <v>Smilovice</v>
      </c>
      <c r="K122" s="17" t="s">
        <v>24</v>
      </c>
      <c r="M122" s="220">
        <f>IF($O$9="","",$O$9)</f>
        <v>42053</v>
      </c>
      <c r="N122" s="178"/>
      <c r="O122" s="178"/>
      <c r="P122" s="178"/>
      <c r="R122" s="22"/>
    </row>
    <row r="123" spans="2:18" s="6" customFormat="1" ht="7.5" customHeight="1">
      <c r="B123" s="21"/>
      <c r="R123" s="22"/>
    </row>
    <row r="124" spans="2:18" s="6" customFormat="1" ht="15.75" customHeight="1">
      <c r="B124" s="21"/>
      <c r="C124" s="17" t="s">
        <v>27</v>
      </c>
      <c r="F124" s="15" t="str">
        <f>$E$12</f>
        <v>Obec Smilovice</v>
      </c>
      <c r="K124" s="17" t="s">
        <v>33</v>
      </c>
      <c r="M124" s="193" t="str">
        <f>$E$18</f>
        <v>TŘINECKÁ PROJEKCE, a. s.</v>
      </c>
      <c r="N124" s="178"/>
      <c r="O124" s="178"/>
      <c r="P124" s="178"/>
      <c r="Q124" s="178"/>
      <c r="R124" s="22"/>
    </row>
    <row r="125" spans="2:18" s="6" customFormat="1" ht="15" customHeight="1">
      <c r="B125" s="21"/>
      <c r="C125" s="17" t="s">
        <v>31</v>
      </c>
      <c r="F125" s="15" t="str">
        <f>IF($E$15="","",$E$15)</f>
        <v>Vyplň údaj</v>
      </c>
      <c r="K125" s="17" t="s">
        <v>35</v>
      </c>
      <c r="M125" s="193" t="str">
        <f>$E$21</f>
        <v> </v>
      </c>
      <c r="N125" s="178"/>
      <c r="O125" s="178"/>
      <c r="P125" s="178"/>
      <c r="Q125" s="178"/>
      <c r="R125" s="22"/>
    </row>
    <row r="126" spans="2:18" s="6" customFormat="1" ht="11.25" customHeight="1">
      <c r="B126" s="21"/>
      <c r="R126" s="22"/>
    </row>
    <row r="127" spans="2:27" s="109" customFormat="1" ht="30" customHeight="1">
      <c r="B127" s="110"/>
      <c r="C127" s="111" t="s">
        <v>143</v>
      </c>
      <c r="D127" s="112" t="s">
        <v>144</v>
      </c>
      <c r="E127" s="112" t="s">
        <v>60</v>
      </c>
      <c r="F127" s="221" t="s">
        <v>145</v>
      </c>
      <c r="G127" s="222"/>
      <c r="H127" s="222"/>
      <c r="I127" s="222"/>
      <c r="J127" s="112" t="s">
        <v>146</v>
      </c>
      <c r="K127" s="112" t="s">
        <v>147</v>
      </c>
      <c r="L127" s="221" t="s">
        <v>148</v>
      </c>
      <c r="M127" s="222"/>
      <c r="N127" s="221" t="s">
        <v>149</v>
      </c>
      <c r="O127" s="222"/>
      <c r="P127" s="222"/>
      <c r="Q127" s="223"/>
      <c r="R127" s="113"/>
      <c r="T127" s="57" t="s">
        <v>150</v>
      </c>
      <c r="U127" s="58" t="s">
        <v>42</v>
      </c>
      <c r="V127" s="58" t="s">
        <v>151</v>
      </c>
      <c r="W127" s="58" t="s">
        <v>152</v>
      </c>
      <c r="X127" s="58" t="s">
        <v>153</v>
      </c>
      <c r="Y127" s="58" t="s">
        <v>154</v>
      </c>
      <c r="Z127" s="58" t="s">
        <v>155</v>
      </c>
      <c r="AA127" s="59" t="s">
        <v>156</v>
      </c>
    </row>
    <row r="128" spans="2:63" s="6" customFormat="1" ht="30" customHeight="1">
      <c r="B128" s="21"/>
      <c r="C128" s="62" t="s">
        <v>125</v>
      </c>
      <c r="N128" s="216">
        <f>$BK$128</f>
        <v>0</v>
      </c>
      <c r="O128" s="178"/>
      <c r="P128" s="178"/>
      <c r="Q128" s="178"/>
      <c r="R128" s="22"/>
      <c r="T128" s="61"/>
      <c r="U128" s="34"/>
      <c r="V128" s="34"/>
      <c r="W128" s="114">
        <f>$W$129+$W$271+$W$291</f>
        <v>0</v>
      </c>
      <c r="X128" s="34"/>
      <c r="Y128" s="114">
        <f>$Y$129+$Y$271+$Y$291</f>
        <v>651.41308993</v>
      </c>
      <c r="Z128" s="34"/>
      <c r="AA128" s="115">
        <f>$AA$129+$AA$271+$AA$291</f>
        <v>0</v>
      </c>
      <c r="AT128" s="6" t="s">
        <v>77</v>
      </c>
      <c r="AU128" s="6" t="s">
        <v>130</v>
      </c>
      <c r="BK128" s="116">
        <f>$BK$129+$BK$271+$BK$291</f>
        <v>0</v>
      </c>
    </row>
    <row r="129" spans="2:63" s="117" customFormat="1" ht="37.5" customHeight="1">
      <c r="B129" s="118"/>
      <c r="D129" s="119" t="s">
        <v>180</v>
      </c>
      <c r="E129" s="119"/>
      <c r="F129" s="119"/>
      <c r="G129" s="119"/>
      <c r="H129" s="119"/>
      <c r="I129" s="119"/>
      <c r="J129" s="119"/>
      <c r="K129" s="119"/>
      <c r="L129" s="119"/>
      <c r="M129" s="119"/>
      <c r="N129" s="217">
        <f>$BK$129</f>
        <v>0</v>
      </c>
      <c r="O129" s="218"/>
      <c r="P129" s="218"/>
      <c r="Q129" s="218"/>
      <c r="R129" s="121"/>
      <c r="T129" s="122"/>
      <c r="W129" s="123">
        <f>$W$130+$W$150+$W$157+$W$206+$W$224+$W$238+$W$252</f>
        <v>0</v>
      </c>
      <c r="Y129" s="123">
        <f>$Y$130+$Y$150+$Y$157+$Y$206+$Y$224+$Y$238+$Y$252</f>
        <v>648.04464543</v>
      </c>
      <c r="AA129" s="124">
        <f>$AA$130+$AA$150+$AA$157+$AA$206+$AA$224+$AA$238+$AA$252</f>
        <v>0</v>
      </c>
      <c r="AR129" s="120" t="s">
        <v>21</v>
      </c>
      <c r="AT129" s="120" t="s">
        <v>77</v>
      </c>
      <c r="AU129" s="120" t="s">
        <v>78</v>
      </c>
      <c r="AY129" s="120" t="s">
        <v>158</v>
      </c>
      <c r="BK129" s="125">
        <f>$BK$130+$BK$150+$BK$157+$BK$206+$BK$224+$BK$238+$BK$252</f>
        <v>0</v>
      </c>
    </row>
    <row r="130" spans="2:63" s="117" customFormat="1" ht="21" customHeight="1">
      <c r="B130" s="118"/>
      <c r="D130" s="139" t="s">
        <v>181</v>
      </c>
      <c r="E130" s="139"/>
      <c r="F130" s="139"/>
      <c r="G130" s="139"/>
      <c r="H130" s="139"/>
      <c r="I130" s="139"/>
      <c r="J130" s="139"/>
      <c r="K130" s="139"/>
      <c r="L130" s="139"/>
      <c r="M130" s="139"/>
      <c r="N130" s="232">
        <f>$BK$130</f>
        <v>0</v>
      </c>
      <c r="O130" s="218"/>
      <c r="P130" s="218"/>
      <c r="Q130" s="218"/>
      <c r="R130" s="121"/>
      <c r="T130" s="122"/>
      <c r="W130" s="123">
        <f>SUM($W$131:$W$149)</f>
        <v>0</v>
      </c>
      <c r="Y130" s="123">
        <f>SUM($Y$131:$Y$149)</f>
        <v>67.32</v>
      </c>
      <c r="AA130" s="124">
        <f>SUM($AA$131:$AA$149)</f>
        <v>0</v>
      </c>
      <c r="AR130" s="120" t="s">
        <v>21</v>
      </c>
      <c r="AT130" s="120" t="s">
        <v>77</v>
      </c>
      <c r="AU130" s="120" t="s">
        <v>21</v>
      </c>
      <c r="AY130" s="120" t="s">
        <v>158</v>
      </c>
      <c r="BK130" s="125">
        <f>SUM($BK$131:$BK$149)</f>
        <v>0</v>
      </c>
    </row>
    <row r="131" spans="2:65" s="6" customFormat="1" ht="27" customHeight="1">
      <c r="B131" s="21"/>
      <c r="C131" s="126" t="s">
        <v>21</v>
      </c>
      <c r="D131" s="126" t="s">
        <v>159</v>
      </c>
      <c r="E131" s="127" t="s">
        <v>306</v>
      </c>
      <c r="F131" s="219" t="s">
        <v>307</v>
      </c>
      <c r="G131" s="214"/>
      <c r="H131" s="214"/>
      <c r="I131" s="214"/>
      <c r="J131" s="128" t="s">
        <v>222</v>
      </c>
      <c r="K131" s="129">
        <v>111.65</v>
      </c>
      <c r="L131" s="213">
        <v>0</v>
      </c>
      <c r="M131" s="214"/>
      <c r="N131" s="215">
        <f>ROUND($L$131*$K$131,2)</f>
        <v>0</v>
      </c>
      <c r="O131" s="214"/>
      <c r="P131" s="214"/>
      <c r="Q131" s="214"/>
      <c r="R131" s="22"/>
      <c r="T131" s="130"/>
      <c r="U131" s="27" t="s">
        <v>43</v>
      </c>
      <c r="W131" s="131">
        <f>$V$131*$K$131</f>
        <v>0</v>
      </c>
      <c r="X131" s="131">
        <v>0</v>
      </c>
      <c r="Y131" s="131">
        <f>$X$131*$K$131</f>
        <v>0</v>
      </c>
      <c r="Z131" s="131">
        <v>0</v>
      </c>
      <c r="AA131" s="132">
        <f>$Z$131*$K$131</f>
        <v>0</v>
      </c>
      <c r="AR131" s="6" t="s">
        <v>157</v>
      </c>
      <c r="AT131" s="6" t="s">
        <v>159</v>
      </c>
      <c r="AU131" s="6" t="s">
        <v>123</v>
      </c>
      <c r="AY131" s="6" t="s">
        <v>158</v>
      </c>
      <c r="BE131" s="83">
        <f>IF($U$131="základní",$N$131,0)</f>
        <v>0</v>
      </c>
      <c r="BF131" s="83">
        <f>IF($U$131="snížená",$N$131,0)</f>
        <v>0</v>
      </c>
      <c r="BG131" s="83">
        <f>IF($U$131="zákl. přenesená",$N$131,0)</f>
        <v>0</v>
      </c>
      <c r="BH131" s="83">
        <f>IF($U$131="sníž. přenesená",$N$131,0)</f>
        <v>0</v>
      </c>
      <c r="BI131" s="83">
        <f>IF($U$131="nulová",$N$131,0)</f>
        <v>0</v>
      </c>
      <c r="BJ131" s="6" t="s">
        <v>21</v>
      </c>
      <c r="BK131" s="83">
        <f>ROUND($L$131*$K$131,2)</f>
        <v>0</v>
      </c>
      <c r="BL131" s="6" t="s">
        <v>157</v>
      </c>
      <c r="BM131" s="6" t="s">
        <v>308</v>
      </c>
    </row>
    <row r="132" spans="2:51" s="6" customFormat="1" ht="18.75" customHeight="1">
      <c r="B132" s="140"/>
      <c r="E132" s="141"/>
      <c r="F132" s="233" t="s">
        <v>309</v>
      </c>
      <c r="G132" s="234"/>
      <c r="H132" s="234"/>
      <c r="I132" s="234"/>
      <c r="K132" s="142">
        <v>111.65</v>
      </c>
      <c r="R132" s="143"/>
      <c r="T132" s="144"/>
      <c r="AA132" s="145"/>
      <c r="AT132" s="141" t="s">
        <v>198</v>
      </c>
      <c r="AU132" s="141" t="s">
        <v>123</v>
      </c>
      <c r="AV132" s="141" t="s">
        <v>123</v>
      </c>
      <c r="AW132" s="141" t="s">
        <v>130</v>
      </c>
      <c r="AX132" s="141" t="s">
        <v>21</v>
      </c>
      <c r="AY132" s="141" t="s">
        <v>158</v>
      </c>
    </row>
    <row r="133" spans="2:65" s="6" customFormat="1" ht="27" customHeight="1">
      <c r="B133" s="21"/>
      <c r="C133" s="126" t="s">
        <v>123</v>
      </c>
      <c r="D133" s="126" t="s">
        <v>159</v>
      </c>
      <c r="E133" s="127" t="s">
        <v>310</v>
      </c>
      <c r="F133" s="219" t="s">
        <v>311</v>
      </c>
      <c r="G133" s="214"/>
      <c r="H133" s="214"/>
      <c r="I133" s="214"/>
      <c r="J133" s="128" t="s">
        <v>222</v>
      </c>
      <c r="K133" s="129">
        <v>111.65</v>
      </c>
      <c r="L133" s="213">
        <v>0</v>
      </c>
      <c r="M133" s="214"/>
      <c r="N133" s="215">
        <f>ROUND($L$133*$K$133,2)</f>
        <v>0</v>
      </c>
      <c r="O133" s="214"/>
      <c r="P133" s="214"/>
      <c r="Q133" s="214"/>
      <c r="R133" s="22"/>
      <c r="T133" s="130"/>
      <c r="U133" s="27" t="s">
        <v>43</v>
      </c>
      <c r="W133" s="131">
        <f>$V$133*$K$133</f>
        <v>0</v>
      </c>
      <c r="X133" s="131">
        <v>0</v>
      </c>
      <c r="Y133" s="131">
        <f>$X$133*$K$133</f>
        <v>0</v>
      </c>
      <c r="Z133" s="131">
        <v>0</v>
      </c>
      <c r="AA133" s="132">
        <f>$Z$133*$K$133</f>
        <v>0</v>
      </c>
      <c r="AR133" s="6" t="s">
        <v>157</v>
      </c>
      <c r="AT133" s="6" t="s">
        <v>159</v>
      </c>
      <c r="AU133" s="6" t="s">
        <v>123</v>
      </c>
      <c r="AY133" s="6" t="s">
        <v>158</v>
      </c>
      <c r="BE133" s="83">
        <f>IF($U$133="základní",$N$133,0)</f>
        <v>0</v>
      </c>
      <c r="BF133" s="83">
        <f>IF($U$133="snížená",$N$133,0)</f>
        <v>0</v>
      </c>
      <c r="BG133" s="83">
        <f>IF($U$133="zákl. přenesená",$N$133,0)</f>
        <v>0</v>
      </c>
      <c r="BH133" s="83">
        <f>IF($U$133="sníž. přenesená",$N$133,0)</f>
        <v>0</v>
      </c>
      <c r="BI133" s="83">
        <f>IF($U$133="nulová",$N$133,0)</f>
        <v>0</v>
      </c>
      <c r="BJ133" s="6" t="s">
        <v>21</v>
      </c>
      <c r="BK133" s="83">
        <f>ROUND($L$133*$K$133,2)</f>
        <v>0</v>
      </c>
      <c r="BL133" s="6" t="s">
        <v>157</v>
      </c>
      <c r="BM133" s="6" t="s">
        <v>312</v>
      </c>
    </row>
    <row r="134" spans="2:65" s="6" customFormat="1" ht="27" customHeight="1">
      <c r="B134" s="21"/>
      <c r="C134" s="126" t="s">
        <v>168</v>
      </c>
      <c r="D134" s="126" t="s">
        <v>159</v>
      </c>
      <c r="E134" s="127" t="s">
        <v>313</v>
      </c>
      <c r="F134" s="219" t="s">
        <v>314</v>
      </c>
      <c r="G134" s="214"/>
      <c r="H134" s="214"/>
      <c r="I134" s="214"/>
      <c r="J134" s="128" t="s">
        <v>222</v>
      </c>
      <c r="K134" s="129">
        <v>85.2</v>
      </c>
      <c r="L134" s="213">
        <v>0</v>
      </c>
      <c r="M134" s="214"/>
      <c r="N134" s="215">
        <f>ROUND($L$134*$K$134,2)</f>
        <v>0</v>
      </c>
      <c r="O134" s="214"/>
      <c r="P134" s="214"/>
      <c r="Q134" s="214"/>
      <c r="R134" s="22"/>
      <c r="T134" s="130"/>
      <c r="U134" s="27" t="s">
        <v>43</v>
      </c>
      <c r="W134" s="131">
        <f>$V$134*$K$134</f>
        <v>0</v>
      </c>
      <c r="X134" s="131">
        <v>0</v>
      </c>
      <c r="Y134" s="131">
        <f>$X$134*$K$134</f>
        <v>0</v>
      </c>
      <c r="Z134" s="131">
        <v>0</v>
      </c>
      <c r="AA134" s="132">
        <f>$Z$134*$K$134</f>
        <v>0</v>
      </c>
      <c r="AR134" s="6" t="s">
        <v>157</v>
      </c>
      <c r="AT134" s="6" t="s">
        <v>159</v>
      </c>
      <c r="AU134" s="6" t="s">
        <v>123</v>
      </c>
      <c r="AY134" s="6" t="s">
        <v>158</v>
      </c>
      <c r="BE134" s="83">
        <f>IF($U$134="základní",$N$134,0)</f>
        <v>0</v>
      </c>
      <c r="BF134" s="83">
        <f>IF($U$134="snížená",$N$134,0)</f>
        <v>0</v>
      </c>
      <c r="BG134" s="83">
        <f>IF($U$134="zákl. přenesená",$N$134,0)</f>
        <v>0</v>
      </c>
      <c r="BH134" s="83">
        <f>IF($U$134="sníž. přenesená",$N$134,0)</f>
        <v>0</v>
      </c>
      <c r="BI134" s="83">
        <f>IF($U$134="nulová",$N$134,0)</f>
        <v>0</v>
      </c>
      <c r="BJ134" s="6" t="s">
        <v>21</v>
      </c>
      <c r="BK134" s="83">
        <f>ROUND($L$134*$K$134,2)</f>
        <v>0</v>
      </c>
      <c r="BL134" s="6" t="s">
        <v>157</v>
      </c>
      <c r="BM134" s="6" t="s">
        <v>315</v>
      </c>
    </row>
    <row r="135" spans="2:51" s="6" customFormat="1" ht="18.75" customHeight="1">
      <c r="B135" s="146"/>
      <c r="E135" s="147"/>
      <c r="F135" s="237" t="s">
        <v>316</v>
      </c>
      <c r="G135" s="238"/>
      <c r="H135" s="238"/>
      <c r="I135" s="238"/>
      <c r="K135" s="147"/>
      <c r="R135" s="148"/>
      <c r="T135" s="149"/>
      <c r="AA135" s="150"/>
      <c r="AT135" s="147" t="s">
        <v>198</v>
      </c>
      <c r="AU135" s="147" t="s">
        <v>123</v>
      </c>
      <c r="AV135" s="147" t="s">
        <v>21</v>
      </c>
      <c r="AW135" s="147" t="s">
        <v>130</v>
      </c>
      <c r="AX135" s="147" t="s">
        <v>78</v>
      </c>
      <c r="AY135" s="147" t="s">
        <v>158</v>
      </c>
    </row>
    <row r="136" spans="2:51" s="6" customFormat="1" ht="18.75" customHeight="1">
      <c r="B136" s="140"/>
      <c r="E136" s="141"/>
      <c r="F136" s="233" t="s">
        <v>317</v>
      </c>
      <c r="G136" s="234"/>
      <c r="H136" s="234"/>
      <c r="I136" s="234"/>
      <c r="K136" s="142">
        <v>70.2</v>
      </c>
      <c r="R136" s="143"/>
      <c r="T136" s="144"/>
      <c r="AA136" s="145"/>
      <c r="AT136" s="141" t="s">
        <v>198</v>
      </c>
      <c r="AU136" s="141" t="s">
        <v>123</v>
      </c>
      <c r="AV136" s="141" t="s">
        <v>123</v>
      </c>
      <c r="AW136" s="141" t="s">
        <v>130</v>
      </c>
      <c r="AX136" s="141" t="s">
        <v>78</v>
      </c>
      <c r="AY136" s="141" t="s">
        <v>158</v>
      </c>
    </row>
    <row r="137" spans="2:51" s="6" customFormat="1" ht="18.75" customHeight="1">
      <c r="B137" s="140"/>
      <c r="E137" s="141"/>
      <c r="F137" s="233" t="s">
        <v>8</v>
      </c>
      <c r="G137" s="234"/>
      <c r="H137" s="234"/>
      <c r="I137" s="234"/>
      <c r="K137" s="142">
        <v>15</v>
      </c>
      <c r="R137" s="143"/>
      <c r="T137" s="144"/>
      <c r="AA137" s="145"/>
      <c r="AT137" s="141" t="s">
        <v>198</v>
      </c>
      <c r="AU137" s="141" t="s">
        <v>123</v>
      </c>
      <c r="AV137" s="141" t="s">
        <v>123</v>
      </c>
      <c r="AW137" s="141" t="s">
        <v>130</v>
      </c>
      <c r="AX137" s="141" t="s">
        <v>78</v>
      </c>
      <c r="AY137" s="141" t="s">
        <v>158</v>
      </c>
    </row>
    <row r="138" spans="2:51" s="6" customFormat="1" ht="18.75" customHeight="1">
      <c r="B138" s="151"/>
      <c r="E138" s="152"/>
      <c r="F138" s="235" t="s">
        <v>268</v>
      </c>
      <c r="G138" s="236"/>
      <c r="H138" s="236"/>
      <c r="I138" s="236"/>
      <c r="K138" s="153">
        <v>85.2</v>
      </c>
      <c r="R138" s="154"/>
      <c r="T138" s="155"/>
      <c r="AA138" s="156"/>
      <c r="AT138" s="152" t="s">
        <v>198</v>
      </c>
      <c r="AU138" s="152" t="s">
        <v>123</v>
      </c>
      <c r="AV138" s="152" t="s">
        <v>157</v>
      </c>
      <c r="AW138" s="152" t="s">
        <v>130</v>
      </c>
      <c r="AX138" s="152" t="s">
        <v>21</v>
      </c>
      <c r="AY138" s="152" t="s">
        <v>158</v>
      </c>
    </row>
    <row r="139" spans="2:65" s="6" customFormat="1" ht="27" customHeight="1">
      <c r="B139" s="21"/>
      <c r="C139" s="126" t="s">
        <v>157</v>
      </c>
      <c r="D139" s="126" t="s">
        <v>159</v>
      </c>
      <c r="E139" s="127" t="s">
        <v>318</v>
      </c>
      <c r="F139" s="219" t="s">
        <v>319</v>
      </c>
      <c r="G139" s="214"/>
      <c r="H139" s="214"/>
      <c r="I139" s="214"/>
      <c r="J139" s="128" t="s">
        <v>222</v>
      </c>
      <c r="K139" s="129">
        <v>85.2</v>
      </c>
      <c r="L139" s="213">
        <v>0</v>
      </c>
      <c r="M139" s="214"/>
      <c r="N139" s="215">
        <f>ROUND($L$139*$K$139,2)</f>
        <v>0</v>
      </c>
      <c r="O139" s="214"/>
      <c r="P139" s="214"/>
      <c r="Q139" s="214"/>
      <c r="R139" s="22"/>
      <c r="T139" s="130"/>
      <c r="U139" s="27" t="s">
        <v>43</v>
      </c>
      <c r="W139" s="131">
        <f>$V$139*$K$139</f>
        <v>0</v>
      </c>
      <c r="X139" s="131">
        <v>0</v>
      </c>
      <c r="Y139" s="131">
        <f>$X$139*$K$139</f>
        <v>0</v>
      </c>
      <c r="Z139" s="131">
        <v>0</v>
      </c>
      <c r="AA139" s="132">
        <f>$Z$139*$K$139</f>
        <v>0</v>
      </c>
      <c r="AR139" s="6" t="s">
        <v>157</v>
      </c>
      <c r="AT139" s="6" t="s">
        <v>159</v>
      </c>
      <c r="AU139" s="6" t="s">
        <v>123</v>
      </c>
      <c r="AY139" s="6" t="s">
        <v>158</v>
      </c>
      <c r="BE139" s="83">
        <f>IF($U$139="základní",$N$139,0)</f>
        <v>0</v>
      </c>
      <c r="BF139" s="83">
        <f>IF($U$139="snížená",$N$139,0)</f>
        <v>0</v>
      </c>
      <c r="BG139" s="83">
        <f>IF($U$139="zákl. přenesená",$N$139,0)</f>
        <v>0</v>
      </c>
      <c r="BH139" s="83">
        <f>IF($U$139="sníž. přenesená",$N$139,0)</f>
        <v>0</v>
      </c>
      <c r="BI139" s="83">
        <f>IF($U$139="nulová",$N$139,0)</f>
        <v>0</v>
      </c>
      <c r="BJ139" s="6" t="s">
        <v>21</v>
      </c>
      <c r="BK139" s="83">
        <f>ROUND($L$139*$K$139,2)</f>
        <v>0</v>
      </c>
      <c r="BL139" s="6" t="s">
        <v>157</v>
      </c>
      <c r="BM139" s="6" t="s">
        <v>320</v>
      </c>
    </row>
    <row r="140" spans="2:65" s="6" customFormat="1" ht="27" customHeight="1">
      <c r="B140" s="21"/>
      <c r="C140" s="126" t="s">
        <v>202</v>
      </c>
      <c r="D140" s="126" t="s">
        <v>159</v>
      </c>
      <c r="E140" s="127" t="s">
        <v>321</v>
      </c>
      <c r="F140" s="219" t="s">
        <v>322</v>
      </c>
      <c r="G140" s="214"/>
      <c r="H140" s="214"/>
      <c r="I140" s="214"/>
      <c r="J140" s="128" t="s">
        <v>222</v>
      </c>
      <c r="K140" s="129">
        <v>85.2</v>
      </c>
      <c r="L140" s="213">
        <v>0</v>
      </c>
      <c r="M140" s="214"/>
      <c r="N140" s="215">
        <f>ROUND($L$140*$K$140,2)</f>
        <v>0</v>
      </c>
      <c r="O140" s="214"/>
      <c r="P140" s="214"/>
      <c r="Q140" s="214"/>
      <c r="R140" s="22"/>
      <c r="T140" s="130"/>
      <c r="U140" s="27" t="s">
        <v>43</v>
      </c>
      <c r="W140" s="131">
        <f>$V$140*$K$140</f>
        <v>0</v>
      </c>
      <c r="X140" s="131">
        <v>0</v>
      </c>
      <c r="Y140" s="131">
        <f>$X$140*$K$140</f>
        <v>0</v>
      </c>
      <c r="Z140" s="131">
        <v>0</v>
      </c>
      <c r="AA140" s="132">
        <f>$Z$140*$K$140</f>
        <v>0</v>
      </c>
      <c r="AR140" s="6" t="s">
        <v>157</v>
      </c>
      <c r="AT140" s="6" t="s">
        <v>159</v>
      </c>
      <c r="AU140" s="6" t="s">
        <v>123</v>
      </c>
      <c r="AY140" s="6" t="s">
        <v>158</v>
      </c>
      <c r="BE140" s="83">
        <f>IF($U$140="základní",$N$140,0)</f>
        <v>0</v>
      </c>
      <c r="BF140" s="83">
        <f>IF($U$140="snížená",$N$140,0)</f>
        <v>0</v>
      </c>
      <c r="BG140" s="83">
        <f>IF($U$140="zákl. přenesená",$N$140,0)</f>
        <v>0</v>
      </c>
      <c r="BH140" s="83">
        <f>IF($U$140="sníž. přenesená",$N$140,0)</f>
        <v>0</v>
      </c>
      <c r="BI140" s="83">
        <f>IF($U$140="nulová",$N$140,0)</f>
        <v>0</v>
      </c>
      <c r="BJ140" s="6" t="s">
        <v>21</v>
      </c>
      <c r="BK140" s="83">
        <f>ROUND($L$140*$K$140,2)</f>
        <v>0</v>
      </c>
      <c r="BL140" s="6" t="s">
        <v>157</v>
      </c>
      <c r="BM140" s="6" t="s">
        <v>323</v>
      </c>
    </row>
    <row r="141" spans="2:65" s="6" customFormat="1" ht="27" customHeight="1">
      <c r="B141" s="21"/>
      <c r="C141" s="126" t="s">
        <v>206</v>
      </c>
      <c r="D141" s="126" t="s">
        <v>159</v>
      </c>
      <c r="E141" s="127" t="s">
        <v>324</v>
      </c>
      <c r="F141" s="219" t="s">
        <v>325</v>
      </c>
      <c r="G141" s="214"/>
      <c r="H141" s="214"/>
      <c r="I141" s="214"/>
      <c r="J141" s="128" t="s">
        <v>222</v>
      </c>
      <c r="K141" s="129">
        <v>196.85</v>
      </c>
      <c r="L141" s="213">
        <v>0</v>
      </c>
      <c r="M141" s="214"/>
      <c r="N141" s="215">
        <f>ROUND($L$141*$K$141,2)</f>
        <v>0</v>
      </c>
      <c r="O141" s="214"/>
      <c r="P141" s="214"/>
      <c r="Q141" s="214"/>
      <c r="R141" s="22"/>
      <c r="T141" s="130"/>
      <c r="U141" s="27" t="s">
        <v>43</v>
      </c>
      <c r="W141" s="131">
        <f>$V$141*$K$141</f>
        <v>0</v>
      </c>
      <c r="X141" s="131">
        <v>0</v>
      </c>
      <c r="Y141" s="131">
        <f>$X$141*$K$141</f>
        <v>0</v>
      </c>
      <c r="Z141" s="131">
        <v>0</v>
      </c>
      <c r="AA141" s="132">
        <f>$Z$141*$K$141</f>
        <v>0</v>
      </c>
      <c r="AR141" s="6" t="s">
        <v>157</v>
      </c>
      <c r="AT141" s="6" t="s">
        <v>159</v>
      </c>
      <c r="AU141" s="6" t="s">
        <v>123</v>
      </c>
      <c r="AY141" s="6" t="s">
        <v>158</v>
      </c>
      <c r="BE141" s="83">
        <f>IF($U$141="základní",$N$141,0)</f>
        <v>0</v>
      </c>
      <c r="BF141" s="83">
        <f>IF($U$141="snížená",$N$141,0)</f>
        <v>0</v>
      </c>
      <c r="BG141" s="83">
        <f>IF($U$141="zákl. přenesená",$N$141,0)</f>
        <v>0</v>
      </c>
      <c r="BH141" s="83">
        <f>IF($U$141="sníž. přenesená",$N$141,0)</f>
        <v>0</v>
      </c>
      <c r="BI141" s="83">
        <f>IF($U$141="nulová",$N$141,0)</f>
        <v>0</v>
      </c>
      <c r="BJ141" s="6" t="s">
        <v>21</v>
      </c>
      <c r="BK141" s="83">
        <f>ROUND($L$141*$K$141,2)</f>
        <v>0</v>
      </c>
      <c r="BL141" s="6" t="s">
        <v>157</v>
      </c>
      <c r="BM141" s="6" t="s">
        <v>326</v>
      </c>
    </row>
    <row r="142" spans="2:51" s="6" customFormat="1" ht="18.75" customHeight="1">
      <c r="B142" s="140"/>
      <c r="E142" s="141"/>
      <c r="F142" s="233" t="s">
        <v>327</v>
      </c>
      <c r="G142" s="234"/>
      <c r="H142" s="234"/>
      <c r="I142" s="234"/>
      <c r="K142" s="142">
        <v>111.65</v>
      </c>
      <c r="R142" s="143"/>
      <c r="T142" s="144"/>
      <c r="AA142" s="145"/>
      <c r="AT142" s="141" t="s">
        <v>198</v>
      </c>
      <c r="AU142" s="141" t="s">
        <v>123</v>
      </c>
      <c r="AV142" s="141" t="s">
        <v>123</v>
      </c>
      <c r="AW142" s="141" t="s">
        <v>130</v>
      </c>
      <c r="AX142" s="141" t="s">
        <v>78</v>
      </c>
      <c r="AY142" s="141" t="s">
        <v>158</v>
      </c>
    </row>
    <row r="143" spans="2:51" s="6" customFormat="1" ht="18.75" customHeight="1">
      <c r="B143" s="140"/>
      <c r="E143" s="141"/>
      <c r="F143" s="233" t="s">
        <v>328</v>
      </c>
      <c r="G143" s="234"/>
      <c r="H143" s="234"/>
      <c r="I143" s="234"/>
      <c r="K143" s="142">
        <v>85.2</v>
      </c>
      <c r="R143" s="143"/>
      <c r="T143" s="144"/>
      <c r="AA143" s="145"/>
      <c r="AT143" s="141" t="s">
        <v>198</v>
      </c>
      <c r="AU143" s="141" t="s">
        <v>123</v>
      </c>
      <c r="AV143" s="141" t="s">
        <v>123</v>
      </c>
      <c r="AW143" s="141" t="s">
        <v>130</v>
      </c>
      <c r="AX143" s="141" t="s">
        <v>78</v>
      </c>
      <c r="AY143" s="141" t="s">
        <v>158</v>
      </c>
    </row>
    <row r="144" spans="2:51" s="6" customFormat="1" ht="18.75" customHeight="1">
      <c r="B144" s="151"/>
      <c r="E144" s="152"/>
      <c r="F144" s="235" t="s">
        <v>268</v>
      </c>
      <c r="G144" s="236"/>
      <c r="H144" s="236"/>
      <c r="I144" s="236"/>
      <c r="K144" s="153">
        <v>196.85</v>
      </c>
      <c r="R144" s="154"/>
      <c r="T144" s="155"/>
      <c r="AA144" s="156"/>
      <c r="AT144" s="152" t="s">
        <v>198</v>
      </c>
      <c r="AU144" s="152" t="s">
        <v>123</v>
      </c>
      <c r="AV144" s="152" t="s">
        <v>157</v>
      </c>
      <c r="AW144" s="152" t="s">
        <v>130</v>
      </c>
      <c r="AX144" s="152" t="s">
        <v>21</v>
      </c>
      <c r="AY144" s="152" t="s">
        <v>158</v>
      </c>
    </row>
    <row r="145" spans="2:65" s="6" customFormat="1" ht="15.75" customHeight="1">
      <c r="B145" s="21"/>
      <c r="C145" s="126" t="s">
        <v>211</v>
      </c>
      <c r="D145" s="126" t="s">
        <v>159</v>
      </c>
      <c r="E145" s="127" t="s">
        <v>329</v>
      </c>
      <c r="F145" s="219" t="s">
        <v>330</v>
      </c>
      <c r="G145" s="214"/>
      <c r="H145" s="214"/>
      <c r="I145" s="214"/>
      <c r="J145" s="128" t="s">
        <v>222</v>
      </c>
      <c r="K145" s="129">
        <v>196.85</v>
      </c>
      <c r="L145" s="213">
        <v>0</v>
      </c>
      <c r="M145" s="214"/>
      <c r="N145" s="215">
        <f>ROUND($L$145*$K$145,2)</f>
        <v>0</v>
      </c>
      <c r="O145" s="214"/>
      <c r="P145" s="214"/>
      <c r="Q145" s="214"/>
      <c r="R145" s="22"/>
      <c r="T145" s="130"/>
      <c r="U145" s="27" t="s">
        <v>43</v>
      </c>
      <c r="W145" s="131">
        <f>$V$145*$K$145</f>
        <v>0</v>
      </c>
      <c r="X145" s="131">
        <v>0</v>
      </c>
      <c r="Y145" s="131">
        <f>$X$145*$K$145</f>
        <v>0</v>
      </c>
      <c r="Z145" s="131">
        <v>0</v>
      </c>
      <c r="AA145" s="132">
        <f>$Z$145*$K$145</f>
        <v>0</v>
      </c>
      <c r="AR145" s="6" t="s">
        <v>157</v>
      </c>
      <c r="AT145" s="6" t="s">
        <v>159</v>
      </c>
      <c r="AU145" s="6" t="s">
        <v>123</v>
      </c>
      <c r="AY145" s="6" t="s">
        <v>158</v>
      </c>
      <c r="BE145" s="83">
        <f>IF($U$145="základní",$N$145,0)</f>
        <v>0</v>
      </c>
      <c r="BF145" s="83">
        <f>IF($U$145="snížená",$N$145,0)</f>
        <v>0</v>
      </c>
      <c r="BG145" s="83">
        <f>IF($U$145="zákl. přenesená",$N$145,0)</f>
        <v>0</v>
      </c>
      <c r="BH145" s="83">
        <f>IF($U$145="sníž. přenesená",$N$145,0)</f>
        <v>0</v>
      </c>
      <c r="BI145" s="83">
        <f>IF($U$145="nulová",$N$145,0)</f>
        <v>0</v>
      </c>
      <c r="BJ145" s="6" t="s">
        <v>21</v>
      </c>
      <c r="BK145" s="83">
        <f>ROUND($L$145*$K$145,2)</f>
        <v>0</v>
      </c>
      <c r="BL145" s="6" t="s">
        <v>157</v>
      </c>
      <c r="BM145" s="6" t="s">
        <v>331</v>
      </c>
    </row>
    <row r="146" spans="2:65" s="6" customFormat="1" ht="27" customHeight="1">
      <c r="B146" s="21"/>
      <c r="C146" s="126" t="s">
        <v>215</v>
      </c>
      <c r="D146" s="126" t="s">
        <v>159</v>
      </c>
      <c r="E146" s="127" t="s">
        <v>332</v>
      </c>
      <c r="F146" s="219" t="s">
        <v>333</v>
      </c>
      <c r="G146" s="214"/>
      <c r="H146" s="214"/>
      <c r="I146" s="214"/>
      <c r="J146" s="128" t="s">
        <v>240</v>
      </c>
      <c r="K146" s="129">
        <v>354.33</v>
      </c>
      <c r="L146" s="213">
        <v>0</v>
      </c>
      <c r="M146" s="214"/>
      <c r="N146" s="215">
        <f>ROUND($L$146*$K$146,2)</f>
        <v>0</v>
      </c>
      <c r="O146" s="214"/>
      <c r="P146" s="214"/>
      <c r="Q146" s="214"/>
      <c r="R146" s="22"/>
      <c r="T146" s="130"/>
      <c r="U146" s="27" t="s">
        <v>43</v>
      </c>
      <c r="W146" s="131">
        <f>$V$146*$K$146</f>
        <v>0</v>
      </c>
      <c r="X146" s="131">
        <v>0</v>
      </c>
      <c r="Y146" s="131">
        <f>$X$146*$K$146</f>
        <v>0</v>
      </c>
      <c r="Z146" s="131">
        <v>0</v>
      </c>
      <c r="AA146" s="132">
        <f>$Z$146*$K$146</f>
        <v>0</v>
      </c>
      <c r="AR146" s="6" t="s">
        <v>157</v>
      </c>
      <c r="AT146" s="6" t="s">
        <v>159</v>
      </c>
      <c r="AU146" s="6" t="s">
        <v>123</v>
      </c>
      <c r="AY146" s="6" t="s">
        <v>158</v>
      </c>
      <c r="BE146" s="83">
        <f>IF($U$146="základní",$N$146,0)</f>
        <v>0</v>
      </c>
      <c r="BF146" s="83">
        <f>IF($U$146="snížená",$N$146,0)</f>
        <v>0</v>
      </c>
      <c r="BG146" s="83">
        <f>IF($U$146="zákl. přenesená",$N$146,0)</f>
        <v>0</v>
      </c>
      <c r="BH146" s="83">
        <f>IF($U$146="sníž. přenesená",$N$146,0)</f>
        <v>0</v>
      </c>
      <c r="BI146" s="83">
        <f>IF($U$146="nulová",$N$146,0)</f>
        <v>0</v>
      </c>
      <c r="BJ146" s="6" t="s">
        <v>21</v>
      </c>
      <c r="BK146" s="83">
        <f>ROUND($L$146*$K$146,2)</f>
        <v>0</v>
      </c>
      <c r="BL146" s="6" t="s">
        <v>157</v>
      </c>
      <c r="BM146" s="6" t="s">
        <v>334</v>
      </c>
    </row>
    <row r="147" spans="2:65" s="6" customFormat="1" ht="27" customHeight="1">
      <c r="B147" s="21"/>
      <c r="C147" s="126" t="s">
        <v>219</v>
      </c>
      <c r="D147" s="126" t="s">
        <v>159</v>
      </c>
      <c r="E147" s="127" t="s">
        <v>335</v>
      </c>
      <c r="F147" s="219" t="s">
        <v>336</v>
      </c>
      <c r="G147" s="214"/>
      <c r="H147" s="214"/>
      <c r="I147" s="214"/>
      <c r="J147" s="128" t="s">
        <v>222</v>
      </c>
      <c r="K147" s="129">
        <v>37.4</v>
      </c>
      <c r="L147" s="213">
        <v>0</v>
      </c>
      <c r="M147" s="214"/>
      <c r="N147" s="215">
        <f>ROUND($L$147*$K$147,2)</f>
        <v>0</v>
      </c>
      <c r="O147" s="214"/>
      <c r="P147" s="214"/>
      <c r="Q147" s="214"/>
      <c r="R147" s="22"/>
      <c r="T147" s="130"/>
      <c r="U147" s="27" t="s">
        <v>43</v>
      </c>
      <c r="W147" s="131">
        <f>$V$147*$K$147</f>
        <v>0</v>
      </c>
      <c r="X147" s="131">
        <v>0</v>
      </c>
      <c r="Y147" s="131">
        <f>$X$147*$K$147</f>
        <v>0</v>
      </c>
      <c r="Z147" s="131">
        <v>0</v>
      </c>
      <c r="AA147" s="132">
        <f>$Z$147*$K$147</f>
        <v>0</v>
      </c>
      <c r="AR147" s="6" t="s">
        <v>157</v>
      </c>
      <c r="AT147" s="6" t="s">
        <v>159</v>
      </c>
      <c r="AU147" s="6" t="s">
        <v>123</v>
      </c>
      <c r="AY147" s="6" t="s">
        <v>158</v>
      </c>
      <c r="BE147" s="83">
        <f>IF($U$147="základní",$N$147,0)</f>
        <v>0</v>
      </c>
      <c r="BF147" s="83">
        <f>IF($U$147="snížená",$N$147,0)</f>
        <v>0</v>
      </c>
      <c r="BG147" s="83">
        <f>IF($U$147="zákl. přenesená",$N$147,0)</f>
        <v>0</v>
      </c>
      <c r="BH147" s="83">
        <f>IF($U$147="sníž. přenesená",$N$147,0)</f>
        <v>0</v>
      </c>
      <c r="BI147" s="83">
        <f>IF($U$147="nulová",$N$147,0)</f>
        <v>0</v>
      </c>
      <c r="BJ147" s="6" t="s">
        <v>21</v>
      </c>
      <c r="BK147" s="83">
        <f>ROUND($L$147*$K$147,2)</f>
        <v>0</v>
      </c>
      <c r="BL147" s="6" t="s">
        <v>157</v>
      </c>
      <c r="BM147" s="6" t="s">
        <v>337</v>
      </c>
    </row>
    <row r="148" spans="2:51" s="6" customFormat="1" ht="18.75" customHeight="1">
      <c r="B148" s="140"/>
      <c r="E148" s="141"/>
      <c r="F148" s="233" t="s">
        <v>338</v>
      </c>
      <c r="G148" s="234"/>
      <c r="H148" s="234"/>
      <c r="I148" s="234"/>
      <c r="K148" s="142">
        <v>37.4</v>
      </c>
      <c r="R148" s="143"/>
      <c r="T148" s="144"/>
      <c r="AA148" s="145"/>
      <c r="AT148" s="141" t="s">
        <v>198</v>
      </c>
      <c r="AU148" s="141" t="s">
        <v>123</v>
      </c>
      <c r="AV148" s="141" t="s">
        <v>123</v>
      </c>
      <c r="AW148" s="141" t="s">
        <v>130</v>
      </c>
      <c r="AX148" s="141" t="s">
        <v>21</v>
      </c>
      <c r="AY148" s="141" t="s">
        <v>158</v>
      </c>
    </row>
    <row r="149" spans="2:65" s="6" customFormat="1" ht="15.75" customHeight="1">
      <c r="B149" s="21"/>
      <c r="C149" s="157" t="s">
        <v>25</v>
      </c>
      <c r="D149" s="157" t="s">
        <v>339</v>
      </c>
      <c r="E149" s="158" t="s">
        <v>340</v>
      </c>
      <c r="F149" s="240" t="s">
        <v>341</v>
      </c>
      <c r="G149" s="241"/>
      <c r="H149" s="241"/>
      <c r="I149" s="241"/>
      <c r="J149" s="159" t="s">
        <v>240</v>
      </c>
      <c r="K149" s="160">
        <v>67.32</v>
      </c>
      <c r="L149" s="242">
        <v>0</v>
      </c>
      <c r="M149" s="241"/>
      <c r="N149" s="243">
        <f>ROUND($L$149*$K$149,2)</f>
        <v>0</v>
      </c>
      <c r="O149" s="214"/>
      <c r="P149" s="214"/>
      <c r="Q149" s="214"/>
      <c r="R149" s="22"/>
      <c r="T149" s="130"/>
      <c r="U149" s="27" t="s">
        <v>43</v>
      </c>
      <c r="W149" s="131">
        <f>$V$149*$K$149</f>
        <v>0</v>
      </c>
      <c r="X149" s="131">
        <v>1</v>
      </c>
      <c r="Y149" s="131">
        <f>$X$149*$K$149</f>
        <v>67.32</v>
      </c>
      <c r="Z149" s="131">
        <v>0</v>
      </c>
      <c r="AA149" s="132">
        <f>$Z$149*$K$149</f>
        <v>0</v>
      </c>
      <c r="AR149" s="6" t="s">
        <v>215</v>
      </c>
      <c r="AT149" s="6" t="s">
        <v>339</v>
      </c>
      <c r="AU149" s="6" t="s">
        <v>123</v>
      </c>
      <c r="AY149" s="6" t="s">
        <v>158</v>
      </c>
      <c r="BE149" s="83">
        <f>IF($U$149="základní",$N$149,0)</f>
        <v>0</v>
      </c>
      <c r="BF149" s="83">
        <f>IF($U$149="snížená",$N$149,0)</f>
        <v>0</v>
      </c>
      <c r="BG149" s="83">
        <f>IF($U$149="zákl. přenesená",$N$149,0)</f>
        <v>0</v>
      </c>
      <c r="BH149" s="83">
        <f>IF($U$149="sníž. přenesená",$N$149,0)</f>
        <v>0</v>
      </c>
      <c r="BI149" s="83">
        <f>IF($U$149="nulová",$N$149,0)</f>
        <v>0</v>
      </c>
      <c r="BJ149" s="6" t="s">
        <v>21</v>
      </c>
      <c r="BK149" s="83">
        <f>ROUND($L$149*$K$149,2)</f>
        <v>0</v>
      </c>
      <c r="BL149" s="6" t="s">
        <v>157</v>
      </c>
      <c r="BM149" s="6" t="s">
        <v>342</v>
      </c>
    </row>
    <row r="150" spans="2:63" s="117" customFormat="1" ht="30.75" customHeight="1">
      <c r="B150" s="118"/>
      <c r="D150" s="139" t="s">
        <v>300</v>
      </c>
      <c r="E150" s="139"/>
      <c r="F150" s="139"/>
      <c r="G150" s="139"/>
      <c r="H150" s="139"/>
      <c r="I150" s="139"/>
      <c r="J150" s="139"/>
      <c r="K150" s="139"/>
      <c r="L150" s="139"/>
      <c r="M150" s="139"/>
      <c r="N150" s="232">
        <f>$BK$150</f>
        <v>0</v>
      </c>
      <c r="O150" s="218"/>
      <c r="P150" s="218"/>
      <c r="Q150" s="218"/>
      <c r="R150" s="121"/>
      <c r="T150" s="122"/>
      <c r="W150" s="123">
        <f>SUM($W$151:$W$156)</f>
        <v>0</v>
      </c>
      <c r="Y150" s="123">
        <f>SUM($Y$151:$Y$156)</f>
        <v>140.1428946</v>
      </c>
      <c r="AA150" s="124">
        <f>SUM($AA$151:$AA$156)</f>
        <v>0</v>
      </c>
      <c r="AR150" s="120" t="s">
        <v>21</v>
      </c>
      <c r="AT150" s="120" t="s">
        <v>77</v>
      </c>
      <c r="AU150" s="120" t="s">
        <v>21</v>
      </c>
      <c r="AY150" s="120" t="s">
        <v>158</v>
      </c>
      <c r="BK150" s="125">
        <f>SUM($BK$151:$BK$156)</f>
        <v>0</v>
      </c>
    </row>
    <row r="151" spans="2:65" s="6" customFormat="1" ht="27" customHeight="1">
      <c r="B151" s="21"/>
      <c r="C151" s="126" t="s">
        <v>229</v>
      </c>
      <c r="D151" s="126" t="s">
        <v>159</v>
      </c>
      <c r="E151" s="127" t="s">
        <v>343</v>
      </c>
      <c r="F151" s="219" t="s">
        <v>344</v>
      </c>
      <c r="G151" s="214"/>
      <c r="H151" s="214"/>
      <c r="I151" s="214"/>
      <c r="J151" s="128" t="s">
        <v>222</v>
      </c>
      <c r="K151" s="129">
        <v>54.6</v>
      </c>
      <c r="L151" s="213">
        <v>0</v>
      </c>
      <c r="M151" s="214"/>
      <c r="N151" s="215">
        <f>ROUND($L$151*$K$151,2)</f>
        <v>0</v>
      </c>
      <c r="O151" s="214"/>
      <c r="P151" s="214"/>
      <c r="Q151" s="214"/>
      <c r="R151" s="22"/>
      <c r="T151" s="130"/>
      <c r="U151" s="27" t="s">
        <v>43</v>
      </c>
      <c r="W151" s="131">
        <f>$V$151*$K$151</f>
        <v>0</v>
      </c>
      <c r="X151" s="131">
        <v>1.92198</v>
      </c>
      <c r="Y151" s="131">
        <f>$X$151*$K$151</f>
        <v>104.94010800000001</v>
      </c>
      <c r="Z151" s="131">
        <v>0</v>
      </c>
      <c r="AA151" s="132">
        <f>$Z$151*$K$151</f>
        <v>0</v>
      </c>
      <c r="AR151" s="6" t="s">
        <v>157</v>
      </c>
      <c r="AT151" s="6" t="s">
        <v>159</v>
      </c>
      <c r="AU151" s="6" t="s">
        <v>123</v>
      </c>
      <c r="AY151" s="6" t="s">
        <v>158</v>
      </c>
      <c r="BE151" s="83">
        <f>IF($U$151="základní",$N$151,0)</f>
        <v>0</v>
      </c>
      <c r="BF151" s="83">
        <f>IF($U$151="snížená",$N$151,0)</f>
        <v>0</v>
      </c>
      <c r="BG151" s="83">
        <f>IF($U$151="zákl. přenesená",$N$151,0)</f>
        <v>0</v>
      </c>
      <c r="BH151" s="83">
        <f>IF($U$151="sníž. přenesená",$N$151,0)</f>
        <v>0</v>
      </c>
      <c r="BI151" s="83">
        <f>IF($U$151="nulová",$N$151,0)</f>
        <v>0</v>
      </c>
      <c r="BJ151" s="6" t="s">
        <v>21</v>
      </c>
      <c r="BK151" s="83">
        <f>ROUND($L$151*$K$151,2)</f>
        <v>0</v>
      </c>
      <c r="BL151" s="6" t="s">
        <v>157</v>
      </c>
      <c r="BM151" s="6" t="s">
        <v>345</v>
      </c>
    </row>
    <row r="152" spans="2:51" s="6" customFormat="1" ht="18.75" customHeight="1">
      <c r="B152" s="140"/>
      <c r="E152" s="141"/>
      <c r="F152" s="233" t="s">
        <v>346</v>
      </c>
      <c r="G152" s="234"/>
      <c r="H152" s="234"/>
      <c r="I152" s="234"/>
      <c r="K152" s="142">
        <v>54.6</v>
      </c>
      <c r="R152" s="143"/>
      <c r="T152" s="144"/>
      <c r="AA152" s="145"/>
      <c r="AT152" s="141" t="s">
        <v>198</v>
      </c>
      <c r="AU152" s="141" t="s">
        <v>123</v>
      </c>
      <c r="AV152" s="141" t="s">
        <v>123</v>
      </c>
      <c r="AW152" s="141" t="s">
        <v>130</v>
      </c>
      <c r="AX152" s="141" t="s">
        <v>21</v>
      </c>
      <c r="AY152" s="141" t="s">
        <v>158</v>
      </c>
    </row>
    <row r="153" spans="2:65" s="6" customFormat="1" ht="27" customHeight="1">
      <c r="B153" s="21"/>
      <c r="C153" s="126" t="s">
        <v>233</v>
      </c>
      <c r="D153" s="126" t="s">
        <v>159</v>
      </c>
      <c r="E153" s="127" t="s">
        <v>347</v>
      </c>
      <c r="F153" s="219" t="s">
        <v>348</v>
      </c>
      <c r="G153" s="214"/>
      <c r="H153" s="214"/>
      <c r="I153" s="214"/>
      <c r="J153" s="128" t="s">
        <v>192</v>
      </c>
      <c r="K153" s="129">
        <v>26</v>
      </c>
      <c r="L153" s="213">
        <v>0</v>
      </c>
      <c r="M153" s="214"/>
      <c r="N153" s="215">
        <f>ROUND($L$153*$K$153,2)</f>
        <v>0</v>
      </c>
      <c r="O153" s="214"/>
      <c r="P153" s="214"/>
      <c r="Q153" s="214"/>
      <c r="R153" s="22"/>
      <c r="T153" s="130"/>
      <c r="U153" s="27" t="s">
        <v>43</v>
      </c>
      <c r="W153" s="131">
        <f>$V$153*$K$153</f>
        <v>0</v>
      </c>
      <c r="X153" s="131">
        <v>0.00187</v>
      </c>
      <c r="Y153" s="131">
        <f>$X$153*$K$153</f>
        <v>0.04862</v>
      </c>
      <c r="Z153" s="131">
        <v>0</v>
      </c>
      <c r="AA153" s="132">
        <f>$Z$153*$K$153</f>
        <v>0</v>
      </c>
      <c r="AR153" s="6" t="s">
        <v>157</v>
      </c>
      <c r="AT153" s="6" t="s">
        <v>159</v>
      </c>
      <c r="AU153" s="6" t="s">
        <v>123</v>
      </c>
      <c r="AY153" s="6" t="s">
        <v>158</v>
      </c>
      <c r="BE153" s="83">
        <f>IF($U$153="základní",$N$153,0)</f>
        <v>0</v>
      </c>
      <c r="BF153" s="83">
        <f>IF($U$153="snížená",$N$153,0)</f>
        <v>0</v>
      </c>
      <c r="BG153" s="83">
        <f>IF($U$153="zákl. přenesená",$N$153,0)</f>
        <v>0</v>
      </c>
      <c r="BH153" s="83">
        <f>IF($U$153="sníž. přenesená",$N$153,0)</f>
        <v>0</v>
      </c>
      <c r="BI153" s="83">
        <f>IF($U$153="nulová",$N$153,0)</f>
        <v>0</v>
      </c>
      <c r="BJ153" s="6" t="s">
        <v>21</v>
      </c>
      <c r="BK153" s="83">
        <f>ROUND($L$153*$K$153,2)</f>
        <v>0</v>
      </c>
      <c r="BL153" s="6" t="s">
        <v>157</v>
      </c>
      <c r="BM153" s="6" t="s">
        <v>349</v>
      </c>
    </row>
    <row r="154" spans="2:65" s="6" customFormat="1" ht="27" customHeight="1">
      <c r="B154" s="21"/>
      <c r="C154" s="126" t="s">
        <v>237</v>
      </c>
      <c r="D154" s="126" t="s">
        <v>159</v>
      </c>
      <c r="E154" s="127" t="s">
        <v>350</v>
      </c>
      <c r="F154" s="219" t="s">
        <v>351</v>
      </c>
      <c r="G154" s="214"/>
      <c r="H154" s="214"/>
      <c r="I154" s="214"/>
      <c r="J154" s="128" t="s">
        <v>192</v>
      </c>
      <c r="K154" s="129">
        <v>26</v>
      </c>
      <c r="L154" s="213">
        <v>0</v>
      </c>
      <c r="M154" s="214"/>
      <c r="N154" s="215">
        <f>ROUND($L$154*$K$154,2)</f>
        <v>0</v>
      </c>
      <c r="O154" s="214"/>
      <c r="P154" s="214"/>
      <c r="Q154" s="214"/>
      <c r="R154" s="22"/>
      <c r="T154" s="130"/>
      <c r="U154" s="27" t="s">
        <v>43</v>
      </c>
      <c r="W154" s="131">
        <f>$V$154*$K$154</f>
        <v>0</v>
      </c>
      <c r="X154" s="131">
        <v>0.0002</v>
      </c>
      <c r="Y154" s="131">
        <f>$X$154*$K$154</f>
        <v>0.005200000000000001</v>
      </c>
      <c r="Z154" s="131">
        <v>0</v>
      </c>
      <c r="AA154" s="132">
        <f>$Z$154*$K$154</f>
        <v>0</v>
      </c>
      <c r="AR154" s="6" t="s">
        <v>157</v>
      </c>
      <c r="AT154" s="6" t="s">
        <v>159</v>
      </c>
      <c r="AU154" s="6" t="s">
        <v>123</v>
      </c>
      <c r="AY154" s="6" t="s">
        <v>158</v>
      </c>
      <c r="BE154" s="83">
        <f>IF($U$154="základní",$N$154,0)</f>
        <v>0</v>
      </c>
      <c r="BF154" s="83">
        <f>IF($U$154="snížená",$N$154,0)</f>
        <v>0</v>
      </c>
      <c r="BG154" s="83">
        <f>IF($U$154="zákl. přenesená",$N$154,0)</f>
        <v>0</v>
      </c>
      <c r="BH154" s="83">
        <f>IF($U$154="sníž. přenesená",$N$154,0)</f>
        <v>0</v>
      </c>
      <c r="BI154" s="83">
        <f>IF($U$154="nulová",$N$154,0)</f>
        <v>0</v>
      </c>
      <c r="BJ154" s="6" t="s">
        <v>21</v>
      </c>
      <c r="BK154" s="83">
        <f>ROUND($L$154*$K$154,2)</f>
        <v>0</v>
      </c>
      <c r="BL154" s="6" t="s">
        <v>157</v>
      </c>
      <c r="BM154" s="6" t="s">
        <v>352</v>
      </c>
    </row>
    <row r="155" spans="2:65" s="6" customFormat="1" ht="24" customHeight="1">
      <c r="B155" s="21"/>
      <c r="C155" s="126" t="s">
        <v>242</v>
      </c>
      <c r="D155" s="126" t="s">
        <v>159</v>
      </c>
      <c r="E155" s="127" t="s">
        <v>353</v>
      </c>
      <c r="F155" s="247" t="s">
        <v>749</v>
      </c>
      <c r="G155" s="214"/>
      <c r="H155" s="214"/>
      <c r="I155" s="214"/>
      <c r="J155" s="128" t="s">
        <v>222</v>
      </c>
      <c r="K155" s="129">
        <v>15.07</v>
      </c>
      <c r="L155" s="213">
        <v>0</v>
      </c>
      <c r="M155" s="214"/>
      <c r="N155" s="215">
        <f>ROUND($L$155*$K$155,2)</f>
        <v>0</v>
      </c>
      <c r="O155" s="214"/>
      <c r="P155" s="214"/>
      <c r="Q155" s="214"/>
      <c r="R155" s="22"/>
      <c r="T155" s="130"/>
      <c r="U155" s="27" t="s">
        <v>43</v>
      </c>
      <c r="W155" s="131">
        <f>$V$155*$K$155</f>
        <v>0</v>
      </c>
      <c r="X155" s="131">
        <v>2.33238</v>
      </c>
      <c r="Y155" s="131">
        <f>$X$155*$K$155</f>
        <v>35.1489666</v>
      </c>
      <c r="Z155" s="131">
        <v>0</v>
      </c>
      <c r="AA155" s="132">
        <f>$Z$155*$K$155</f>
        <v>0</v>
      </c>
      <c r="AR155" s="6" t="s">
        <v>157</v>
      </c>
      <c r="AT155" s="6" t="s">
        <v>159</v>
      </c>
      <c r="AU155" s="6" t="s">
        <v>123</v>
      </c>
      <c r="AY155" s="6" t="s">
        <v>158</v>
      </c>
      <c r="BE155" s="83">
        <f>IF($U$155="základní",$N$155,0)</f>
        <v>0</v>
      </c>
      <c r="BF155" s="83">
        <f>IF($U$155="snížená",$N$155,0)</f>
        <v>0</v>
      </c>
      <c r="BG155" s="83">
        <f>IF($U$155="zákl. přenesená",$N$155,0)</f>
        <v>0</v>
      </c>
      <c r="BH155" s="83">
        <f>IF($U$155="sníž. přenesená",$N$155,0)</f>
        <v>0</v>
      </c>
      <c r="BI155" s="83">
        <f>IF($U$155="nulová",$N$155,0)</f>
        <v>0</v>
      </c>
      <c r="BJ155" s="6" t="s">
        <v>21</v>
      </c>
      <c r="BK155" s="83">
        <f>ROUND($L$155*$K$155,2)</f>
        <v>0</v>
      </c>
      <c r="BL155" s="6" t="s">
        <v>157</v>
      </c>
      <c r="BM155" s="6" t="s">
        <v>354</v>
      </c>
    </row>
    <row r="156" spans="2:51" s="6" customFormat="1" ht="15.75" customHeight="1">
      <c r="B156" s="140"/>
      <c r="E156" s="141"/>
      <c r="F156" s="233" t="s">
        <v>355</v>
      </c>
      <c r="G156" s="234"/>
      <c r="H156" s="234"/>
      <c r="I156" s="234"/>
      <c r="K156" s="142">
        <v>14.56</v>
      </c>
      <c r="R156" s="143"/>
      <c r="T156" s="144"/>
      <c r="AA156" s="145"/>
      <c r="AT156" s="141" t="s">
        <v>198</v>
      </c>
      <c r="AU156" s="141" t="s">
        <v>123</v>
      </c>
      <c r="AV156" s="141" t="s">
        <v>123</v>
      </c>
      <c r="AW156" s="141" t="s">
        <v>130</v>
      </c>
      <c r="AX156" s="141" t="s">
        <v>21</v>
      </c>
      <c r="AY156" s="141" t="s">
        <v>158</v>
      </c>
    </row>
    <row r="157" spans="2:63" s="117" customFormat="1" ht="25.5" customHeight="1">
      <c r="B157" s="118"/>
      <c r="D157" s="139" t="s">
        <v>301</v>
      </c>
      <c r="E157" s="139"/>
      <c r="F157" s="139"/>
      <c r="G157" s="139"/>
      <c r="H157" s="139"/>
      <c r="I157" s="139"/>
      <c r="J157" s="139"/>
      <c r="K157" s="139"/>
      <c r="L157" s="139"/>
      <c r="M157" s="139"/>
      <c r="N157" s="232">
        <f>$BK$157</f>
        <v>0</v>
      </c>
      <c r="O157" s="218"/>
      <c r="P157" s="218"/>
      <c r="Q157" s="218"/>
      <c r="R157" s="121"/>
      <c r="T157" s="122"/>
      <c r="W157" s="123">
        <f>SUM($W$158:$W$205)</f>
        <v>0</v>
      </c>
      <c r="Y157" s="123">
        <f>SUM($Y$158:$Y$205)</f>
        <v>176.72340986999998</v>
      </c>
      <c r="AA157" s="124">
        <f>SUM($AA$158:$AA$205)</f>
        <v>0</v>
      </c>
      <c r="AR157" s="120" t="s">
        <v>21</v>
      </c>
      <c r="AT157" s="120" t="s">
        <v>77</v>
      </c>
      <c r="AU157" s="120" t="s">
        <v>21</v>
      </c>
      <c r="AY157" s="120" t="s">
        <v>158</v>
      </c>
      <c r="BK157" s="125">
        <f>SUM($BK$158:$BK$205)</f>
        <v>0</v>
      </c>
    </row>
    <row r="158" spans="2:65" s="6" customFormat="1" ht="15.75" customHeight="1">
      <c r="B158" s="21"/>
      <c r="C158" s="126" t="s">
        <v>8</v>
      </c>
      <c r="D158" s="126" t="s">
        <v>159</v>
      </c>
      <c r="E158" s="127" t="s">
        <v>356</v>
      </c>
      <c r="F158" s="219" t="s">
        <v>357</v>
      </c>
      <c r="G158" s="214"/>
      <c r="H158" s="214"/>
      <c r="I158" s="214"/>
      <c r="J158" s="128" t="s">
        <v>222</v>
      </c>
      <c r="K158" s="129">
        <v>17</v>
      </c>
      <c r="L158" s="213">
        <v>0</v>
      </c>
      <c r="M158" s="214"/>
      <c r="N158" s="215">
        <f>ROUND($L$158*$K$158,2)</f>
        <v>0</v>
      </c>
      <c r="O158" s="214"/>
      <c r="P158" s="214"/>
      <c r="Q158" s="214"/>
      <c r="R158" s="22"/>
      <c r="T158" s="130"/>
      <c r="U158" s="27" t="s">
        <v>43</v>
      </c>
      <c r="W158" s="131">
        <f>$V$158*$K$158</f>
        <v>0</v>
      </c>
      <c r="X158" s="131">
        <v>2.47786</v>
      </c>
      <c r="Y158" s="131">
        <f>$X$158*$K$158</f>
        <v>42.12362</v>
      </c>
      <c r="Z158" s="131">
        <v>0</v>
      </c>
      <c r="AA158" s="132">
        <f>$Z$158*$K$158</f>
        <v>0</v>
      </c>
      <c r="AR158" s="6" t="s">
        <v>157</v>
      </c>
      <c r="AT158" s="6" t="s">
        <v>159</v>
      </c>
      <c r="AU158" s="6" t="s">
        <v>123</v>
      </c>
      <c r="AY158" s="6" t="s">
        <v>158</v>
      </c>
      <c r="BE158" s="83">
        <f>IF($U$158="základní",$N$158,0)</f>
        <v>0</v>
      </c>
      <c r="BF158" s="83">
        <f>IF($U$158="snížená",$N$158,0)</f>
        <v>0</v>
      </c>
      <c r="BG158" s="83">
        <f>IF($U$158="zákl. přenesená",$N$158,0)</f>
        <v>0</v>
      </c>
      <c r="BH158" s="83">
        <f>IF($U$158="sníž. přenesená",$N$158,0)</f>
        <v>0</v>
      </c>
      <c r="BI158" s="83">
        <f>IF($U$158="nulová",$N$158,0)</f>
        <v>0</v>
      </c>
      <c r="BJ158" s="6" t="s">
        <v>21</v>
      </c>
      <c r="BK158" s="83">
        <f>ROUND($L$158*$K$158,2)</f>
        <v>0</v>
      </c>
      <c r="BL158" s="6" t="s">
        <v>157</v>
      </c>
      <c r="BM158" s="6" t="s">
        <v>358</v>
      </c>
    </row>
    <row r="159" spans="2:51" s="6" customFormat="1" ht="18.75" customHeight="1">
      <c r="B159" s="146"/>
      <c r="E159" s="147"/>
      <c r="F159" s="237" t="s">
        <v>359</v>
      </c>
      <c r="G159" s="238"/>
      <c r="H159" s="238"/>
      <c r="I159" s="238"/>
      <c r="K159" s="147"/>
      <c r="R159" s="148"/>
      <c r="T159" s="149"/>
      <c r="AA159" s="150"/>
      <c r="AT159" s="147" t="s">
        <v>198</v>
      </c>
      <c r="AU159" s="147" t="s">
        <v>123</v>
      </c>
      <c r="AV159" s="147" t="s">
        <v>21</v>
      </c>
      <c r="AW159" s="147" t="s">
        <v>130</v>
      </c>
      <c r="AX159" s="147" t="s">
        <v>78</v>
      </c>
      <c r="AY159" s="147" t="s">
        <v>158</v>
      </c>
    </row>
    <row r="160" spans="2:51" s="6" customFormat="1" ht="18.75" customHeight="1">
      <c r="B160" s="140"/>
      <c r="E160" s="141"/>
      <c r="F160" s="233" t="s">
        <v>360</v>
      </c>
      <c r="G160" s="234"/>
      <c r="H160" s="234"/>
      <c r="I160" s="234"/>
      <c r="K160" s="142">
        <v>5.6</v>
      </c>
      <c r="R160" s="143"/>
      <c r="T160" s="144"/>
      <c r="AA160" s="145"/>
      <c r="AT160" s="141" t="s">
        <v>198</v>
      </c>
      <c r="AU160" s="141" t="s">
        <v>123</v>
      </c>
      <c r="AV160" s="141" t="s">
        <v>123</v>
      </c>
      <c r="AW160" s="141" t="s">
        <v>130</v>
      </c>
      <c r="AX160" s="141" t="s">
        <v>78</v>
      </c>
      <c r="AY160" s="141" t="s">
        <v>158</v>
      </c>
    </row>
    <row r="161" spans="2:51" s="6" customFormat="1" ht="18.75" customHeight="1">
      <c r="B161" s="140"/>
      <c r="E161" s="141"/>
      <c r="F161" s="233" t="s">
        <v>361</v>
      </c>
      <c r="G161" s="234"/>
      <c r="H161" s="234"/>
      <c r="I161" s="234"/>
      <c r="K161" s="142">
        <v>11.4</v>
      </c>
      <c r="R161" s="143"/>
      <c r="T161" s="144"/>
      <c r="AA161" s="145"/>
      <c r="AT161" s="141" t="s">
        <v>198</v>
      </c>
      <c r="AU161" s="141" t="s">
        <v>123</v>
      </c>
      <c r="AV161" s="141" t="s">
        <v>123</v>
      </c>
      <c r="AW161" s="141" t="s">
        <v>130</v>
      </c>
      <c r="AX161" s="141" t="s">
        <v>78</v>
      </c>
      <c r="AY161" s="141" t="s">
        <v>158</v>
      </c>
    </row>
    <row r="162" spans="2:51" s="6" customFormat="1" ht="18.75" customHeight="1">
      <c r="B162" s="151"/>
      <c r="E162" s="152"/>
      <c r="F162" s="235" t="s">
        <v>268</v>
      </c>
      <c r="G162" s="236"/>
      <c r="H162" s="236"/>
      <c r="I162" s="236"/>
      <c r="K162" s="153">
        <v>17</v>
      </c>
      <c r="R162" s="154"/>
      <c r="T162" s="155"/>
      <c r="AA162" s="156"/>
      <c r="AT162" s="152" t="s">
        <v>198</v>
      </c>
      <c r="AU162" s="152" t="s">
        <v>123</v>
      </c>
      <c r="AV162" s="152" t="s">
        <v>157</v>
      </c>
      <c r="AW162" s="152" t="s">
        <v>130</v>
      </c>
      <c r="AX162" s="152" t="s">
        <v>21</v>
      </c>
      <c r="AY162" s="152" t="s">
        <v>158</v>
      </c>
    </row>
    <row r="163" spans="2:65" s="6" customFormat="1" ht="15.75" customHeight="1">
      <c r="B163" s="21"/>
      <c r="C163" s="126" t="s">
        <v>249</v>
      </c>
      <c r="D163" s="126" t="s">
        <v>159</v>
      </c>
      <c r="E163" s="127" t="s">
        <v>362</v>
      </c>
      <c r="F163" s="219" t="s">
        <v>363</v>
      </c>
      <c r="G163" s="214"/>
      <c r="H163" s="214"/>
      <c r="I163" s="214"/>
      <c r="J163" s="128" t="s">
        <v>188</v>
      </c>
      <c r="K163" s="129">
        <v>49.5</v>
      </c>
      <c r="L163" s="213">
        <v>0</v>
      </c>
      <c r="M163" s="214"/>
      <c r="N163" s="215">
        <f>ROUND($L$163*$K$163,2)</f>
        <v>0</v>
      </c>
      <c r="O163" s="214"/>
      <c r="P163" s="214"/>
      <c r="Q163" s="214"/>
      <c r="R163" s="22"/>
      <c r="T163" s="130"/>
      <c r="U163" s="27" t="s">
        <v>43</v>
      </c>
      <c r="W163" s="131">
        <f>$V$163*$K$163</f>
        <v>0</v>
      </c>
      <c r="X163" s="131">
        <v>0.04174</v>
      </c>
      <c r="Y163" s="131">
        <f>$X$163*$K$163</f>
        <v>2.06613</v>
      </c>
      <c r="Z163" s="131">
        <v>0</v>
      </c>
      <c r="AA163" s="132">
        <f>$Z$163*$K$163</f>
        <v>0</v>
      </c>
      <c r="AR163" s="6" t="s">
        <v>157</v>
      </c>
      <c r="AT163" s="6" t="s">
        <v>159</v>
      </c>
      <c r="AU163" s="6" t="s">
        <v>123</v>
      </c>
      <c r="AY163" s="6" t="s">
        <v>158</v>
      </c>
      <c r="BE163" s="83">
        <f>IF($U$163="základní",$N$163,0)</f>
        <v>0</v>
      </c>
      <c r="BF163" s="83">
        <f>IF($U$163="snížená",$N$163,0)</f>
        <v>0</v>
      </c>
      <c r="BG163" s="83">
        <f>IF($U$163="zákl. přenesená",$N$163,0)</f>
        <v>0</v>
      </c>
      <c r="BH163" s="83">
        <f>IF($U$163="sníž. přenesená",$N$163,0)</f>
        <v>0</v>
      </c>
      <c r="BI163" s="83">
        <f>IF($U$163="nulová",$N$163,0)</f>
        <v>0</v>
      </c>
      <c r="BJ163" s="6" t="s">
        <v>21</v>
      </c>
      <c r="BK163" s="83">
        <f>ROUND($L$163*$K$163,2)</f>
        <v>0</v>
      </c>
      <c r="BL163" s="6" t="s">
        <v>157</v>
      </c>
      <c r="BM163" s="6" t="s">
        <v>364</v>
      </c>
    </row>
    <row r="164" spans="2:51" s="6" customFormat="1" ht="18.75" customHeight="1">
      <c r="B164" s="146"/>
      <c r="E164" s="147"/>
      <c r="F164" s="237" t="s">
        <v>359</v>
      </c>
      <c r="G164" s="238"/>
      <c r="H164" s="238"/>
      <c r="I164" s="238"/>
      <c r="K164" s="147"/>
      <c r="R164" s="148"/>
      <c r="T164" s="149"/>
      <c r="AA164" s="150"/>
      <c r="AT164" s="147" t="s">
        <v>198</v>
      </c>
      <c r="AU164" s="147" t="s">
        <v>123</v>
      </c>
      <c r="AV164" s="147" t="s">
        <v>21</v>
      </c>
      <c r="AW164" s="147" t="s">
        <v>130</v>
      </c>
      <c r="AX164" s="147" t="s">
        <v>78</v>
      </c>
      <c r="AY164" s="147" t="s">
        <v>158</v>
      </c>
    </row>
    <row r="165" spans="2:51" s="6" customFormat="1" ht="18.75" customHeight="1">
      <c r="B165" s="140"/>
      <c r="E165" s="141"/>
      <c r="F165" s="233" t="s">
        <v>365</v>
      </c>
      <c r="G165" s="234"/>
      <c r="H165" s="234"/>
      <c r="I165" s="234"/>
      <c r="K165" s="142">
        <v>21</v>
      </c>
      <c r="R165" s="143"/>
      <c r="T165" s="144"/>
      <c r="AA165" s="145"/>
      <c r="AT165" s="141" t="s">
        <v>198</v>
      </c>
      <c r="AU165" s="141" t="s">
        <v>123</v>
      </c>
      <c r="AV165" s="141" t="s">
        <v>123</v>
      </c>
      <c r="AW165" s="141" t="s">
        <v>130</v>
      </c>
      <c r="AX165" s="141" t="s">
        <v>78</v>
      </c>
      <c r="AY165" s="141" t="s">
        <v>158</v>
      </c>
    </row>
    <row r="166" spans="2:51" s="6" customFormat="1" ht="18.75" customHeight="1">
      <c r="B166" s="140"/>
      <c r="E166" s="141"/>
      <c r="F166" s="233" t="s">
        <v>366</v>
      </c>
      <c r="G166" s="234"/>
      <c r="H166" s="234"/>
      <c r="I166" s="234"/>
      <c r="K166" s="142">
        <v>28.5</v>
      </c>
      <c r="R166" s="143"/>
      <c r="T166" s="144"/>
      <c r="AA166" s="145"/>
      <c r="AT166" s="141" t="s">
        <v>198</v>
      </c>
      <c r="AU166" s="141" t="s">
        <v>123</v>
      </c>
      <c r="AV166" s="141" t="s">
        <v>123</v>
      </c>
      <c r="AW166" s="141" t="s">
        <v>130</v>
      </c>
      <c r="AX166" s="141" t="s">
        <v>78</v>
      </c>
      <c r="AY166" s="141" t="s">
        <v>158</v>
      </c>
    </row>
    <row r="167" spans="2:51" s="6" customFormat="1" ht="18.75" customHeight="1">
      <c r="B167" s="151"/>
      <c r="E167" s="152"/>
      <c r="F167" s="235" t="s">
        <v>268</v>
      </c>
      <c r="G167" s="236"/>
      <c r="H167" s="236"/>
      <c r="I167" s="236"/>
      <c r="K167" s="153">
        <v>49.5</v>
      </c>
      <c r="R167" s="154"/>
      <c r="T167" s="155"/>
      <c r="AA167" s="156"/>
      <c r="AT167" s="152" t="s">
        <v>198</v>
      </c>
      <c r="AU167" s="152" t="s">
        <v>123</v>
      </c>
      <c r="AV167" s="152" t="s">
        <v>157</v>
      </c>
      <c r="AW167" s="152" t="s">
        <v>130</v>
      </c>
      <c r="AX167" s="152" t="s">
        <v>21</v>
      </c>
      <c r="AY167" s="152" t="s">
        <v>158</v>
      </c>
    </row>
    <row r="168" spans="2:65" s="6" customFormat="1" ht="15.75" customHeight="1">
      <c r="B168" s="21"/>
      <c r="C168" s="126" t="s">
        <v>253</v>
      </c>
      <c r="D168" s="126" t="s">
        <v>159</v>
      </c>
      <c r="E168" s="127" t="s">
        <v>367</v>
      </c>
      <c r="F168" s="219" t="s">
        <v>368</v>
      </c>
      <c r="G168" s="214"/>
      <c r="H168" s="214"/>
      <c r="I168" s="214"/>
      <c r="J168" s="128" t="s">
        <v>188</v>
      </c>
      <c r="K168" s="129">
        <v>49.5</v>
      </c>
      <c r="L168" s="213">
        <v>0</v>
      </c>
      <c r="M168" s="214"/>
      <c r="N168" s="215">
        <f>ROUND($L$168*$K$168,2)</f>
        <v>0</v>
      </c>
      <c r="O168" s="214"/>
      <c r="P168" s="214"/>
      <c r="Q168" s="214"/>
      <c r="R168" s="22"/>
      <c r="T168" s="130"/>
      <c r="U168" s="27" t="s">
        <v>43</v>
      </c>
      <c r="W168" s="131">
        <f>$V$168*$K$168</f>
        <v>0</v>
      </c>
      <c r="X168" s="131">
        <v>2E-05</v>
      </c>
      <c r="Y168" s="131">
        <f>$X$168*$K$168</f>
        <v>0.00099</v>
      </c>
      <c r="Z168" s="131">
        <v>0</v>
      </c>
      <c r="AA168" s="132">
        <f>$Z$168*$K$168</f>
        <v>0</v>
      </c>
      <c r="AR168" s="6" t="s">
        <v>157</v>
      </c>
      <c r="AT168" s="6" t="s">
        <v>159</v>
      </c>
      <c r="AU168" s="6" t="s">
        <v>123</v>
      </c>
      <c r="AY168" s="6" t="s">
        <v>158</v>
      </c>
      <c r="BE168" s="83">
        <f>IF($U$168="základní",$N$168,0)</f>
        <v>0</v>
      </c>
      <c r="BF168" s="83">
        <f>IF($U$168="snížená",$N$168,0)</f>
        <v>0</v>
      </c>
      <c r="BG168" s="83">
        <f>IF($U$168="zákl. přenesená",$N$168,0)</f>
        <v>0</v>
      </c>
      <c r="BH168" s="83">
        <f>IF($U$168="sníž. přenesená",$N$168,0)</f>
        <v>0</v>
      </c>
      <c r="BI168" s="83">
        <f>IF($U$168="nulová",$N$168,0)</f>
        <v>0</v>
      </c>
      <c r="BJ168" s="6" t="s">
        <v>21</v>
      </c>
      <c r="BK168" s="83">
        <f>ROUND($L$168*$K$168,2)</f>
        <v>0</v>
      </c>
      <c r="BL168" s="6" t="s">
        <v>157</v>
      </c>
      <c r="BM168" s="6" t="s">
        <v>369</v>
      </c>
    </row>
    <row r="169" spans="2:65" s="6" customFormat="1" ht="15.75" customHeight="1">
      <c r="B169" s="21"/>
      <c r="C169" s="126" t="s">
        <v>257</v>
      </c>
      <c r="D169" s="126" t="s">
        <v>159</v>
      </c>
      <c r="E169" s="127" t="s">
        <v>370</v>
      </c>
      <c r="F169" s="219" t="s">
        <v>371</v>
      </c>
      <c r="G169" s="214"/>
      <c r="H169" s="214"/>
      <c r="I169" s="214"/>
      <c r="J169" s="128" t="s">
        <v>240</v>
      </c>
      <c r="K169" s="129">
        <v>1.36</v>
      </c>
      <c r="L169" s="213">
        <v>0</v>
      </c>
      <c r="M169" s="214"/>
      <c r="N169" s="215">
        <f>ROUND($L$169*$K$169,2)</f>
        <v>0</v>
      </c>
      <c r="O169" s="214"/>
      <c r="P169" s="214"/>
      <c r="Q169" s="214"/>
      <c r="R169" s="22"/>
      <c r="T169" s="130"/>
      <c r="U169" s="27" t="s">
        <v>43</v>
      </c>
      <c r="W169" s="131">
        <f>$V$169*$K$169</f>
        <v>0</v>
      </c>
      <c r="X169" s="131">
        <v>1.04877</v>
      </c>
      <c r="Y169" s="131">
        <f>$X$169*$K$169</f>
        <v>1.4263272</v>
      </c>
      <c r="Z169" s="131">
        <v>0</v>
      </c>
      <c r="AA169" s="132">
        <f>$Z$169*$K$169</f>
        <v>0</v>
      </c>
      <c r="AR169" s="6" t="s">
        <v>157</v>
      </c>
      <c r="AT169" s="6" t="s">
        <v>159</v>
      </c>
      <c r="AU169" s="6" t="s">
        <v>123</v>
      </c>
      <c r="AY169" s="6" t="s">
        <v>158</v>
      </c>
      <c r="BE169" s="83">
        <f>IF($U$169="základní",$N$169,0)</f>
        <v>0</v>
      </c>
      <c r="BF169" s="83">
        <f>IF($U$169="snížená",$N$169,0)</f>
        <v>0</v>
      </c>
      <c r="BG169" s="83">
        <f>IF($U$169="zákl. přenesená",$N$169,0)</f>
        <v>0</v>
      </c>
      <c r="BH169" s="83">
        <f>IF($U$169="sníž. přenesená",$N$169,0)</f>
        <v>0</v>
      </c>
      <c r="BI169" s="83">
        <f>IF($U$169="nulová",$N$169,0)</f>
        <v>0</v>
      </c>
      <c r="BJ169" s="6" t="s">
        <v>21</v>
      </c>
      <c r="BK169" s="83">
        <f>ROUND($L$169*$K$169,2)</f>
        <v>0</v>
      </c>
      <c r="BL169" s="6" t="s">
        <v>157</v>
      </c>
      <c r="BM169" s="6" t="s">
        <v>372</v>
      </c>
    </row>
    <row r="170" spans="2:51" s="6" customFormat="1" ht="18.75" customHeight="1">
      <c r="B170" s="140"/>
      <c r="E170" s="141"/>
      <c r="F170" s="233" t="s">
        <v>373</v>
      </c>
      <c r="G170" s="234"/>
      <c r="H170" s="234"/>
      <c r="I170" s="234"/>
      <c r="K170" s="142">
        <v>1.36</v>
      </c>
      <c r="R170" s="143"/>
      <c r="T170" s="144"/>
      <c r="AA170" s="145"/>
      <c r="AT170" s="141" t="s">
        <v>198</v>
      </c>
      <c r="AU170" s="141" t="s">
        <v>123</v>
      </c>
      <c r="AV170" s="141" t="s">
        <v>123</v>
      </c>
      <c r="AW170" s="141" t="s">
        <v>130</v>
      </c>
      <c r="AX170" s="141" t="s">
        <v>21</v>
      </c>
      <c r="AY170" s="141" t="s">
        <v>158</v>
      </c>
    </row>
    <row r="171" spans="2:65" s="6" customFormat="1" ht="39" customHeight="1">
      <c r="B171" s="21"/>
      <c r="C171" s="126" t="s">
        <v>269</v>
      </c>
      <c r="D171" s="126" t="s">
        <v>159</v>
      </c>
      <c r="E171" s="127" t="s">
        <v>374</v>
      </c>
      <c r="F171" s="219" t="s">
        <v>375</v>
      </c>
      <c r="G171" s="214"/>
      <c r="H171" s="214"/>
      <c r="I171" s="214"/>
      <c r="J171" s="128" t="s">
        <v>188</v>
      </c>
      <c r="K171" s="129">
        <v>15</v>
      </c>
      <c r="L171" s="213">
        <v>0</v>
      </c>
      <c r="M171" s="214"/>
      <c r="N171" s="215">
        <f>ROUND($L$171*$K$171,2)</f>
        <v>0</v>
      </c>
      <c r="O171" s="214"/>
      <c r="P171" s="214"/>
      <c r="Q171" s="214"/>
      <c r="R171" s="22"/>
      <c r="T171" s="130"/>
      <c r="U171" s="27" t="s">
        <v>43</v>
      </c>
      <c r="W171" s="131">
        <f>$V$171*$K$171</f>
        <v>0</v>
      </c>
      <c r="X171" s="131">
        <v>0.41532</v>
      </c>
      <c r="Y171" s="131">
        <f>$X$171*$K$171</f>
        <v>6.2298</v>
      </c>
      <c r="Z171" s="131">
        <v>0</v>
      </c>
      <c r="AA171" s="132">
        <f>$Z$171*$K$171</f>
        <v>0</v>
      </c>
      <c r="AR171" s="6" t="s">
        <v>157</v>
      </c>
      <c r="AT171" s="6" t="s">
        <v>159</v>
      </c>
      <c r="AU171" s="6" t="s">
        <v>123</v>
      </c>
      <c r="AY171" s="6" t="s">
        <v>158</v>
      </c>
      <c r="BE171" s="83">
        <f>IF($U$171="základní",$N$171,0)</f>
        <v>0</v>
      </c>
      <c r="BF171" s="83">
        <f>IF($U$171="snížená",$N$171,0)</f>
        <v>0</v>
      </c>
      <c r="BG171" s="83">
        <f>IF($U$171="zákl. přenesená",$N$171,0)</f>
        <v>0</v>
      </c>
      <c r="BH171" s="83">
        <f>IF($U$171="sníž. přenesená",$N$171,0)</f>
        <v>0</v>
      </c>
      <c r="BI171" s="83">
        <f>IF($U$171="nulová",$N$171,0)</f>
        <v>0</v>
      </c>
      <c r="BJ171" s="6" t="s">
        <v>21</v>
      </c>
      <c r="BK171" s="83">
        <f>ROUND($L$171*$K$171,2)</f>
        <v>0</v>
      </c>
      <c r="BL171" s="6" t="s">
        <v>157</v>
      </c>
      <c r="BM171" s="6" t="s">
        <v>376</v>
      </c>
    </row>
    <row r="172" spans="2:51" s="6" customFormat="1" ht="18.75" customHeight="1">
      <c r="B172" s="140"/>
      <c r="E172" s="141"/>
      <c r="F172" s="233" t="s">
        <v>377</v>
      </c>
      <c r="G172" s="234"/>
      <c r="H172" s="234"/>
      <c r="I172" s="234"/>
      <c r="K172" s="142">
        <v>15</v>
      </c>
      <c r="R172" s="143"/>
      <c r="T172" s="144"/>
      <c r="AA172" s="145"/>
      <c r="AT172" s="141" t="s">
        <v>198</v>
      </c>
      <c r="AU172" s="141" t="s">
        <v>123</v>
      </c>
      <c r="AV172" s="141" t="s">
        <v>123</v>
      </c>
      <c r="AW172" s="141" t="s">
        <v>130</v>
      </c>
      <c r="AX172" s="141" t="s">
        <v>21</v>
      </c>
      <c r="AY172" s="141" t="s">
        <v>158</v>
      </c>
    </row>
    <row r="173" spans="2:65" s="6" customFormat="1" ht="15.75" customHeight="1">
      <c r="B173" s="21"/>
      <c r="C173" s="126" t="s">
        <v>378</v>
      </c>
      <c r="D173" s="126" t="s">
        <v>159</v>
      </c>
      <c r="E173" s="127" t="s">
        <v>379</v>
      </c>
      <c r="F173" s="219" t="s">
        <v>380</v>
      </c>
      <c r="G173" s="214"/>
      <c r="H173" s="214"/>
      <c r="I173" s="214"/>
      <c r="J173" s="128" t="s">
        <v>222</v>
      </c>
      <c r="K173" s="129">
        <v>9.823</v>
      </c>
      <c r="L173" s="213">
        <v>0</v>
      </c>
      <c r="M173" s="214"/>
      <c r="N173" s="215">
        <f>ROUND($L$173*$K$173,2)</f>
        <v>0</v>
      </c>
      <c r="O173" s="214"/>
      <c r="P173" s="214"/>
      <c r="Q173" s="214"/>
      <c r="R173" s="22"/>
      <c r="T173" s="130"/>
      <c r="U173" s="27" t="s">
        <v>43</v>
      </c>
      <c r="W173" s="131">
        <f>$V$173*$K$173</f>
        <v>0</v>
      </c>
      <c r="X173" s="131">
        <v>2.45351</v>
      </c>
      <c r="Y173" s="131">
        <f>$X$173*$K$173</f>
        <v>24.100828730000003</v>
      </c>
      <c r="Z173" s="131">
        <v>0</v>
      </c>
      <c r="AA173" s="132">
        <f>$Z$173*$K$173</f>
        <v>0</v>
      </c>
      <c r="AR173" s="6" t="s">
        <v>157</v>
      </c>
      <c r="AT173" s="6" t="s">
        <v>159</v>
      </c>
      <c r="AU173" s="6" t="s">
        <v>123</v>
      </c>
      <c r="AY173" s="6" t="s">
        <v>158</v>
      </c>
      <c r="BE173" s="83">
        <f>IF($U$173="základní",$N$173,0)</f>
        <v>0</v>
      </c>
      <c r="BF173" s="83">
        <f>IF($U$173="snížená",$N$173,0)</f>
        <v>0</v>
      </c>
      <c r="BG173" s="83">
        <f>IF($U$173="zákl. přenesená",$N$173,0)</f>
        <v>0</v>
      </c>
      <c r="BH173" s="83">
        <f>IF($U$173="sníž. přenesená",$N$173,0)</f>
        <v>0</v>
      </c>
      <c r="BI173" s="83">
        <f>IF($U$173="nulová",$N$173,0)</f>
        <v>0</v>
      </c>
      <c r="BJ173" s="6" t="s">
        <v>21</v>
      </c>
      <c r="BK173" s="83">
        <f>ROUND($L$173*$K$173,2)</f>
        <v>0</v>
      </c>
      <c r="BL173" s="6" t="s">
        <v>157</v>
      </c>
      <c r="BM173" s="6" t="s">
        <v>381</v>
      </c>
    </row>
    <row r="174" spans="2:51" s="6" customFormat="1" ht="18.75" customHeight="1">
      <c r="B174" s="146"/>
      <c r="E174" s="147"/>
      <c r="F174" s="237" t="s">
        <v>382</v>
      </c>
      <c r="G174" s="238"/>
      <c r="H174" s="238"/>
      <c r="I174" s="238"/>
      <c r="K174" s="147"/>
      <c r="R174" s="148"/>
      <c r="T174" s="149"/>
      <c r="AA174" s="150"/>
      <c r="AT174" s="147" t="s">
        <v>198</v>
      </c>
      <c r="AU174" s="147" t="s">
        <v>123</v>
      </c>
      <c r="AV174" s="147" t="s">
        <v>21</v>
      </c>
      <c r="AW174" s="147" t="s">
        <v>130</v>
      </c>
      <c r="AX174" s="147" t="s">
        <v>78</v>
      </c>
      <c r="AY174" s="147" t="s">
        <v>158</v>
      </c>
    </row>
    <row r="175" spans="2:51" s="6" customFormat="1" ht="18.75" customHeight="1">
      <c r="B175" s="140"/>
      <c r="E175" s="141"/>
      <c r="F175" s="233" t="s">
        <v>383</v>
      </c>
      <c r="G175" s="234"/>
      <c r="H175" s="234"/>
      <c r="I175" s="234"/>
      <c r="K175" s="142">
        <v>4.706</v>
      </c>
      <c r="R175" s="143"/>
      <c r="T175" s="144"/>
      <c r="AA175" s="145"/>
      <c r="AT175" s="141" t="s">
        <v>198</v>
      </c>
      <c r="AU175" s="141" t="s">
        <v>123</v>
      </c>
      <c r="AV175" s="141" t="s">
        <v>123</v>
      </c>
      <c r="AW175" s="141" t="s">
        <v>130</v>
      </c>
      <c r="AX175" s="141" t="s">
        <v>78</v>
      </c>
      <c r="AY175" s="141" t="s">
        <v>158</v>
      </c>
    </row>
    <row r="176" spans="2:51" s="6" customFormat="1" ht="18.75" customHeight="1">
      <c r="B176" s="140"/>
      <c r="E176" s="141"/>
      <c r="F176" s="233" t="s">
        <v>384</v>
      </c>
      <c r="G176" s="234"/>
      <c r="H176" s="234"/>
      <c r="I176" s="234"/>
      <c r="K176" s="142">
        <v>3.9</v>
      </c>
      <c r="R176" s="143"/>
      <c r="T176" s="144"/>
      <c r="AA176" s="145"/>
      <c r="AT176" s="141" t="s">
        <v>198</v>
      </c>
      <c r="AU176" s="141" t="s">
        <v>123</v>
      </c>
      <c r="AV176" s="141" t="s">
        <v>123</v>
      </c>
      <c r="AW176" s="141" t="s">
        <v>130</v>
      </c>
      <c r="AX176" s="141" t="s">
        <v>78</v>
      </c>
      <c r="AY176" s="141" t="s">
        <v>158</v>
      </c>
    </row>
    <row r="177" spans="2:51" s="6" customFormat="1" ht="18.75" customHeight="1">
      <c r="B177" s="146"/>
      <c r="E177" s="147"/>
      <c r="F177" s="237" t="s">
        <v>385</v>
      </c>
      <c r="G177" s="238"/>
      <c r="H177" s="238"/>
      <c r="I177" s="238"/>
      <c r="K177" s="147"/>
      <c r="R177" s="148"/>
      <c r="T177" s="149"/>
      <c r="AA177" s="150"/>
      <c r="AT177" s="147" t="s">
        <v>198</v>
      </c>
      <c r="AU177" s="147" t="s">
        <v>123</v>
      </c>
      <c r="AV177" s="147" t="s">
        <v>21</v>
      </c>
      <c r="AW177" s="147" t="s">
        <v>130</v>
      </c>
      <c r="AX177" s="147" t="s">
        <v>78</v>
      </c>
      <c r="AY177" s="147" t="s">
        <v>158</v>
      </c>
    </row>
    <row r="178" spans="2:51" s="6" customFormat="1" ht="18.75" customHeight="1">
      <c r="B178" s="140"/>
      <c r="E178" s="141"/>
      <c r="F178" s="233" t="s">
        <v>386</v>
      </c>
      <c r="G178" s="234"/>
      <c r="H178" s="234"/>
      <c r="I178" s="234"/>
      <c r="K178" s="142">
        <v>1.217268</v>
      </c>
      <c r="R178" s="143"/>
      <c r="T178" s="144"/>
      <c r="AA178" s="145"/>
      <c r="AT178" s="141" t="s">
        <v>198</v>
      </c>
      <c r="AU178" s="141" t="s">
        <v>123</v>
      </c>
      <c r="AV178" s="141" t="s">
        <v>123</v>
      </c>
      <c r="AW178" s="141" t="s">
        <v>130</v>
      </c>
      <c r="AX178" s="141" t="s">
        <v>78</v>
      </c>
      <c r="AY178" s="141" t="s">
        <v>158</v>
      </c>
    </row>
    <row r="179" spans="2:51" s="6" customFormat="1" ht="18.75" customHeight="1">
      <c r="B179" s="151"/>
      <c r="E179" s="152"/>
      <c r="F179" s="235" t="s">
        <v>268</v>
      </c>
      <c r="G179" s="236"/>
      <c r="H179" s="236"/>
      <c r="I179" s="236"/>
      <c r="K179" s="153">
        <v>9.823268</v>
      </c>
      <c r="R179" s="154"/>
      <c r="T179" s="155"/>
      <c r="AA179" s="156"/>
      <c r="AT179" s="152" t="s">
        <v>198</v>
      </c>
      <c r="AU179" s="152" t="s">
        <v>123</v>
      </c>
      <c r="AV179" s="152" t="s">
        <v>157</v>
      </c>
      <c r="AW179" s="152" t="s">
        <v>130</v>
      </c>
      <c r="AX179" s="152" t="s">
        <v>21</v>
      </c>
      <c r="AY179" s="152" t="s">
        <v>158</v>
      </c>
    </row>
    <row r="180" spans="2:65" s="6" customFormat="1" ht="15.75" customHeight="1">
      <c r="B180" s="21"/>
      <c r="C180" s="126" t="s">
        <v>7</v>
      </c>
      <c r="D180" s="126" t="s">
        <v>159</v>
      </c>
      <c r="E180" s="127" t="s">
        <v>387</v>
      </c>
      <c r="F180" s="219" t="s">
        <v>388</v>
      </c>
      <c r="G180" s="214"/>
      <c r="H180" s="214"/>
      <c r="I180" s="214"/>
      <c r="J180" s="128" t="s">
        <v>222</v>
      </c>
      <c r="K180" s="129">
        <v>39.296</v>
      </c>
      <c r="L180" s="213">
        <v>0</v>
      </c>
      <c r="M180" s="214"/>
      <c r="N180" s="215">
        <f>ROUND($L$180*$K$180,2)</f>
        <v>0</v>
      </c>
      <c r="O180" s="214"/>
      <c r="P180" s="214"/>
      <c r="Q180" s="214"/>
      <c r="R180" s="22"/>
      <c r="T180" s="130"/>
      <c r="U180" s="27" t="s">
        <v>43</v>
      </c>
      <c r="W180" s="131">
        <f>$V$180*$K$180</f>
        <v>0</v>
      </c>
      <c r="X180" s="131">
        <v>2.45351</v>
      </c>
      <c r="Y180" s="131">
        <f>$X$180*$K$180</f>
        <v>96.41312896</v>
      </c>
      <c r="Z180" s="131">
        <v>0</v>
      </c>
      <c r="AA180" s="132">
        <f>$Z$180*$K$180</f>
        <v>0</v>
      </c>
      <c r="AR180" s="6" t="s">
        <v>157</v>
      </c>
      <c r="AT180" s="6" t="s">
        <v>159</v>
      </c>
      <c r="AU180" s="6" t="s">
        <v>123</v>
      </c>
      <c r="AY180" s="6" t="s">
        <v>158</v>
      </c>
      <c r="BE180" s="83">
        <f>IF($U$180="základní",$N$180,0)</f>
        <v>0</v>
      </c>
      <c r="BF180" s="83">
        <f>IF($U$180="snížená",$N$180,0)</f>
        <v>0</v>
      </c>
      <c r="BG180" s="83">
        <f>IF($U$180="zákl. přenesená",$N$180,0)</f>
        <v>0</v>
      </c>
      <c r="BH180" s="83">
        <f>IF($U$180="sníž. přenesená",$N$180,0)</f>
        <v>0</v>
      </c>
      <c r="BI180" s="83">
        <f>IF($U$180="nulová",$N$180,0)</f>
        <v>0</v>
      </c>
      <c r="BJ180" s="6" t="s">
        <v>21</v>
      </c>
      <c r="BK180" s="83">
        <f>ROUND($L$180*$K$180,2)</f>
        <v>0</v>
      </c>
      <c r="BL180" s="6" t="s">
        <v>157</v>
      </c>
      <c r="BM180" s="6" t="s">
        <v>389</v>
      </c>
    </row>
    <row r="181" spans="2:51" s="6" customFormat="1" ht="18.75" customHeight="1">
      <c r="B181" s="140"/>
      <c r="E181" s="141"/>
      <c r="F181" s="233" t="s">
        <v>390</v>
      </c>
      <c r="G181" s="234"/>
      <c r="H181" s="234"/>
      <c r="I181" s="234"/>
      <c r="K181" s="142">
        <v>20.636</v>
      </c>
      <c r="R181" s="143"/>
      <c r="T181" s="144"/>
      <c r="AA181" s="145"/>
      <c r="AT181" s="141" t="s">
        <v>198</v>
      </c>
      <c r="AU181" s="141" t="s">
        <v>123</v>
      </c>
      <c r="AV181" s="141" t="s">
        <v>123</v>
      </c>
      <c r="AW181" s="141" t="s">
        <v>130</v>
      </c>
      <c r="AX181" s="141" t="s">
        <v>78</v>
      </c>
      <c r="AY181" s="141" t="s">
        <v>158</v>
      </c>
    </row>
    <row r="182" spans="2:51" s="6" customFormat="1" ht="18.75" customHeight="1">
      <c r="B182" s="140"/>
      <c r="E182" s="141"/>
      <c r="F182" s="233" t="s">
        <v>391</v>
      </c>
      <c r="G182" s="234"/>
      <c r="H182" s="234"/>
      <c r="I182" s="234"/>
      <c r="K182" s="142">
        <v>18.66</v>
      </c>
      <c r="R182" s="143"/>
      <c r="T182" s="144"/>
      <c r="AA182" s="145"/>
      <c r="AT182" s="141" t="s">
        <v>198</v>
      </c>
      <c r="AU182" s="141" t="s">
        <v>123</v>
      </c>
      <c r="AV182" s="141" t="s">
        <v>123</v>
      </c>
      <c r="AW182" s="141" t="s">
        <v>130</v>
      </c>
      <c r="AX182" s="141" t="s">
        <v>78</v>
      </c>
      <c r="AY182" s="141" t="s">
        <v>158</v>
      </c>
    </row>
    <row r="183" spans="2:51" s="6" customFormat="1" ht="18.75" customHeight="1">
      <c r="B183" s="151"/>
      <c r="E183" s="152"/>
      <c r="F183" s="235" t="s">
        <v>268</v>
      </c>
      <c r="G183" s="236"/>
      <c r="H183" s="236"/>
      <c r="I183" s="236"/>
      <c r="K183" s="153">
        <v>39.296</v>
      </c>
      <c r="R183" s="154"/>
      <c r="T183" s="155"/>
      <c r="AA183" s="156"/>
      <c r="AT183" s="152" t="s">
        <v>198</v>
      </c>
      <c r="AU183" s="152" t="s">
        <v>123</v>
      </c>
      <c r="AV183" s="152" t="s">
        <v>157</v>
      </c>
      <c r="AW183" s="152" t="s">
        <v>130</v>
      </c>
      <c r="AX183" s="152" t="s">
        <v>21</v>
      </c>
      <c r="AY183" s="152" t="s">
        <v>158</v>
      </c>
    </row>
    <row r="184" spans="2:65" s="6" customFormat="1" ht="27" customHeight="1">
      <c r="B184" s="21"/>
      <c r="C184" s="126" t="s">
        <v>392</v>
      </c>
      <c r="D184" s="126" t="s">
        <v>159</v>
      </c>
      <c r="E184" s="127" t="s">
        <v>393</v>
      </c>
      <c r="F184" s="219" t="s">
        <v>394</v>
      </c>
      <c r="G184" s="214"/>
      <c r="H184" s="214"/>
      <c r="I184" s="214"/>
      <c r="J184" s="128" t="s">
        <v>188</v>
      </c>
      <c r="K184" s="129">
        <v>20.995</v>
      </c>
      <c r="L184" s="213">
        <v>0</v>
      </c>
      <c r="M184" s="214"/>
      <c r="N184" s="215">
        <f>ROUND($L$184*$K$184,2)</f>
        <v>0</v>
      </c>
      <c r="O184" s="214"/>
      <c r="P184" s="214"/>
      <c r="Q184" s="214"/>
      <c r="R184" s="22"/>
      <c r="T184" s="130"/>
      <c r="U184" s="27" t="s">
        <v>43</v>
      </c>
      <c r="W184" s="131">
        <f>$V$184*$K$184</f>
        <v>0</v>
      </c>
      <c r="X184" s="131">
        <v>0.00182</v>
      </c>
      <c r="Y184" s="131">
        <f>$X$184*$K$184</f>
        <v>0.0382109</v>
      </c>
      <c r="Z184" s="131">
        <v>0</v>
      </c>
      <c r="AA184" s="132">
        <f>$Z$184*$K$184</f>
        <v>0</v>
      </c>
      <c r="AR184" s="6" t="s">
        <v>157</v>
      </c>
      <c r="AT184" s="6" t="s">
        <v>159</v>
      </c>
      <c r="AU184" s="6" t="s">
        <v>123</v>
      </c>
      <c r="AY184" s="6" t="s">
        <v>158</v>
      </c>
      <c r="BE184" s="83">
        <f>IF($U$184="základní",$N$184,0)</f>
        <v>0</v>
      </c>
      <c r="BF184" s="83">
        <f>IF($U$184="snížená",$N$184,0)</f>
        <v>0</v>
      </c>
      <c r="BG184" s="83">
        <f>IF($U$184="zákl. přenesená",$N$184,0)</f>
        <v>0</v>
      </c>
      <c r="BH184" s="83">
        <f>IF($U$184="sníž. přenesená",$N$184,0)</f>
        <v>0</v>
      </c>
      <c r="BI184" s="83">
        <f>IF($U$184="nulová",$N$184,0)</f>
        <v>0</v>
      </c>
      <c r="BJ184" s="6" t="s">
        <v>21</v>
      </c>
      <c r="BK184" s="83">
        <f>ROUND($L$184*$K$184,2)</f>
        <v>0</v>
      </c>
      <c r="BL184" s="6" t="s">
        <v>157</v>
      </c>
      <c r="BM184" s="6" t="s">
        <v>395</v>
      </c>
    </row>
    <row r="185" spans="2:51" s="6" customFormat="1" ht="18.75" customHeight="1">
      <c r="B185" s="140"/>
      <c r="E185" s="141"/>
      <c r="F185" s="233" t="s">
        <v>396</v>
      </c>
      <c r="G185" s="234"/>
      <c r="H185" s="234"/>
      <c r="I185" s="234"/>
      <c r="K185" s="142">
        <v>6.102</v>
      </c>
      <c r="R185" s="143"/>
      <c r="T185" s="144"/>
      <c r="AA185" s="145"/>
      <c r="AT185" s="141" t="s">
        <v>198</v>
      </c>
      <c r="AU185" s="141" t="s">
        <v>123</v>
      </c>
      <c r="AV185" s="141" t="s">
        <v>123</v>
      </c>
      <c r="AW185" s="141" t="s">
        <v>130</v>
      </c>
      <c r="AX185" s="141" t="s">
        <v>78</v>
      </c>
      <c r="AY185" s="141" t="s">
        <v>158</v>
      </c>
    </row>
    <row r="186" spans="2:51" s="6" customFormat="1" ht="18.75" customHeight="1">
      <c r="B186" s="140"/>
      <c r="E186" s="141"/>
      <c r="F186" s="233" t="s">
        <v>397</v>
      </c>
      <c r="G186" s="234"/>
      <c r="H186" s="234"/>
      <c r="I186" s="234"/>
      <c r="K186" s="142">
        <v>5.346</v>
      </c>
      <c r="R186" s="143"/>
      <c r="T186" s="144"/>
      <c r="AA186" s="145"/>
      <c r="AT186" s="141" t="s">
        <v>198</v>
      </c>
      <c r="AU186" s="141" t="s">
        <v>123</v>
      </c>
      <c r="AV186" s="141" t="s">
        <v>123</v>
      </c>
      <c r="AW186" s="141" t="s">
        <v>130</v>
      </c>
      <c r="AX186" s="141" t="s">
        <v>78</v>
      </c>
      <c r="AY186" s="141" t="s">
        <v>158</v>
      </c>
    </row>
    <row r="187" spans="2:51" s="6" customFormat="1" ht="18.75" customHeight="1">
      <c r="B187" s="161"/>
      <c r="E187" s="162"/>
      <c r="F187" s="244" t="s">
        <v>398</v>
      </c>
      <c r="G187" s="245"/>
      <c r="H187" s="245"/>
      <c r="I187" s="245"/>
      <c r="K187" s="163">
        <v>11.448</v>
      </c>
      <c r="R187" s="164"/>
      <c r="T187" s="165"/>
      <c r="AA187" s="166"/>
      <c r="AT187" s="162" t="s">
        <v>198</v>
      </c>
      <c r="AU187" s="162" t="s">
        <v>123</v>
      </c>
      <c r="AV187" s="162" t="s">
        <v>168</v>
      </c>
      <c r="AW187" s="162" t="s">
        <v>130</v>
      </c>
      <c r="AX187" s="162" t="s">
        <v>78</v>
      </c>
      <c r="AY187" s="162" t="s">
        <v>158</v>
      </c>
    </row>
    <row r="188" spans="2:51" s="6" customFormat="1" ht="18.75" customHeight="1">
      <c r="B188" s="140"/>
      <c r="E188" s="141"/>
      <c r="F188" s="233" t="s">
        <v>399</v>
      </c>
      <c r="G188" s="234"/>
      <c r="H188" s="234"/>
      <c r="I188" s="234"/>
      <c r="K188" s="142">
        <v>9.5472</v>
      </c>
      <c r="R188" s="143"/>
      <c r="T188" s="144"/>
      <c r="AA188" s="145"/>
      <c r="AT188" s="141" t="s">
        <v>198</v>
      </c>
      <c r="AU188" s="141" t="s">
        <v>123</v>
      </c>
      <c r="AV188" s="141" t="s">
        <v>123</v>
      </c>
      <c r="AW188" s="141" t="s">
        <v>130</v>
      </c>
      <c r="AX188" s="141" t="s">
        <v>78</v>
      </c>
      <c r="AY188" s="141" t="s">
        <v>158</v>
      </c>
    </row>
    <row r="189" spans="2:51" s="6" customFormat="1" ht="18.75" customHeight="1">
      <c r="B189" s="161"/>
      <c r="E189" s="162"/>
      <c r="F189" s="244" t="s">
        <v>398</v>
      </c>
      <c r="G189" s="245"/>
      <c r="H189" s="245"/>
      <c r="I189" s="245"/>
      <c r="K189" s="163">
        <v>9.5472</v>
      </c>
      <c r="R189" s="164"/>
      <c r="T189" s="165"/>
      <c r="AA189" s="166"/>
      <c r="AT189" s="162" t="s">
        <v>198</v>
      </c>
      <c r="AU189" s="162" t="s">
        <v>123</v>
      </c>
      <c r="AV189" s="162" t="s">
        <v>168</v>
      </c>
      <c r="AW189" s="162" t="s">
        <v>130</v>
      </c>
      <c r="AX189" s="162" t="s">
        <v>78</v>
      </c>
      <c r="AY189" s="162" t="s">
        <v>158</v>
      </c>
    </row>
    <row r="190" spans="2:51" s="6" customFormat="1" ht="18.75" customHeight="1">
      <c r="B190" s="151"/>
      <c r="E190" s="152"/>
      <c r="F190" s="235" t="s">
        <v>268</v>
      </c>
      <c r="G190" s="236"/>
      <c r="H190" s="236"/>
      <c r="I190" s="236"/>
      <c r="K190" s="153">
        <v>20.9952</v>
      </c>
      <c r="R190" s="154"/>
      <c r="T190" s="155"/>
      <c r="AA190" s="156"/>
      <c r="AT190" s="152" t="s">
        <v>198</v>
      </c>
      <c r="AU190" s="152" t="s">
        <v>123</v>
      </c>
      <c r="AV190" s="152" t="s">
        <v>157</v>
      </c>
      <c r="AW190" s="152" t="s">
        <v>130</v>
      </c>
      <c r="AX190" s="152" t="s">
        <v>21</v>
      </c>
      <c r="AY190" s="152" t="s">
        <v>158</v>
      </c>
    </row>
    <row r="191" spans="2:65" s="6" customFormat="1" ht="27" customHeight="1">
      <c r="B191" s="21"/>
      <c r="C191" s="126" t="s">
        <v>400</v>
      </c>
      <c r="D191" s="126" t="s">
        <v>159</v>
      </c>
      <c r="E191" s="127" t="s">
        <v>401</v>
      </c>
      <c r="F191" s="219" t="s">
        <v>402</v>
      </c>
      <c r="G191" s="214"/>
      <c r="H191" s="214"/>
      <c r="I191" s="214"/>
      <c r="J191" s="128" t="s">
        <v>188</v>
      </c>
      <c r="K191" s="129">
        <v>20.995</v>
      </c>
      <c r="L191" s="213">
        <v>0</v>
      </c>
      <c r="M191" s="214"/>
      <c r="N191" s="215">
        <f>ROUND($L$191*$K$191,2)</f>
        <v>0</v>
      </c>
      <c r="O191" s="214"/>
      <c r="P191" s="214"/>
      <c r="Q191" s="214"/>
      <c r="R191" s="22"/>
      <c r="T191" s="130"/>
      <c r="U191" s="27" t="s">
        <v>43</v>
      </c>
      <c r="W191" s="131">
        <f>$V$191*$K$191</f>
        <v>0</v>
      </c>
      <c r="X191" s="131">
        <v>4E-05</v>
      </c>
      <c r="Y191" s="131">
        <f>$X$191*$K$191</f>
        <v>0.0008398000000000001</v>
      </c>
      <c r="Z191" s="131">
        <v>0</v>
      </c>
      <c r="AA191" s="132">
        <f>$Z$191*$K$191</f>
        <v>0</v>
      </c>
      <c r="AR191" s="6" t="s">
        <v>157</v>
      </c>
      <c r="AT191" s="6" t="s">
        <v>159</v>
      </c>
      <c r="AU191" s="6" t="s">
        <v>123</v>
      </c>
      <c r="AY191" s="6" t="s">
        <v>158</v>
      </c>
      <c r="BE191" s="83">
        <f>IF($U$191="základní",$N$191,0)</f>
        <v>0</v>
      </c>
      <c r="BF191" s="83">
        <f>IF($U$191="snížená",$N$191,0)</f>
        <v>0</v>
      </c>
      <c r="BG191" s="83">
        <f>IF($U$191="zákl. přenesená",$N$191,0)</f>
        <v>0</v>
      </c>
      <c r="BH191" s="83">
        <f>IF($U$191="sníž. přenesená",$N$191,0)</f>
        <v>0</v>
      </c>
      <c r="BI191" s="83">
        <f>IF($U$191="nulová",$N$191,0)</f>
        <v>0</v>
      </c>
      <c r="BJ191" s="6" t="s">
        <v>21</v>
      </c>
      <c r="BK191" s="83">
        <f>ROUND($L$191*$K$191,2)</f>
        <v>0</v>
      </c>
      <c r="BL191" s="6" t="s">
        <v>157</v>
      </c>
      <c r="BM191" s="6" t="s">
        <v>403</v>
      </c>
    </row>
    <row r="192" spans="2:65" s="6" customFormat="1" ht="39" customHeight="1">
      <c r="B192" s="21"/>
      <c r="C192" s="126" t="s">
        <v>404</v>
      </c>
      <c r="D192" s="126" t="s">
        <v>159</v>
      </c>
      <c r="E192" s="127" t="s">
        <v>405</v>
      </c>
      <c r="F192" s="219" t="s">
        <v>406</v>
      </c>
      <c r="G192" s="214"/>
      <c r="H192" s="214"/>
      <c r="I192" s="214"/>
      <c r="J192" s="128" t="s">
        <v>188</v>
      </c>
      <c r="K192" s="129">
        <v>73.537</v>
      </c>
      <c r="L192" s="213">
        <v>0</v>
      </c>
      <c r="M192" s="214"/>
      <c r="N192" s="215">
        <f>ROUND($L$192*$K$192,2)</f>
        <v>0</v>
      </c>
      <c r="O192" s="214"/>
      <c r="P192" s="214"/>
      <c r="Q192" s="214"/>
      <c r="R192" s="22"/>
      <c r="T192" s="130"/>
      <c r="U192" s="27" t="s">
        <v>43</v>
      </c>
      <c r="W192" s="131">
        <f>$V$192*$K$192</f>
        <v>0</v>
      </c>
      <c r="X192" s="131">
        <v>0.00132</v>
      </c>
      <c r="Y192" s="131">
        <f>$X$192*$K$192</f>
        <v>0.09706884</v>
      </c>
      <c r="Z192" s="131">
        <v>0</v>
      </c>
      <c r="AA192" s="132">
        <f>$Z$192*$K$192</f>
        <v>0</v>
      </c>
      <c r="AR192" s="6" t="s">
        <v>157</v>
      </c>
      <c r="AT192" s="6" t="s">
        <v>159</v>
      </c>
      <c r="AU192" s="6" t="s">
        <v>123</v>
      </c>
      <c r="AY192" s="6" t="s">
        <v>158</v>
      </c>
      <c r="BE192" s="83">
        <f>IF($U$192="základní",$N$192,0)</f>
        <v>0</v>
      </c>
      <c r="BF192" s="83">
        <f>IF($U$192="snížená",$N$192,0)</f>
        <v>0</v>
      </c>
      <c r="BG192" s="83">
        <f>IF($U$192="zákl. přenesená",$N$192,0)</f>
        <v>0</v>
      </c>
      <c r="BH192" s="83">
        <f>IF($U$192="sníž. přenesená",$N$192,0)</f>
        <v>0</v>
      </c>
      <c r="BI192" s="83">
        <f>IF($U$192="nulová",$N$192,0)</f>
        <v>0</v>
      </c>
      <c r="BJ192" s="6" t="s">
        <v>21</v>
      </c>
      <c r="BK192" s="83">
        <f>ROUND($L$192*$K$192,2)</f>
        <v>0</v>
      </c>
      <c r="BL192" s="6" t="s">
        <v>157</v>
      </c>
      <c r="BM192" s="6" t="s">
        <v>407</v>
      </c>
    </row>
    <row r="193" spans="2:51" s="6" customFormat="1" ht="18.75" customHeight="1">
      <c r="B193" s="140"/>
      <c r="E193" s="141"/>
      <c r="F193" s="233" t="s">
        <v>408</v>
      </c>
      <c r="G193" s="234"/>
      <c r="H193" s="234"/>
      <c r="I193" s="234"/>
      <c r="K193" s="142">
        <v>28.721</v>
      </c>
      <c r="R193" s="143"/>
      <c r="T193" s="144"/>
      <c r="AA193" s="145"/>
      <c r="AT193" s="141" t="s">
        <v>198</v>
      </c>
      <c r="AU193" s="141" t="s">
        <v>123</v>
      </c>
      <c r="AV193" s="141" t="s">
        <v>123</v>
      </c>
      <c r="AW193" s="141" t="s">
        <v>130</v>
      </c>
      <c r="AX193" s="141" t="s">
        <v>78</v>
      </c>
      <c r="AY193" s="141" t="s">
        <v>158</v>
      </c>
    </row>
    <row r="194" spans="2:51" s="6" customFormat="1" ht="18.75" customHeight="1">
      <c r="B194" s="140"/>
      <c r="E194" s="141"/>
      <c r="F194" s="233" t="s">
        <v>409</v>
      </c>
      <c r="G194" s="234"/>
      <c r="H194" s="234"/>
      <c r="I194" s="234"/>
      <c r="K194" s="142">
        <v>10.296</v>
      </c>
      <c r="R194" s="143"/>
      <c r="T194" s="144"/>
      <c r="AA194" s="145"/>
      <c r="AT194" s="141" t="s">
        <v>198</v>
      </c>
      <c r="AU194" s="141" t="s">
        <v>123</v>
      </c>
      <c r="AV194" s="141" t="s">
        <v>123</v>
      </c>
      <c r="AW194" s="141" t="s">
        <v>130</v>
      </c>
      <c r="AX194" s="141" t="s">
        <v>78</v>
      </c>
      <c r="AY194" s="141" t="s">
        <v>158</v>
      </c>
    </row>
    <row r="195" spans="2:51" s="6" customFormat="1" ht="18.75" customHeight="1">
      <c r="B195" s="161"/>
      <c r="E195" s="162"/>
      <c r="F195" s="244" t="s">
        <v>398</v>
      </c>
      <c r="G195" s="245"/>
      <c r="H195" s="245"/>
      <c r="I195" s="245"/>
      <c r="K195" s="163">
        <v>39.017</v>
      </c>
      <c r="R195" s="164"/>
      <c r="T195" s="165"/>
      <c r="AA195" s="166"/>
      <c r="AT195" s="162" t="s">
        <v>198</v>
      </c>
      <c r="AU195" s="162" t="s">
        <v>123</v>
      </c>
      <c r="AV195" s="162" t="s">
        <v>168</v>
      </c>
      <c r="AW195" s="162" t="s">
        <v>130</v>
      </c>
      <c r="AX195" s="162" t="s">
        <v>78</v>
      </c>
      <c r="AY195" s="162" t="s">
        <v>158</v>
      </c>
    </row>
    <row r="196" spans="2:51" s="6" customFormat="1" ht="18.75" customHeight="1">
      <c r="B196" s="140"/>
      <c r="E196" s="141"/>
      <c r="F196" s="233" t="s">
        <v>410</v>
      </c>
      <c r="G196" s="234"/>
      <c r="H196" s="234"/>
      <c r="I196" s="234"/>
      <c r="K196" s="142">
        <v>25.6575</v>
      </c>
      <c r="R196" s="143"/>
      <c r="T196" s="144"/>
      <c r="AA196" s="145"/>
      <c r="AT196" s="141" t="s">
        <v>198</v>
      </c>
      <c r="AU196" s="141" t="s">
        <v>123</v>
      </c>
      <c r="AV196" s="141" t="s">
        <v>123</v>
      </c>
      <c r="AW196" s="141" t="s">
        <v>130</v>
      </c>
      <c r="AX196" s="141" t="s">
        <v>78</v>
      </c>
      <c r="AY196" s="141" t="s">
        <v>158</v>
      </c>
    </row>
    <row r="197" spans="2:51" s="6" customFormat="1" ht="18.75" customHeight="1">
      <c r="B197" s="140"/>
      <c r="E197" s="141"/>
      <c r="F197" s="233" t="s">
        <v>411</v>
      </c>
      <c r="G197" s="234"/>
      <c r="H197" s="234"/>
      <c r="I197" s="234"/>
      <c r="K197" s="142">
        <v>8.862</v>
      </c>
      <c r="R197" s="143"/>
      <c r="T197" s="144"/>
      <c r="AA197" s="145"/>
      <c r="AT197" s="141" t="s">
        <v>198</v>
      </c>
      <c r="AU197" s="141" t="s">
        <v>123</v>
      </c>
      <c r="AV197" s="141" t="s">
        <v>123</v>
      </c>
      <c r="AW197" s="141" t="s">
        <v>130</v>
      </c>
      <c r="AX197" s="141" t="s">
        <v>78</v>
      </c>
      <c r="AY197" s="141" t="s">
        <v>158</v>
      </c>
    </row>
    <row r="198" spans="2:51" s="6" customFormat="1" ht="18.75" customHeight="1">
      <c r="B198" s="161"/>
      <c r="E198" s="162"/>
      <c r="F198" s="244" t="s">
        <v>398</v>
      </c>
      <c r="G198" s="245"/>
      <c r="H198" s="245"/>
      <c r="I198" s="245"/>
      <c r="K198" s="163">
        <v>34.5195</v>
      </c>
      <c r="R198" s="164"/>
      <c r="T198" s="165"/>
      <c r="AA198" s="166"/>
      <c r="AT198" s="162" t="s">
        <v>198</v>
      </c>
      <c r="AU198" s="162" t="s">
        <v>123</v>
      </c>
      <c r="AV198" s="162" t="s">
        <v>168</v>
      </c>
      <c r="AW198" s="162" t="s">
        <v>130</v>
      </c>
      <c r="AX198" s="162" t="s">
        <v>78</v>
      </c>
      <c r="AY198" s="162" t="s">
        <v>158</v>
      </c>
    </row>
    <row r="199" spans="2:51" s="6" customFormat="1" ht="18.75" customHeight="1">
      <c r="B199" s="151"/>
      <c r="E199" s="152"/>
      <c r="F199" s="235" t="s">
        <v>268</v>
      </c>
      <c r="G199" s="236"/>
      <c r="H199" s="236"/>
      <c r="I199" s="236"/>
      <c r="K199" s="153">
        <v>73.5365</v>
      </c>
      <c r="R199" s="154"/>
      <c r="T199" s="155"/>
      <c r="AA199" s="156"/>
      <c r="AT199" s="152" t="s">
        <v>198</v>
      </c>
      <c r="AU199" s="152" t="s">
        <v>123</v>
      </c>
      <c r="AV199" s="152" t="s">
        <v>157</v>
      </c>
      <c r="AW199" s="152" t="s">
        <v>130</v>
      </c>
      <c r="AX199" s="152" t="s">
        <v>21</v>
      </c>
      <c r="AY199" s="152" t="s">
        <v>158</v>
      </c>
    </row>
    <row r="200" spans="2:65" s="6" customFormat="1" ht="39" customHeight="1">
      <c r="B200" s="21"/>
      <c r="C200" s="126" t="s">
        <v>412</v>
      </c>
      <c r="D200" s="126" t="s">
        <v>159</v>
      </c>
      <c r="E200" s="127" t="s">
        <v>413</v>
      </c>
      <c r="F200" s="219" t="s">
        <v>414</v>
      </c>
      <c r="G200" s="214"/>
      <c r="H200" s="214"/>
      <c r="I200" s="214"/>
      <c r="J200" s="128" t="s">
        <v>188</v>
      </c>
      <c r="K200" s="129">
        <v>73.537</v>
      </c>
      <c r="L200" s="213">
        <v>0</v>
      </c>
      <c r="M200" s="214"/>
      <c r="N200" s="215">
        <f>ROUND($L$200*$K$200,2)</f>
        <v>0</v>
      </c>
      <c r="O200" s="214"/>
      <c r="P200" s="214"/>
      <c r="Q200" s="214"/>
      <c r="R200" s="22"/>
      <c r="T200" s="130"/>
      <c r="U200" s="27" t="s">
        <v>43</v>
      </c>
      <c r="W200" s="131">
        <f>$V$200*$K$200</f>
        <v>0</v>
      </c>
      <c r="X200" s="131">
        <v>4E-05</v>
      </c>
      <c r="Y200" s="131">
        <f>$X$200*$K$200</f>
        <v>0.0029414800000000007</v>
      </c>
      <c r="Z200" s="131">
        <v>0</v>
      </c>
      <c r="AA200" s="132">
        <f>$Z$200*$K$200</f>
        <v>0</v>
      </c>
      <c r="AR200" s="6" t="s">
        <v>157</v>
      </c>
      <c r="AT200" s="6" t="s">
        <v>159</v>
      </c>
      <c r="AU200" s="6" t="s">
        <v>123</v>
      </c>
      <c r="AY200" s="6" t="s">
        <v>158</v>
      </c>
      <c r="BE200" s="83">
        <f>IF($U$200="základní",$N$200,0)</f>
        <v>0</v>
      </c>
      <c r="BF200" s="83">
        <f>IF($U$200="snížená",$N$200,0)</f>
        <v>0</v>
      </c>
      <c r="BG200" s="83">
        <f>IF($U$200="zákl. přenesená",$N$200,0)</f>
        <v>0</v>
      </c>
      <c r="BH200" s="83">
        <f>IF($U$200="sníž. přenesená",$N$200,0)</f>
        <v>0</v>
      </c>
      <c r="BI200" s="83">
        <f>IF($U$200="nulová",$N$200,0)</f>
        <v>0</v>
      </c>
      <c r="BJ200" s="6" t="s">
        <v>21</v>
      </c>
      <c r="BK200" s="83">
        <f>ROUND($L$200*$K$200,2)</f>
        <v>0</v>
      </c>
      <c r="BL200" s="6" t="s">
        <v>157</v>
      </c>
      <c r="BM200" s="6" t="s">
        <v>415</v>
      </c>
    </row>
    <row r="201" spans="2:65" s="6" customFormat="1" ht="27" customHeight="1">
      <c r="B201" s="21"/>
      <c r="C201" s="126" t="s">
        <v>416</v>
      </c>
      <c r="D201" s="126" t="s">
        <v>159</v>
      </c>
      <c r="E201" s="127" t="s">
        <v>417</v>
      </c>
      <c r="F201" s="219" t="s">
        <v>418</v>
      </c>
      <c r="G201" s="214"/>
      <c r="H201" s="214"/>
      <c r="I201" s="214"/>
      <c r="J201" s="128" t="s">
        <v>240</v>
      </c>
      <c r="K201" s="129">
        <v>3.144</v>
      </c>
      <c r="L201" s="213">
        <v>0</v>
      </c>
      <c r="M201" s="214"/>
      <c r="N201" s="215">
        <f>ROUND($L$201*$K$201,2)</f>
        <v>0</v>
      </c>
      <c r="O201" s="214"/>
      <c r="P201" s="214"/>
      <c r="Q201" s="214"/>
      <c r="R201" s="22"/>
      <c r="T201" s="130"/>
      <c r="U201" s="27" t="s">
        <v>43</v>
      </c>
      <c r="W201" s="131">
        <f>$V$201*$K$201</f>
        <v>0</v>
      </c>
      <c r="X201" s="131">
        <v>1.07637</v>
      </c>
      <c r="Y201" s="131">
        <f>$X$201*$K$201</f>
        <v>3.3841072800000003</v>
      </c>
      <c r="Z201" s="131">
        <v>0</v>
      </c>
      <c r="AA201" s="132">
        <f>$Z$201*$K$201</f>
        <v>0</v>
      </c>
      <c r="AR201" s="6" t="s">
        <v>157</v>
      </c>
      <c r="AT201" s="6" t="s">
        <v>159</v>
      </c>
      <c r="AU201" s="6" t="s">
        <v>123</v>
      </c>
      <c r="AY201" s="6" t="s">
        <v>158</v>
      </c>
      <c r="BE201" s="83">
        <f>IF($U$201="základní",$N$201,0)</f>
        <v>0</v>
      </c>
      <c r="BF201" s="83">
        <f>IF($U$201="snížená",$N$201,0)</f>
        <v>0</v>
      </c>
      <c r="BG201" s="83">
        <f>IF($U$201="zákl. přenesená",$N$201,0)</f>
        <v>0</v>
      </c>
      <c r="BH201" s="83">
        <f>IF($U$201="sníž. přenesená",$N$201,0)</f>
        <v>0</v>
      </c>
      <c r="BI201" s="83">
        <f>IF($U$201="nulová",$N$201,0)</f>
        <v>0</v>
      </c>
      <c r="BJ201" s="6" t="s">
        <v>21</v>
      </c>
      <c r="BK201" s="83">
        <f>ROUND($L$201*$K$201,2)</f>
        <v>0</v>
      </c>
      <c r="BL201" s="6" t="s">
        <v>157</v>
      </c>
      <c r="BM201" s="6" t="s">
        <v>419</v>
      </c>
    </row>
    <row r="202" spans="2:51" s="6" customFormat="1" ht="18.75" customHeight="1">
      <c r="B202" s="140"/>
      <c r="E202" s="141"/>
      <c r="F202" s="233" t="s">
        <v>420</v>
      </c>
      <c r="G202" s="234"/>
      <c r="H202" s="234"/>
      <c r="I202" s="234"/>
      <c r="K202" s="142">
        <v>3.14368</v>
      </c>
      <c r="R202" s="143"/>
      <c r="T202" s="144"/>
      <c r="AA202" s="145"/>
      <c r="AT202" s="141" t="s">
        <v>198</v>
      </c>
      <c r="AU202" s="141" t="s">
        <v>123</v>
      </c>
      <c r="AV202" s="141" t="s">
        <v>123</v>
      </c>
      <c r="AW202" s="141" t="s">
        <v>130</v>
      </c>
      <c r="AX202" s="141" t="s">
        <v>21</v>
      </c>
      <c r="AY202" s="141" t="s">
        <v>158</v>
      </c>
    </row>
    <row r="203" spans="2:65" s="6" customFormat="1" ht="27" customHeight="1">
      <c r="B203" s="21"/>
      <c r="C203" s="126" t="s">
        <v>421</v>
      </c>
      <c r="D203" s="126" t="s">
        <v>159</v>
      </c>
      <c r="E203" s="127" t="s">
        <v>422</v>
      </c>
      <c r="F203" s="219" t="s">
        <v>423</v>
      </c>
      <c r="G203" s="214"/>
      <c r="H203" s="214"/>
      <c r="I203" s="214"/>
      <c r="J203" s="128" t="s">
        <v>240</v>
      </c>
      <c r="K203" s="129">
        <v>0.786</v>
      </c>
      <c r="L203" s="213">
        <v>0</v>
      </c>
      <c r="M203" s="214"/>
      <c r="N203" s="215">
        <f>ROUND($L$203*$K$203,2)</f>
        <v>0</v>
      </c>
      <c r="O203" s="214"/>
      <c r="P203" s="214"/>
      <c r="Q203" s="214"/>
      <c r="R203" s="22"/>
      <c r="T203" s="130"/>
      <c r="U203" s="27" t="s">
        <v>43</v>
      </c>
      <c r="W203" s="131">
        <f>$V$203*$K$203</f>
        <v>0</v>
      </c>
      <c r="X203" s="131">
        <v>1.04838</v>
      </c>
      <c r="Y203" s="131">
        <f>$X$203*$K$203</f>
        <v>0.8240266800000001</v>
      </c>
      <c r="Z203" s="131">
        <v>0</v>
      </c>
      <c r="AA203" s="132">
        <f>$Z$203*$K$203</f>
        <v>0</v>
      </c>
      <c r="AR203" s="6" t="s">
        <v>157</v>
      </c>
      <c r="AT203" s="6" t="s">
        <v>159</v>
      </c>
      <c r="AU203" s="6" t="s">
        <v>123</v>
      </c>
      <c r="AY203" s="6" t="s">
        <v>158</v>
      </c>
      <c r="BE203" s="83">
        <f>IF($U$203="základní",$N$203,0)</f>
        <v>0</v>
      </c>
      <c r="BF203" s="83">
        <f>IF($U$203="snížená",$N$203,0)</f>
        <v>0</v>
      </c>
      <c r="BG203" s="83">
        <f>IF($U$203="zákl. přenesená",$N$203,0)</f>
        <v>0</v>
      </c>
      <c r="BH203" s="83">
        <f>IF($U$203="sníž. přenesená",$N$203,0)</f>
        <v>0</v>
      </c>
      <c r="BI203" s="83">
        <f>IF($U$203="nulová",$N$203,0)</f>
        <v>0</v>
      </c>
      <c r="BJ203" s="6" t="s">
        <v>21</v>
      </c>
      <c r="BK203" s="83">
        <f>ROUND($L$203*$K$203,2)</f>
        <v>0</v>
      </c>
      <c r="BL203" s="6" t="s">
        <v>157</v>
      </c>
      <c r="BM203" s="6" t="s">
        <v>424</v>
      </c>
    </row>
    <row r="204" spans="2:51" s="6" customFormat="1" ht="18.75" customHeight="1">
      <c r="B204" s="140"/>
      <c r="E204" s="141"/>
      <c r="F204" s="233" t="s">
        <v>425</v>
      </c>
      <c r="G204" s="234"/>
      <c r="H204" s="234"/>
      <c r="I204" s="234"/>
      <c r="K204" s="142">
        <v>0.78584</v>
      </c>
      <c r="R204" s="143"/>
      <c r="T204" s="144"/>
      <c r="AA204" s="145"/>
      <c r="AT204" s="141" t="s">
        <v>198</v>
      </c>
      <c r="AU204" s="141" t="s">
        <v>123</v>
      </c>
      <c r="AV204" s="141" t="s">
        <v>123</v>
      </c>
      <c r="AW204" s="141" t="s">
        <v>130</v>
      </c>
      <c r="AX204" s="141" t="s">
        <v>21</v>
      </c>
      <c r="AY204" s="141" t="s">
        <v>158</v>
      </c>
    </row>
    <row r="205" spans="2:65" s="6" customFormat="1" ht="15.75" customHeight="1">
      <c r="B205" s="21"/>
      <c r="C205" s="126" t="s">
        <v>426</v>
      </c>
      <c r="D205" s="126" t="s">
        <v>159</v>
      </c>
      <c r="E205" s="127" t="s">
        <v>427</v>
      </c>
      <c r="F205" s="219" t="s">
        <v>428</v>
      </c>
      <c r="G205" s="214"/>
      <c r="H205" s="214"/>
      <c r="I205" s="214"/>
      <c r="J205" s="128" t="s">
        <v>192</v>
      </c>
      <c r="K205" s="129">
        <v>19</v>
      </c>
      <c r="L205" s="213">
        <v>0</v>
      </c>
      <c r="M205" s="214"/>
      <c r="N205" s="215">
        <f>ROUND($L$205*$K$205,2)</f>
        <v>0</v>
      </c>
      <c r="O205" s="214"/>
      <c r="P205" s="214"/>
      <c r="Q205" s="214"/>
      <c r="R205" s="22"/>
      <c r="T205" s="130"/>
      <c r="U205" s="27" t="s">
        <v>43</v>
      </c>
      <c r="W205" s="131">
        <f>$V$205*$K$205</f>
        <v>0</v>
      </c>
      <c r="X205" s="131">
        <v>0.00081</v>
      </c>
      <c r="Y205" s="131">
        <f>$X$205*$K$205</f>
        <v>0.01539</v>
      </c>
      <c r="Z205" s="131">
        <v>0</v>
      </c>
      <c r="AA205" s="132">
        <f>$Z$205*$K$205</f>
        <v>0</v>
      </c>
      <c r="AR205" s="6" t="s">
        <v>157</v>
      </c>
      <c r="AT205" s="6" t="s">
        <v>159</v>
      </c>
      <c r="AU205" s="6" t="s">
        <v>123</v>
      </c>
      <c r="AY205" s="6" t="s">
        <v>158</v>
      </c>
      <c r="BE205" s="83">
        <f>IF($U$205="základní",$N$205,0)</f>
        <v>0</v>
      </c>
      <c r="BF205" s="83">
        <f>IF($U$205="snížená",$N$205,0)</f>
        <v>0</v>
      </c>
      <c r="BG205" s="83">
        <f>IF($U$205="zákl. přenesená",$N$205,0)</f>
        <v>0</v>
      </c>
      <c r="BH205" s="83">
        <f>IF($U$205="sníž. přenesená",$N$205,0)</f>
        <v>0</v>
      </c>
      <c r="BI205" s="83">
        <f>IF($U$205="nulová",$N$205,0)</f>
        <v>0</v>
      </c>
      <c r="BJ205" s="6" t="s">
        <v>21</v>
      </c>
      <c r="BK205" s="83">
        <f>ROUND($L$205*$K$205,2)</f>
        <v>0</v>
      </c>
      <c r="BL205" s="6" t="s">
        <v>157</v>
      </c>
      <c r="BM205" s="6" t="s">
        <v>429</v>
      </c>
    </row>
    <row r="206" spans="2:63" s="117" customFormat="1" ht="30.75" customHeight="1">
      <c r="B206" s="118"/>
      <c r="D206" s="139" t="s">
        <v>302</v>
      </c>
      <c r="E206" s="139"/>
      <c r="F206" s="139"/>
      <c r="G206" s="139"/>
      <c r="H206" s="139"/>
      <c r="I206" s="139"/>
      <c r="J206" s="139"/>
      <c r="K206" s="139"/>
      <c r="L206" s="139"/>
      <c r="M206" s="139"/>
      <c r="N206" s="232">
        <f>$BK$206</f>
        <v>0</v>
      </c>
      <c r="O206" s="218"/>
      <c r="P206" s="218"/>
      <c r="Q206" s="218"/>
      <c r="R206" s="121"/>
      <c r="T206" s="122"/>
      <c r="W206" s="123">
        <f>SUM($W$207:$W$223)</f>
        <v>0</v>
      </c>
      <c r="Y206" s="123">
        <f>SUM($Y$207:$Y$223)</f>
        <v>86.97322346</v>
      </c>
      <c r="AA206" s="124">
        <f>SUM($AA$207:$AA$223)</f>
        <v>0</v>
      </c>
      <c r="AR206" s="120" t="s">
        <v>21</v>
      </c>
      <c r="AT206" s="120" t="s">
        <v>77</v>
      </c>
      <c r="AU206" s="120" t="s">
        <v>21</v>
      </c>
      <c r="AY206" s="120" t="s">
        <v>158</v>
      </c>
      <c r="BK206" s="125">
        <f>SUM($BK$207:$BK$223)</f>
        <v>0</v>
      </c>
    </row>
    <row r="207" spans="2:65" s="6" customFormat="1" ht="27" customHeight="1">
      <c r="B207" s="21"/>
      <c r="C207" s="126" t="s">
        <v>430</v>
      </c>
      <c r="D207" s="126" t="s">
        <v>159</v>
      </c>
      <c r="E207" s="127" t="s">
        <v>431</v>
      </c>
      <c r="F207" s="219" t="s">
        <v>432</v>
      </c>
      <c r="G207" s="214"/>
      <c r="H207" s="214"/>
      <c r="I207" s="214"/>
      <c r="J207" s="128" t="s">
        <v>222</v>
      </c>
      <c r="K207" s="129">
        <v>24</v>
      </c>
      <c r="L207" s="213">
        <v>0</v>
      </c>
      <c r="M207" s="214"/>
      <c r="N207" s="215">
        <f>ROUND($L$207*$K$207,2)</f>
        <v>0</v>
      </c>
      <c r="O207" s="214"/>
      <c r="P207" s="214"/>
      <c r="Q207" s="214"/>
      <c r="R207" s="22"/>
      <c r="T207" s="130"/>
      <c r="U207" s="27" t="s">
        <v>43</v>
      </c>
      <c r="W207" s="131">
        <f>$V$207*$K$207</f>
        <v>0</v>
      </c>
      <c r="X207" s="131">
        <v>2.47791</v>
      </c>
      <c r="Y207" s="131">
        <f>$X$207*$K$207</f>
        <v>59.469840000000005</v>
      </c>
      <c r="Z207" s="131">
        <v>0</v>
      </c>
      <c r="AA207" s="132">
        <f>$Z$207*$K$207</f>
        <v>0</v>
      </c>
      <c r="AR207" s="6" t="s">
        <v>157</v>
      </c>
      <c r="AT207" s="6" t="s">
        <v>159</v>
      </c>
      <c r="AU207" s="6" t="s">
        <v>123</v>
      </c>
      <c r="AY207" s="6" t="s">
        <v>158</v>
      </c>
      <c r="BE207" s="83">
        <f>IF($U$207="základní",$N$207,0)</f>
        <v>0</v>
      </c>
      <c r="BF207" s="83">
        <f>IF($U$207="snížená",$N$207,0)</f>
        <v>0</v>
      </c>
      <c r="BG207" s="83">
        <f>IF($U$207="zákl. přenesená",$N$207,0)</f>
        <v>0</v>
      </c>
      <c r="BH207" s="83">
        <f>IF($U$207="sníž. přenesená",$N$207,0)</f>
        <v>0</v>
      </c>
      <c r="BI207" s="83">
        <f>IF($U$207="nulová",$N$207,0)</f>
        <v>0</v>
      </c>
      <c r="BJ207" s="6" t="s">
        <v>21</v>
      </c>
      <c r="BK207" s="83">
        <f>ROUND($L$207*$K$207,2)</f>
        <v>0</v>
      </c>
      <c r="BL207" s="6" t="s">
        <v>157</v>
      </c>
      <c r="BM207" s="6" t="s">
        <v>433</v>
      </c>
    </row>
    <row r="208" spans="2:51" s="6" customFormat="1" ht="18.75" customHeight="1">
      <c r="B208" s="140"/>
      <c r="E208" s="141"/>
      <c r="F208" s="233" t="s">
        <v>434</v>
      </c>
      <c r="G208" s="234"/>
      <c r="H208" s="234"/>
      <c r="I208" s="234"/>
      <c r="K208" s="142">
        <v>24</v>
      </c>
      <c r="R208" s="143"/>
      <c r="T208" s="144"/>
      <c r="AA208" s="145"/>
      <c r="AT208" s="141" t="s">
        <v>198</v>
      </c>
      <c r="AU208" s="141" t="s">
        <v>123</v>
      </c>
      <c r="AV208" s="141" t="s">
        <v>123</v>
      </c>
      <c r="AW208" s="141" t="s">
        <v>130</v>
      </c>
      <c r="AX208" s="141" t="s">
        <v>21</v>
      </c>
      <c r="AY208" s="141" t="s">
        <v>158</v>
      </c>
    </row>
    <row r="209" spans="2:65" s="6" customFormat="1" ht="27" customHeight="1">
      <c r="B209" s="21"/>
      <c r="C209" s="126" t="s">
        <v>435</v>
      </c>
      <c r="D209" s="126" t="s">
        <v>159</v>
      </c>
      <c r="E209" s="127" t="s">
        <v>436</v>
      </c>
      <c r="F209" s="219" t="s">
        <v>437</v>
      </c>
      <c r="G209" s="214"/>
      <c r="H209" s="214"/>
      <c r="I209" s="214"/>
      <c r="J209" s="128" t="s">
        <v>188</v>
      </c>
      <c r="K209" s="129">
        <v>10</v>
      </c>
      <c r="L209" s="213">
        <v>0</v>
      </c>
      <c r="M209" s="214"/>
      <c r="N209" s="215">
        <f>ROUND($L$209*$K$209,2)</f>
        <v>0</v>
      </c>
      <c r="O209" s="214"/>
      <c r="P209" s="214"/>
      <c r="Q209" s="214"/>
      <c r="R209" s="22"/>
      <c r="T209" s="130"/>
      <c r="U209" s="27" t="s">
        <v>43</v>
      </c>
      <c r="W209" s="131">
        <f>$V$209*$K$209</f>
        <v>0</v>
      </c>
      <c r="X209" s="131">
        <v>0.01787</v>
      </c>
      <c r="Y209" s="131">
        <f>$X$209*$K$209</f>
        <v>0.1787</v>
      </c>
      <c r="Z209" s="131">
        <v>0</v>
      </c>
      <c r="AA209" s="132">
        <f>$Z$209*$K$209</f>
        <v>0</v>
      </c>
      <c r="AR209" s="6" t="s">
        <v>157</v>
      </c>
      <c r="AT209" s="6" t="s">
        <v>159</v>
      </c>
      <c r="AU209" s="6" t="s">
        <v>123</v>
      </c>
      <c r="AY209" s="6" t="s">
        <v>158</v>
      </c>
      <c r="BE209" s="83">
        <f>IF($U$209="základní",$N$209,0)</f>
        <v>0</v>
      </c>
      <c r="BF209" s="83">
        <f>IF($U$209="snížená",$N$209,0)</f>
        <v>0</v>
      </c>
      <c r="BG209" s="83">
        <f>IF($U$209="zákl. přenesená",$N$209,0)</f>
        <v>0</v>
      </c>
      <c r="BH209" s="83">
        <f>IF($U$209="sníž. přenesená",$N$209,0)</f>
        <v>0</v>
      </c>
      <c r="BI209" s="83">
        <f>IF($U$209="nulová",$N$209,0)</f>
        <v>0</v>
      </c>
      <c r="BJ209" s="6" t="s">
        <v>21</v>
      </c>
      <c r="BK209" s="83">
        <f>ROUND($L$209*$K$209,2)</f>
        <v>0</v>
      </c>
      <c r="BL209" s="6" t="s">
        <v>157</v>
      </c>
      <c r="BM209" s="6" t="s">
        <v>438</v>
      </c>
    </row>
    <row r="210" spans="2:51" s="6" customFormat="1" ht="18.75" customHeight="1">
      <c r="B210" s="146"/>
      <c r="E210" s="147"/>
      <c r="F210" s="237" t="s">
        <v>439</v>
      </c>
      <c r="G210" s="238"/>
      <c r="H210" s="238"/>
      <c r="I210" s="238"/>
      <c r="K210" s="147"/>
      <c r="R210" s="148"/>
      <c r="T210" s="149"/>
      <c r="AA210" s="150"/>
      <c r="AT210" s="147" t="s">
        <v>198</v>
      </c>
      <c r="AU210" s="147" t="s">
        <v>123</v>
      </c>
      <c r="AV210" s="147" t="s">
        <v>21</v>
      </c>
      <c r="AW210" s="147" t="s">
        <v>130</v>
      </c>
      <c r="AX210" s="147" t="s">
        <v>78</v>
      </c>
      <c r="AY210" s="147" t="s">
        <v>158</v>
      </c>
    </row>
    <row r="211" spans="2:51" s="6" customFormat="1" ht="18.75" customHeight="1">
      <c r="B211" s="140"/>
      <c r="E211" s="141"/>
      <c r="F211" s="233" t="s">
        <v>440</v>
      </c>
      <c r="G211" s="234"/>
      <c r="H211" s="234"/>
      <c r="I211" s="234"/>
      <c r="K211" s="142">
        <v>10</v>
      </c>
      <c r="R211" s="143"/>
      <c r="T211" s="144"/>
      <c r="AA211" s="145"/>
      <c r="AT211" s="141" t="s">
        <v>198</v>
      </c>
      <c r="AU211" s="141" t="s">
        <v>123</v>
      </c>
      <c r="AV211" s="141" t="s">
        <v>123</v>
      </c>
      <c r="AW211" s="141" t="s">
        <v>130</v>
      </c>
      <c r="AX211" s="141" t="s">
        <v>21</v>
      </c>
      <c r="AY211" s="141" t="s">
        <v>158</v>
      </c>
    </row>
    <row r="212" spans="2:65" s="6" customFormat="1" ht="27" customHeight="1">
      <c r="B212" s="21"/>
      <c r="C212" s="126" t="s">
        <v>441</v>
      </c>
      <c r="D212" s="126" t="s">
        <v>159</v>
      </c>
      <c r="E212" s="127" t="s">
        <v>442</v>
      </c>
      <c r="F212" s="219" t="s">
        <v>443</v>
      </c>
      <c r="G212" s="214"/>
      <c r="H212" s="214"/>
      <c r="I212" s="214"/>
      <c r="J212" s="128" t="s">
        <v>188</v>
      </c>
      <c r="K212" s="129">
        <v>10</v>
      </c>
      <c r="L212" s="213">
        <v>0</v>
      </c>
      <c r="M212" s="214"/>
      <c r="N212" s="215">
        <f>ROUND($L$212*$K$212,2)</f>
        <v>0</v>
      </c>
      <c r="O212" s="214"/>
      <c r="P212" s="214"/>
      <c r="Q212" s="214"/>
      <c r="R212" s="22"/>
      <c r="T212" s="130"/>
      <c r="U212" s="27" t="s">
        <v>43</v>
      </c>
      <c r="W212" s="131">
        <f>$V$212*$K$212</f>
        <v>0</v>
      </c>
      <c r="X212" s="131">
        <v>0</v>
      </c>
      <c r="Y212" s="131">
        <f>$X$212*$K$212</f>
        <v>0</v>
      </c>
      <c r="Z212" s="131">
        <v>0</v>
      </c>
      <c r="AA212" s="132">
        <f>$Z$212*$K$212</f>
        <v>0</v>
      </c>
      <c r="AR212" s="6" t="s">
        <v>157</v>
      </c>
      <c r="AT212" s="6" t="s">
        <v>159</v>
      </c>
      <c r="AU212" s="6" t="s">
        <v>123</v>
      </c>
      <c r="AY212" s="6" t="s">
        <v>158</v>
      </c>
      <c r="BE212" s="83">
        <f>IF($U$212="základní",$N$212,0)</f>
        <v>0</v>
      </c>
      <c r="BF212" s="83">
        <f>IF($U$212="snížená",$N$212,0)</f>
        <v>0</v>
      </c>
      <c r="BG212" s="83">
        <f>IF($U$212="zákl. přenesená",$N$212,0)</f>
        <v>0</v>
      </c>
      <c r="BH212" s="83">
        <f>IF($U$212="sníž. přenesená",$N$212,0)</f>
        <v>0</v>
      </c>
      <c r="BI212" s="83">
        <f>IF($U$212="nulová",$N$212,0)</f>
        <v>0</v>
      </c>
      <c r="BJ212" s="6" t="s">
        <v>21</v>
      </c>
      <c r="BK212" s="83">
        <f>ROUND($L$212*$K$212,2)</f>
        <v>0</v>
      </c>
      <c r="BL212" s="6" t="s">
        <v>157</v>
      </c>
      <c r="BM212" s="6" t="s">
        <v>444</v>
      </c>
    </row>
    <row r="213" spans="2:65" s="6" customFormat="1" ht="27" customHeight="1">
      <c r="B213" s="21"/>
      <c r="C213" s="126" t="s">
        <v>445</v>
      </c>
      <c r="D213" s="126" t="s">
        <v>159</v>
      </c>
      <c r="E213" s="127" t="s">
        <v>446</v>
      </c>
      <c r="F213" s="219" t="s">
        <v>447</v>
      </c>
      <c r="G213" s="214"/>
      <c r="H213" s="214"/>
      <c r="I213" s="214"/>
      <c r="J213" s="128" t="s">
        <v>188</v>
      </c>
      <c r="K213" s="129">
        <v>4.08</v>
      </c>
      <c r="L213" s="213">
        <v>0</v>
      </c>
      <c r="M213" s="214"/>
      <c r="N213" s="215">
        <f>ROUND($L$213*$K$213,2)</f>
        <v>0</v>
      </c>
      <c r="O213" s="214"/>
      <c r="P213" s="214"/>
      <c r="Q213" s="214"/>
      <c r="R213" s="22"/>
      <c r="T213" s="130"/>
      <c r="U213" s="27" t="s">
        <v>43</v>
      </c>
      <c r="W213" s="131">
        <f>$V$213*$K$213</f>
        <v>0</v>
      </c>
      <c r="X213" s="131">
        <v>0.01994</v>
      </c>
      <c r="Y213" s="131">
        <f>$X$213*$K$213</f>
        <v>0.0813552</v>
      </c>
      <c r="Z213" s="131">
        <v>0</v>
      </c>
      <c r="AA213" s="132">
        <f>$Z$213*$K$213</f>
        <v>0</v>
      </c>
      <c r="AR213" s="6" t="s">
        <v>157</v>
      </c>
      <c r="AT213" s="6" t="s">
        <v>159</v>
      </c>
      <c r="AU213" s="6" t="s">
        <v>123</v>
      </c>
      <c r="AY213" s="6" t="s">
        <v>158</v>
      </c>
      <c r="BE213" s="83">
        <f>IF($U$213="základní",$N$213,0)</f>
        <v>0</v>
      </c>
      <c r="BF213" s="83">
        <f>IF($U$213="snížená",$N$213,0)</f>
        <v>0</v>
      </c>
      <c r="BG213" s="83">
        <f>IF($U$213="zákl. přenesená",$N$213,0)</f>
        <v>0</v>
      </c>
      <c r="BH213" s="83">
        <f>IF($U$213="sníž. přenesená",$N$213,0)</f>
        <v>0</v>
      </c>
      <c r="BI213" s="83">
        <f>IF($U$213="nulová",$N$213,0)</f>
        <v>0</v>
      </c>
      <c r="BJ213" s="6" t="s">
        <v>21</v>
      </c>
      <c r="BK213" s="83">
        <f>ROUND($L$213*$K$213,2)</f>
        <v>0</v>
      </c>
      <c r="BL213" s="6" t="s">
        <v>157</v>
      </c>
      <c r="BM213" s="6" t="s">
        <v>448</v>
      </c>
    </row>
    <row r="214" spans="2:51" s="6" customFormat="1" ht="18.75" customHeight="1">
      <c r="B214" s="140"/>
      <c r="E214" s="141"/>
      <c r="F214" s="233" t="s">
        <v>449</v>
      </c>
      <c r="G214" s="234"/>
      <c r="H214" s="234"/>
      <c r="I214" s="234"/>
      <c r="K214" s="142">
        <v>4.08</v>
      </c>
      <c r="R214" s="143"/>
      <c r="T214" s="144"/>
      <c r="AA214" s="145"/>
      <c r="AT214" s="141" t="s">
        <v>198</v>
      </c>
      <c r="AU214" s="141" t="s">
        <v>123</v>
      </c>
      <c r="AV214" s="141" t="s">
        <v>123</v>
      </c>
      <c r="AW214" s="141" t="s">
        <v>130</v>
      </c>
      <c r="AX214" s="141" t="s">
        <v>21</v>
      </c>
      <c r="AY214" s="141" t="s">
        <v>158</v>
      </c>
    </row>
    <row r="215" spans="2:65" s="6" customFormat="1" ht="27" customHeight="1">
      <c r="B215" s="21"/>
      <c r="C215" s="126" t="s">
        <v>450</v>
      </c>
      <c r="D215" s="126" t="s">
        <v>159</v>
      </c>
      <c r="E215" s="127" t="s">
        <v>451</v>
      </c>
      <c r="F215" s="219" t="s">
        <v>452</v>
      </c>
      <c r="G215" s="214"/>
      <c r="H215" s="214"/>
      <c r="I215" s="214"/>
      <c r="J215" s="128" t="s">
        <v>240</v>
      </c>
      <c r="K215" s="129">
        <v>0.384</v>
      </c>
      <c r="L215" s="213">
        <v>0</v>
      </c>
      <c r="M215" s="214"/>
      <c r="N215" s="215">
        <f>ROUND($L$215*$K$215,2)</f>
        <v>0</v>
      </c>
      <c r="O215" s="214"/>
      <c r="P215" s="214"/>
      <c r="Q215" s="214"/>
      <c r="R215" s="22"/>
      <c r="T215" s="130"/>
      <c r="U215" s="27" t="s">
        <v>43</v>
      </c>
      <c r="W215" s="131">
        <f>$V$215*$K$215</f>
        <v>0</v>
      </c>
      <c r="X215" s="131">
        <v>1.04909</v>
      </c>
      <c r="Y215" s="131">
        <f>$X$215*$K$215</f>
        <v>0.40285056</v>
      </c>
      <c r="Z215" s="131">
        <v>0</v>
      </c>
      <c r="AA215" s="132">
        <f>$Z$215*$K$215</f>
        <v>0</v>
      </c>
      <c r="AR215" s="6" t="s">
        <v>157</v>
      </c>
      <c r="AT215" s="6" t="s">
        <v>159</v>
      </c>
      <c r="AU215" s="6" t="s">
        <v>123</v>
      </c>
      <c r="AY215" s="6" t="s">
        <v>158</v>
      </c>
      <c r="BE215" s="83">
        <f>IF($U$215="základní",$N$215,0)</f>
        <v>0</v>
      </c>
      <c r="BF215" s="83">
        <f>IF($U$215="snížená",$N$215,0)</f>
        <v>0</v>
      </c>
      <c r="BG215" s="83">
        <f>IF($U$215="zákl. přenesená",$N$215,0)</f>
        <v>0</v>
      </c>
      <c r="BH215" s="83">
        <f>IF($U$215="sníž. přenesená",$N$215,0)</f>
        <v>0</v>
      </c>
      <c r="BI215" s="83">
        <f>IF($U$215="nulová",$N$215,0)</f>
        <v>0</v>
      </c>
      <c r="BJ215" s="6" t="s">
        <v>21</v>
      </c>
      <c r="BK215" s="83">
        <f>ROUND($L$215*$K$215,2)</f>
        <v>0</v>
      </c>
      <c r="BL215" s="6" t="s">
        <v>157</v>
      </c>
      <c r="BM215" s="6" t="s">
        <v>453</v>
      </c>
    </row>
    <row r="216" spans="2:65" s="6" customFormat="1" ht="27" customHeight="1">
      <c r="B216" s="21"/>
      <c r="C216" s="126" t="s">
        <v>454</v>
      </c>
      <c r="D216" s="126" t="s">
        <v>159</v>
      </c>
      <c r="E216" s="127" t="s">
        <v>455</v>
      </c>
      <c r="F216" s="219" t="s">
        <v>456</v>
      </c>
      <c r="G216" s="214"/>
      <c r="H216" s="214"/>
      <c r="I216" s="214"/>
      <c r="J216" s="128" t="s">
        <v>240</v>
      </c>
      <c r="K216" s="129">
        <v>0.698</v>
      </c>
      <c r="L216" s="213">
        <v>0</v>
      </c>
      <c r="M216" s="214"/>
      <c r="N216" s="215">
        <f>ROUND($L$216*$K$216,2)</f>
        <v>0</v>
      </c>
      <c r="O216" s="214"/>
      <c r="P216" s="214"/>
      <c r="Q216" s="214"/>
      <c r="R216" s="22"/>
      <c r="T216" s="130"/>
      <c r="U216" s="27" t="s">
        <v>43</v>
      </c>
      <c r="W216" s="131">
        <f>$V$216*$K$216</f>
        <v>0</v>
      </c>
      <c r="X216" s="131">
        <v>1.10365</v>
      </c>
      <c r="Y216" s="131">
        <f>$X$216*$K$216</f>
        <v>0.7703477</v>
      </c>
      <c r="Z216" s="131">
        <v>0</v>
      </c>
      <c r="AA216" s="132">
        <f>$Z$216*$K$216</f>
        <v>0</v>
      </c>
      <c r="AR216" s="6" t="s">
        <v>157</v>
      </c>
      <c r="AT216" s="6" t="s">
        <v>159</v>
      </c>
      <c r="AU216" s="6" t="s">
        <v>123</v>
      </c>
      <c r="AY216" s="6" t="s">
        <v>158</v>
      </c>
      <c r="BE216" s="83">
        <f>IF($U$216="základní",$N$216,0)</f>
        <v>0</v>
      </c>
      <c r="BF216" s="83">
        <f>IF($U$216="snížená",$N$216,0)</f>
        <v>0</v>
      </c>
      <c r="BG216" s="83">
        <f>IF($U$216="zákl. přenesená",$N$216,0)</f>
        <v>0</v>
      </c>
      <c r="BH216" s="83">
        <f>IF($U$216="sníž. přenesená",$N$216,0)</f>
        <v>0</v>
      </c>
      <c r="BI216" s="83">
        <f>IF($U$216="nulová",$N$216,0)</f>
        <v>0</v>
      </c>
      <c r="BJ216" s="6" t="s">
        <v>21</v>
      </c>
      <c r="BK216" s="83">
        <f>ROUND($L$216*$K$216,2)</f>
        <v>0</v>
      </c>
      <c r="BL216" s="6" t="s">
        <v>157</v>
      </c>
      <c r="BM216" s="6" t="s">
        <v>457</v>
      </c>
    </row>
    <row r="217" spans="2:51" s="6" customFormat="1" ht="18.75" customHeight="1">
      <c r="B217" s="140"/>
      <c r="E217" s="141"/>
      <c r="F217" s="233" t="s">
        <v>458</v>
      </c>
      <c r="G217" s="234"/>
      <c r="H217" s="234"/>
      <c r="I217" s="234"/>
      <c r="K217" s="142">
        <v>0.698112</v>
      </c>
      <c r="R217" s="143"/>
      <c r="T217" s="144"/>
      <c r="AA217" s="145"/>
      <c r="AT217" s="141" t="s">
        <v>198</v>
      </c>
      <c r="AU217" s="141" t="s">
        <v>123</v>
      </c>
      <c r="AV217" s="141" t="s">
        <v>123</v>
      </c>
      <c r="AW217" s="141" t="s">
        <v>130</v>
      </c>
      <c r="AX217" s="141" t="s">
        <v>21</v>
      </c>
      <c r="AY217" s="141" t="s">
        <v>158</v>
      </c>
    </row>
    <row r="218" spans="2:65" s="6" customFormat="1" ht="15.75" customHeight="1">
      <c r="B218" s="21"/>
      <c r="C218" s="126" t="s">
        <v>459</v>
      </c>
      <c r="D218" s="126" t="s">
        <v>159</v>
      </c>
      <c r="E218" s="127" t="s">
        <v>460</v>
      </c>
      <c r="F218" s="219" t="s">
        <v>461</v>
      </c>
      <c r="G218" s="214"/>
      <c r="H218" s="214"/>
      <c r="I218" s="214"/>
      <c r="J218" s="128" t="s">
        <v>188</v>
      </c>
      <c r="K218" s="129">
        <v>96</v>
      </c>
      <c r="L218" s="213">
        <v>0</v>
      </c>
      <c r="M218" s="214"/>
      <c r="N218" s="215">
        <f>ROUND($L$218*$K$218,2)</f>
        <v>0</v>
      </c>
      <c r="O218" s="214"/>
      <c r="P218" s="214"/>
      <c r="Q218" s="214"/>
      <c r="R218" s="22"/>
      <c r="T218" s="130"/>
      <c r="U218" s="27" t="s">
        <v>43</v>
      </c>
      <c r="W218" s="131">
        <f>$V$218*$K$218</f>
        <v>0</v>
      </c>
      <c r="X218" s="131">
        <v>0.01088</v>
      </c>
      <c r="Y218" s="131">
        <f>$X$218*$K$218</f>
        <v>1.04448</v>
      </c>
      <c r="Z218" s="131">
        <v>0</v>
      </c>
      <c r="AA218" s="132">
        <f>$Z$218*$K$218</f>
        <v>0</v>
      </c>
      <c r="AR218" s="6" t="s">
        <v>157</v>
      </c>
      <c r="AT218" s="6" t="s">
        <v>159</v>
      </c>
      <c r="AU218" s="6" t="s">
        <v>123</v>
      </c>
      <c r="AY218" s="6" t="s">
        <v>158</v>
      </c>
      <c r="BE218" s="83">
        <f>IF($U$218="základní",$N$218,0)</f>
        <v>0</v>
      </c>
      <c r="BF218" s="83">
        <f>IF($U$218="snížená",$N$218,0)</f>
        <v>0</v>
      </c>
      <c r="BG218" s="83">
        <f>IF($U$218="zákl. přenesená",$N$218,0)</f>
        <v>0</v>
      </c>
      <c r="BH218" s="83">
        <f>IF($U$218="sníž. přenesená",$N$218,0)</f>
        <v>0</v>
      </c>
      <c r="BI218" s="83">
        <f>IF($U$218="nulová",$N$218,0)</f>
        <v>0</v>
      </c>
      <c r="BJ218" s="6" t="s">
        <v>21</v>
      </c>
      <c r="BK218" s="83">
        <f>ROUND($L$218*$K$218,2)</f>
        <v>0</v>
      </c>
      <c r="BL218" s="6" t="s">
        <v>157</v>
      </c>
      <c r="BM218" s="6" t="s">
        <v>462</v>
      </c>
    </row>
    <row r="219" spans="2:51" s="6" customFormat="1" ht="18.75" customHeight="1">
      <c r="B219" s="140"/>
      <c r="E219" s="141"/>
      <c r="F219" s="233" t="s">
        <v>463</v>
      </c>
      <c r="G219" s="234"/>
      <c r="H219" s="234"/>
      <c r="I219" s="234"/>
      <c r="K219" s="142">
        <v>96</v>
      </c>
      <c r="R219" s="143"/>
      <c r="T219" s="144"/>
      <c r="AA219" s="145"/>
      <c r="AT219" s="141" t="s">
        <v>198</v>
      </c>
      <c r="AU219" s="141" t="s">
        <v>123</v>
      </c>
      <c r="AV219" s="141" t="s">
        <v>123</v>
      </c>
      <c r="AW219" s="141" t="s">
        <v>130</v>
      </c>
      <c r="AX219" s="141" t="s">
        <v>21</v>
      </c>
      <c r="AY219" s="141" t="s">
        <v>158</v>
      </c>
    </row>
    <row r="220" spans="2:65" s="6" customFormat="1" ht="27" customHeight="1">
      <c r="B220" s="21"/>
      <c r="C220" s="126" t="s">
        <v>464</v>
      </c>
      <c r="D220" s="126" t="s">
        <v>159</v>
      </c>
      <c r="E220" s="127" t="s">
        <v>465</v>
      </c>
      <c r="F220" s="219" t="s">
        <v>466</v>
      </c>
      <c r="G220" s="214"/>
      <c r="H220" s="214"/>
      <c r="I220" s="214"/>
      <c r="J220" s="128" t="s">
        <v>188</v>
      </c>
      <c r="K220" s="129">
        <v>96</v>
      </c>
      <c r="L220" s="213">
        <v>0</v>
      </c>
      <c r="M220" s="214"/>
      <c r="N220" s="215">
        <f>ROUND($L$220*$K$220,2)</f>
        <v>0</v>
      </c>
      <c r="O220" s="214"/>
      <c r="P220" s="214"/>
      <c r="Q220" s="214"/>
      <c r="R220" s="22"/>
      <c r="T220" s="130"/>
      <c r="U220" s="27" t="s">
        <v>43</v>
      </c>
      <c r="W220" s="131">
        <f>$V$220*$K$220</f>
        <v>0</v>
      </c>
      <c r="X220" s="131">
        <v>0</v>
      </c>
      <c r="Y220" s="131">
        <f>$X$220*$K$220</f>
        <v>0</v>
      </c>
      <c r="Z220" s="131">
        <v>0</v>
      </c>
      <c r="AA220" s="132">
        <f>$Z$220*$K$220</f>
        <v>0</v>
      </c>
      <c r="AR220" s="6" t="s">
        <v>157</v>
      </c>
      <c r="AT220" s="6" t="s">
        <v>159</v>
      </c>
      <c r="AU220" s="6" t="s">
        <v>123</v>
      </c>
      <c r="AY220" s="6" t="s">
        <v>158</v>
      </c>
      <c r="BE220" s="83">
        <f>IF($U$220="základní",$N$220,0)</f>
        <v>0</v>
      </c>
      <c r="BF220" s="83">
        <f>IF($U$220="snížená",$N$220,0)</f>
        <v>0</v>
      </c>
      <c r="BG220" s="83">
        <f>IF($U$220="zákl. přenesená",$N$220,0)</f>
        <v>0</v>
      </c>
      <c r="BH220" s="83">
        <f>IF($U$220="sníž. přenesená",$N$220,0)</f>
        <v>0</v>
      </c>
      <c r="BI220" s="83">
        <f>IF($U$220="nulová",$N$220,0)</f>
        <v>0</v>
      </c>
      <c r="BJ220" s="6" t="s">
        <v>21</v>
      </c>
      <c r="BK220" s="83">
        <f>ROUND($L$220*$K$220,2)</f>
        <v>0</v>
      </c>
      <c r="BL220" s="6" t="s">
        <v>157</v>
      </c>
      <c r="BM220" s="6" t="s">
        <v>467</v>
      </c>
    </row>
    <row r="221" spans="2:65" s="6" customFormat="1" ht="27" customHeight="1">
      <c r="B221" s="21"/>
      <c r="C221" s="126" t="s">
        <v>468</v>
      </c>
      <c r="D221" s="126" t="s">
        <v>159</v>
      </c>
      <c r="E221" s="127" t="s">
        <v>469</v>
      </c>
      <c r="F221" s="219" t="s">
        <v>470</v>
      </c>
      <c r="G221" s="214"/>
      <c r="H221" s="214"/>
      <c r="I221" s="214"/>
      <c r="J221" s="128" t="s">
        <v>227</v>
      </c>
      <c r="K221" s="129">
        <v>9</v>
      </c>
      <c r="L221" s="213">
        <v>0</v>
      </c>
      <c r="M221" s="214"/>
      <c r="N221" s="215">
        <f>ROUND($L$221*$K$221,2)</f>
        <v>0</v>
      </c>
      <c r="O221" s="214"/>
      <c r="P221" s="214"/>
      <c r="Q221" s="214"/>
      <c r="R221" s="22"/>
      <c r="T221" s="130"/>
      <c r="U221" s="27" t="s">
        <v>43</v>
      </c>
      <c r="W221" s="131">
        <f>$V$221*$K$221</f>
        <v>0</v>
      </c>
      <c r="X221" s="131">
        <v>0.00285</v>
      </c>
      <c r="Y221" s="131">
        <f>$X$221*$K$221</f>
        <v>0.02565</v>
      </c>
      <c r="Z221" s="131">
        <v>0</v>
      </c>
      <c r="AA221" s="132">
        <f>$Z$221*$K$221</f>
        <v>0</v>
      </c>
      <c r="AR221" s="6" t="s">
        <v>157</v>
      </c>
      <c r="AT221" s="6" t="s">
        <v>159</v>
      </c>
      <c r="AU221" s="6" t="s">
        <v>123</v>
      </c>
      <c r="AY221" s="6" t="s">
        <v>158</v>
      </c>
      <c r="BE221" s="83">
        <f>IF($U$221="základní",$N$221,0)</f>
        <v>0</v>
      </c>
      <c r="BF221" s="83">
        <f>IF($U$221="snížená",$N$221,0)</f>
        <v>0</v>
      </c>
      <c r="BG221" s="83">
        <f>IF($U$221="zákl. přenesená",$N$221,0)</f>
        <v>0</v>
      </c>
      <c r="BH221" s="83">
        <f>IF($U$221="sníž. přenesená",$N$221,0)</f>
        <v>0</v>
      </c>
      <c r="BI221" s="83">
        <f>IF($U$221="nulová",$N$221,0)</f>
        <v>0</v>
      </c>
      <c r="BJ221" s="6" t="s">
        <v>21</v>
      </c>
      <c r="BK221" s="83">
        <f>ROUND($L$221*$K$221,2)</f>
        <v>0</v>
      </c>
      <c r="BL221" s="6" t="s">
        <v>157</v>
      </c>
      <c r="BM221" s="6" t="s">
        <v>471</v>
      </c>
    </row>
    <row r="222" spans="2:65" s="6" customFormat="1" ht="27" customHeight="1">
      <c r="B222" s="21"/>
      <c r="C222" s="157" t="s">
        <v>472</v>
      </c>
      <c r="D222" s="157" t="s">
        <v>339</v>
      </c>
      <c r="E222" s="158" t="s">
        <v>473</v>
      </c>
      <c r="F222" s="240" t="s">
        <v>474</v>
      </c>
      <c r="G222" s="241"/>
      <c r="H222" s="241"/>
      <c r="I222" s="241"/>
      <c r="J222" s="159" t="s">
        <v>240</v>
      </c>
      <c r="K222" s="160">
        <v>25</v>
      </c>
      <c r="L222" s="242">
        <v>0</v>
      </c>
      <c r="M222" s="241"/>
      <c r="N222" s="243">
        <f>ROUND($L$222*$K$222,2)</f>
        <v>0</v>
      </c>
      <c r="O222" s="214"/>
      <c r="P222" s="214"/>
      <c r="Q222" s="214"/>
      <c r="R222" s="22"/>
      <c r="T222" s="130"/>
      <c r="U222" s="27" t="s">
        <v>43</v>
      </c>
      <c r="W222" s="131">
        <f>$V$222*$K$222</f>
        <v>0</v>
      </c>
      <c r="X222" s="131">
        <v>1</v>
      </c>
      <c r="Y222" s="131">
        <f>$X$222*$K$222</f>
        <v>25</v>
      </c>
      <c r="Z222" s="131">
        <v>0</v>
      </c>
      <c r="AA222" s="132">
        <f>$Z$222*$K$222</f>
        <v>0</v>
      </c>
      <c r="AR222" s="6" t="s">
        <v>215</v>
      </c>
      <c r="AT222" s="6" t="s">
        <v>339</v>
      </c>
      <c r="AU222" s="6" t="s">
        <v>123</v>
      </c>
      <c r="AY222" s="6" t="s">
        <v>158</v>
      </c>
      <c r="BE222" s="83">
        <f>IF($U$222="základní",$N$222,0)</f>
        <v>0</v>
      </c>
      <c r="BF222" s="83">
        <f>IF($U$222="snížená",$N$222,0)</f>
        <v>0</v>
      </c>
      <c r="BG222" s="83">
        <f>IF($U$222="zákl. přenesená",$N$222,0)</f>
        <v>0</v>
      </c>
      <c r="BH222" s="83">
        <f>IF($U$222="sníž. přenesená",$N$222,0)</f>
        <v>0</v>
      </c>
      <c r="BI222" s="83">
        <f>IF($U$222="nulová",$N$222,0)</f>
        <v>0</v>
      </c>
      <c r="BJ222" s="6" t="s">
        <v>21</v>
      </c>
      <c r="BK222" s="83">
        <f>ROUND($L$222*$K$222,2)</f>
        <v>0</v>
      </c>
      <c r="BL222" s="6" t="s">
        <v>157</v>
      </c>
      <c r="BM222" s="6" t="s">
        <v>475</v>
      </c>
    </row>
    <row r="223" spans="2:65" s="6" customFormat="1" ht="27" customHeight="1">
      <c r="B223" s="21"/>
      <c r="C223" s="126" t="s">
        <v>476</v>
      </c>
      <c r="D223" s="126" t="s">
        <v>159</v>
      </c>
      <c r="E223" s="127" t="s">
        <v>477</v>
      </c>
      <c r="F223" s="219" t="s">
        <v>478</v>
      </c>
      <c r="G223" s="214"/>
      <c r="H223" s="214"/>
      <c r="I223" s="214"/>
      <c r="J223" s="128" t="s">
        <v>188</v>
      </c>
      <c r="K223" s="129">
        <v>96</v>
      </c>
      <c r="L223" s="213">
        <v>0</v>
      </c>
      <c r="M223" s="214"/>
      <c r="N223" s="215">
        <f>ROUND($L$223*$K$223,2)</f>
        <v>0</v>
      </c>
      <c r="O223" s="214"/>
      <c r="P223" s="214"/>
      <c r="Q223" s="214"/>
      <c r="R223" s="22"/>
      <c r="T223" s="130"/>
      <c r="U223" s="27" t="s">
        <v>43</v>
      </c>
      <c r="W223" s="131">
        <f>$V$223*$K$223</f>
        <v>0</v>
      </c>
      <c r="X223" s="131">
        <v>0</v>
      </c>
      <c r="Y223" s="131">
        <f>$X$223*$K$223</f>
        <v>0</v>
      </c>
      <c r="Z223" s="131">
        <v>0</v>
      </c>
      <c r="AA223" s="132">
        <f>$Z$223*$K$223</f>
        <v>0</v>
      </c>
      <c r="AR223" s="6" t="s">
        <v>157</v>
      </c>
      <c r="AT223" s="6" t="s">
        <v>159</v>
      </c>
      <c r="AU223" s="6" t="s">
        <v>123</v>
      </c>
      <c r="AY223" s="6" t="s">
        <v>158</v>
      </c>
      <c r="BE223" s="83">
        <f>IF($U$223="základní",$N$223,0)</f>
        <v>0</v>
      </c>
      <c r="BF223" s="83">
        <f>IF($U$223="snížená",$N$223,0)</f>
        <v>0</v>
      </c>
      <c r="BG223" s="83">
        <f>IF($U$223="zákl. přenesená",$N$223,0)</f>
        <v>0</v>
      </c>
      <c r="BH223" s="83">
        <f>IF($U$223="sníž. přenesená",$N$223,0)</f>
        <v>0</v>
      </c>
      <c r="BI223" s="83">
        <f>IF($U$223="nulová",$N$223,0)</f>
        <v>0</v>
      </c>
      <c r="BJ223" s="6" t="s">
        <v>21</v>
      </c>
      <c r="BK223" s="83">
        <f>ROUND($L$223*$K$223,2)</f>
        <v>0</v>
      </c>
      <c r="BL223" s="6" t="s">
        <v>157</v>
      </c>
      <c r="BM223" s="6" t="s">
        <v>479</v>
      </c>
    </row>
    <row r="224" spans="2:63" s="117" customFormat="1" ht="30.75" customHeight="1">
      <c r="B224" s="118"/>
      <c r="D224" s="139" t="s">
        <v>303</v>
      </c>
      <c r="E224" s="139"/>
      <c r="F224" s="139"/>
      <c r="G224" s="139"/>
      <c r="H224" s="139"/>
      <c r="I224" s="139"/>
      <c r="J224" s="139"/>
      <c r="K224" s="139"/>
      <c r="L224" s="139"/>
      <c r="M224" s="139"/>
      <c r="N224" s="232">
        <f>$BK$224</f>
        <v>0</v>
      </c>
      <c r="O224" s="218"/>
      <c r="P224" s="218"/>
      <c r="Q224" s="218"/>
      <c r="R224" s="121"/>
      <c r="T224" s="122"/>
      <c r="W224" s="123">
        <f>SUM($W$225:$W$237)</f>
        <v>0</v>
      </c>
      <c r="Y224" s="123">
        <f>SUM($Y$225:$Y$237)</f>
        <v>173.02920800000004</v>
      </c>
      <c r="AA224" s="124">
        <f>SUM($AA$225:$AA$237)</f>
        <v>0</v>
      </c>
      <c r="AR224" s="120" t="s">
        <v>21</v>
      </c>
      <c r="AT224" s="120" t="s">
        <v>77</v>
      </c>
      <c r="AU224" s="120" t="s">
        <v>21</v>
      </c>
      <c r="AY224" s="120" t="s">
        <v>158</v>
      </c>
      <c r="BK224" s="125">
        <f>SUM($BK$225:$BK$237)</f>
        <v>0</v>
      </c>
    </row>
    <row r="225" spans="2:65" s="6" customFormat="1" ht="15.75" customHeight="1">
      <c r="B225" s="21"/>
      <c r="C225" s="126" t="s">
        <v>480</v>
      </c>
      <c r="D225" s="126" t="s">
        <v>159</v>
      </c>
      <c r="E225" s="127" t="s">
        <v>481</v>
      </c>
      <c r="F225" s="219" t="s">
        <v>482</v>
      </c>
      <c r="G225" s="214"/>
      <c r="H225" s="214"/>
      <c r="I225" s="214"/>
      <c r="J225" s="128" t="s">
        <v>188</v>
      </c>
      <c r="K225" s="129">
        <v>347.6</v>
      </c>
      <c r="L225" s="213">
        <v>0</v>
      </c>
      <c r="M225" s="214"/>
      <c r="N225" s="215">
        <f>ROUND($L$225*$K$225,2)</f>
        <v>0</v>
      </c>
      <c r="O225" s="214"/>
      <c r="P225" s="214"/>
      <c r="Q225" s="214"/>
      <c r="R225" s="22"/>
      <c r="T225" s="130"/>
      <c r="U225" s="27" t="s">
        <v>43</v>
      </c>
      <c r="W225" s="131">
        <f>$V$225*$K$225</f>
        <v>0</v>
      </c>
      <c r="X225" s="131">
        <v>0.27994</v>
      </c>
      <c r="Y225" s="131">
        <f>$X$225*$K$225</f>
        <v>97.30714400000001</v>
      </c>
      <c r="Z225" s="131">
        <v>0</v>
      </c>
      <c r="AA225" s="132">
        <f>$Z$225*$K$225</f>
        <v>0</v>
      </c>
      <c r="AR225" s="6" t="s">
        <v>157</v>
      </c>
      <c r="AT225" s="6" t="s">
        <v>159</v>
      </c>
      <c r="AU225" s="6" t="s">
        <v>123</v>
      </c>
      <c r="AY225" s="6" t="s">
        <v>158</v>
      </c>
      <c r="BE225" s="83">
        <f>IF($U$225="základní",$N$225,0)</f>
        <v>0</v>
      </c>
      <c r="BF225" s="83">
        <f>IF($U$225="snížená",$N$225,0)</f>
        <v>0</v>
      </c>
      <c r="BG225" s="83">
        <f>IF($U$225="zákl. přenesená",$N$225,0)</f>
        <v>0</v>
      </c>
      <c r="BH225" s="83">
        <f>IF($U$225="sníž. přenesená",$N$225,0)</f>
        <v>0</v>
      </c>
      <c r="BI225" s="83">
        <f>IF($U$225="nulová",$N$225,0)</f>
        <v>0</v>
      </c>
      <c r="BJ225" s="6" t="s">
        <v>21</v>
      </c>
      <c r="BK225" s="83">
        <f>ROUND($L$225*$K$225,2)</f>
        <v>0</v>
      </c>
      <c r="BL225" s="6" t="s">
        <v>157</v>
      </c>
      <c r="BM225" s="6" t="s">
        <v>483</v>
      </c>
    </row>
    <row r="226" spans="2:65" s="6" customFormat="1" ht="15.75" customHeight="1">
      <c r="B226" s="21"/>
      <c r="C226" s="126" t="s">
        <v>484</v>
      </c>
      <c r="D226" s="126" t="s">
        <v>159</v>
      </c>
      <c r="E226" s="127" t="s">
        <v>485</v>
      </c>
      <c r="F226" s="219" t="s">
        <v>486</v>
      </c>
      <c r="G226" s="214"/>
      <c r="H226" s="214"/>
      <c r="I226" s="214"/>
      <c r="J226" s="128" t="s">
        <v>188</v>
      </c>
      <c r="K226" s="129">
        <v>86.9</v>
      </c>
      <c r="L226" s="213">
        <v>0</v>
      </c>
      <c r="M226" s="214"/>
      <c r="N226" s="215">
        <f>ROUND($L$226*$K$226,2)</f>
        <v>0</v>
      </c>
      <c r="O226" s="214"/>
      <c r="P226" s="214"/>
      <c r="Q226" s="214"/>
      <c r="R226" s="22"/>
      <c r="T226" s="130"/>
      <c r="U226" s="27" t="s">
        <v>43</v>
      </c>
      <c r="W226" s="131">
        <f>$V$226*$K$226</f>
        <v>0</v>
      </c>
      <c r="X226" s="131">
        <v>0.378</v>
      </c>
      <c r="Y226" s="131">
        <f>$X$226*$K$226</f>
        <v>32.848200000000006</v>
      </c>
      <c r="Z226" s="131">
        <v>0</v>
      </c>
      <c r="AA226" s="132">
        <f>$Z$226*$K$226</f>
        <v>0</v>
      </c>
      <c r="AR226" s="6" t="s">
        <v>157</v>
      </c>
      <c r="AT226" s="6" t="s">
        <v>159</v>
      </c>
      <c r="AU226" s="6" t="s">
        <v>123</v>
      </c>
      <c r="AY226" s="6" t="s">
        <v>158</v>
      </c>
      <c r="BE226" s="83">
        <f>IF($U$226="základní",$N$226,0)</f>
        <v>0</v>
      </c>
      <c r="BF226" s="83">
        <f>IF($U$226="snížená",$N$226,0)</f>
        <v>0</v>
      </c>
      <c r="BG226" s="83">
        <f>IF($U$226="zákl. přenesená",$N$226,0)</f>
        <v>0</v>
      </c>
      <c r="BH226" s="83">
        <f>IF($U$226="sníž. přenesená",$N$226,0)</f>
        <v>0</v>
      </c>
      <c r="BI226" s="83">
        <f>IF($U$226="nulová",$N$226,0)</f>
        <v>0</v>
      </c>
      <c r="BJ226" s="6" t="s">
        <v>21</v>
      </c>
      <c r="BK226" s="83">
        <f>ROUND($L$226*$K$226,2)</f>
        <v>0</v>
      </c>
      <c r="BL226" s="6" t="s">
        <v>157</v>
      </c>
      <c r="BM226" s="6" t="s">
        <v>487</v>
      </c>
    </row>
    <row r="227" spans="2:51" s="6" customFormat="1" ht="18.75" customHeight="1">
      <c r="B227" s="140"/>
      <c r="E227" s="141"/>
      <c r="F227" s="233" t="s">
        <v>488</v>
      </c>
      <c r="G227" s="234"/>
      <c r="H227" s="234"/>
      <c r="I227" s="234"/>
      <c r="K227" s="142">
        <v>86.9</v>
      </c>
      <c r="R227" s="143"/>
      <c r="T227" s="144"/>
      <c r="AA227" s="145"/>
      <c r="AT227" s="141" t="s">
        <v>198</v>
      </c>
      <c r="AU227" s="141" t="s">
        <v>123</v>
      </c>
      <c r="AV227" s="141" t="s">
        <v>123</v>
      </c>
      <c r="AW227" s="141" t="s">
        <v>130</v>
      </c>
      <c r="AX227" s="141" t="s">
        <v>21</v>
      </c>
      <c r="AY227" s="141" t="s">
        <v>158</v>
      </c>
    </row>
    <row r="228" spans="2:65" s="6" customFormat="1" ht="15.75" customHeight="1">
      <c r="B228" s="21"/>
      <c r="C228" s="126" t="s">
        <v>489</v>
      </c>
      <c r="D228" s="126" t="s">
        <v>159</v>
      </c>
      <c r="E228" s="127" t="s">
        <v>490</v>
      </c>
      <c r="F228" s="219" t="s">
        <v>491</v>
      </c>
      <c r="G228" s="214"/>
      <c r="H228" s="214"/>
      <c r="I228" s="214"/>
      <c r="J228" s="128" t="s">
        <v>188</v>
      </c>
      <c r="K228" s="129">
        <v>86.9</v>
      </c>
      <c r="L228" s="213">
        <v>0</v>
      </c>
      <c r="M228" s="214"/>
      <c r="N228" s="215">
        <f>ROUND($L$228*$K$228,2)</f>
        <v>0</v>
      </c>
      <c r="O228" s="214"/>
      <c r="P228" s="214"/>
      <c r="Q228" s="214"/>
      <c r="R228" s="22"/>
      <c r="T228" s="130"/>
      <c r="U228" s="27" t="s">
        <v>43</v>
      </c>
      <c r="W228" s="131">
        <f>$V$228*$K$228</f>
        <v>0</v>
      </c>
      <c r="X228" s="131">
        <v>0.00404</v>
      </c>
      <c r="Y228" s="131">
        <f>$X$228*$K$228</f>
        <v>0.35107600000000005</v>
      </c>
      <c r="Z228" s="131">
        <v>0</v>
      </c>
      <c r="AA228" s="132">
        <f>$Z$228*$K$228</f>
        <v>0</v>
      </c>
      <c r="AR228" s="6" t="s">
        <v>157</v>
      </c>
      <c r="AT228" s="6" t="s">
        <v>159</v>
      </c>
      <c r="AU228" s="6" t="s">
        <v>123</v>
      </c>
      <c r="AY228" s="6" t="s">
        <v>158</v>
      </c>
      <c r="BE228" s="83">
        <f>IF($U$228="základní",$N$228,0)</f>
        <v>0</v>
      </c>
      <c r="BF228" s="83">
        <f>IF($U$228="snížená",$N$228,0)</f>
        <v>0</v>
      </c>
      <c r="BG228" s="83">
        <f>IF($U$228="zákl. přenesená",$N$228,0)</f>
        <v>0</v>
      </c>
      <c r="BH228" s="83">
        <f>IF($U$228="sníž. přenesená",$N$228,0)</f>
        <v>0</v>
      </c>
      <c r="BI228" s="83">
        <f>IF($U$228="nulová",$N$228,0)</f>
        <v>0</v>
      </c>
      <c r="BJ228" s="6" t="s">
        <v>21</v>
      </c>
      <c r="BK228" s="83">
        <f>ROUND($L$228*$K$228,2)</f>
        <v>0</v>
      </c>
      <c r="BL228" s="6" t="s">
        <v>157</v>
      </c>
      <c r="BM228" s="6" t="s">
        <v>492</v>
      </c>
    </row>
    <row r="229" spans="2:65" s="6" customFormat="1" ht="27" customHeight="1">
      <c r="B229" s="21"/>
      <c r="C229" s="126" t="s">
        <v>493</v>
      </c>
      <c r="D229" s="126" t="s">
        <v>159</v>
      </c>
      <c r="E229" s="127" t="s">
        <v>494</v>
      </c>
      <c r="F229" s="219" t="s">
        <v>495</v>
      </c>
      <c r="G229" s="214"/>
      <c r="H229" s="214"/>
      <c r="I229" s="214"/>
      <c r="J229" s="128" t="s">
        <v>188</v>
      </c>
      <c r="K229" s="129">
        <v>66</v>
      </c>
      <c r="L229" s="213">
        <v>0</v>
      </c>
      <c r="M229" s="214"/>
      <c r="N229" s="215">
        <f>ROUND($L$229*$K$229,2)</f>
        <v>0</v>
      </c>
      <c r="O229" s="214"/>
      <c r="P229" s="214"/>
      <c r="Q229" s="214"/>
      <c r="R229" s="22"/>
      <c r="T229" s="130"/>
      <c r="U229" s="27" t="s">
        <v>43</v>
      </c>
      <c r="W229" s="131">
        <f>$V$229*$K$229</f>
        <v>0</v>
      </c>
      <c r="X229" s="131">
        <v>0.09668</v>
      </c>
      <c r="Y229" s="131">
        <f>$X$229*$K$229</f>
        <v>6.38088</v>
      </c>
      <c r="Z229" s="131">
        <v>0</v>
      </c>
      <c r="AA229" s="132">
        <f>$Z$229*$K$229</f>
        <v>0</v>
      </c>
      <c r="AR229" s="6" t="s">
        <v>157</v>
      </c>
      <c r="AT229" s="6" t="s">
        <v>159</v>
      </c>
      <c r="AU229" s="6" t="s">
        <v>123</v>
      </c>
      <c r="AY229" s="6" t="s">
        <v>158</v>
      </c>
      <c r="BE229" s="83">
        <f>IF($U$229="základní",$N$229,0)</f>
        <v>0</v>
      </c>
      <c r="BF229" s="83">
        <f>IF($U$229="snížená",$N$229,0)</f>
        <v>0</v>
      </c>
      <c r="BG229" s="83">
        <f>IF($U$229="zákl. přenesená",$N$229,0)</f>
        <v>0</v>
      </c>
      <c r="BH229" s="83">
        <f>IF($U$229="sníž. přenesená",$N$229,0)</f>
        <v>0</v>
      </c>
      <c r="BI229" s="83">
        <f>IF($U$229="nulová",$N$229,0)</f>
        <v>0</v>
      </c>
      <c r="BJ229" s="6" t="s">
        <v>21</v>
      </c>
      <c r="BK229" s="83">
        <f>ROUND($L$229*$K$229,2)</f>
        <v>0</v>
      </c>
      <c r="BL229" s="6" t="s">
        <v>157</v>
      </c>
      <c r="BM229" s="6" t="s">
        <v>496</v>
      </c>
    </row>
    <row r="230" spans="2:65" s="6" customFormat="1" ht="27" customHeight="1">
      <c r="B230" s="21"/>
      <c r="C230" s="126" t="s">
        <v>497</v>
      </c>
      <c r="D230" s="126" t="s">
        <v>159</v>
      </c>
      <c r="E230" s="127" t="s">
        <v>498</v>
      </c>
      <c r="F230" s="219" t="s">
        <v>499</v>
      </c>
      <c r="G230" s="214"/>
      <c r="H230" s="214"/>
      <c r="I230" s="214"/>
      <c r="J230" s="128" t="s">
        <v>188</v>
      </c>
      <c r="K230" s="129">
        <v>152.9</v>
      </c>
      <c r="L230" s="213">
        <v>0</v>
      </c>
      <c r="M230" s="214"/>
      <c r="N230" s="215">
        <f>ROUND($L$230*$K$230,2)</f>
        <v>0</v>
      </c>
      <c r="O230" s="214"/>
      <c r="P230" s="214"/>
      <c r="Q230" s="214"/>
      <c r="R230" s="22"/>
      <c r="T230" s="130"/>
      <c r="U230" s="27" t="s">
        <v>43</v>
      </c>
      <c r="W230" s="131">
        <f>$V$230*$K$230</f>
        <v>0</v>
      </c>
      <c r="X230" s="131">
        <v>0.10373</v>
      </c>
      <c r="Y230" s="131">
        <f>$X$230*$K$230</f>
        <v>15.860317</v>
      </c>
      <c r="Z230" s="131">
        <v>0</v>
      </c>
      <c r="AA230" s="132">
        <f>$Z$230*$K$230</f>
        <v>0</v>
      </c>
      <c r="AR230" s="6" t="s">
        <v>157</v>
      </c>
      <c r="AT230" s="6" t="s">
        <v>159</v>
      </c>
      <c r="AU230" s="6" t="s">
        <v>123</v>
      </c>
      <c r="AY230" s="6" t="s">
        <v>158</v>
      </c>
      <c r="BE230" s="83">
        <f>IF($U$230="základní",$N$230,0)</f>
        <v>0</v>
      </c>
      <c r="BF230" s="83">
        <f>IF($U$230="snížená",$N$230,0)</f>
        <v>0</v>
      </c>
      <c r="BG230" s="83">
        <f>IF($U$230="zákl. přenesená",$N$230,0)</f>
        <v>0</v>
      </c>
      <c r="BH230" s="83">
        <f>IF($U$230="sníž. přenesená",$N$230,0)</f>
        <v>0</v>
      </c>
      <c r="BI230" s="83">
        <f>IF($U$230="nulová",$N$230,0)</f>
        <v>0</v>
      </c>
      <c r="BJ230" s="6" t="s">
        <v>21</v>
      </c>
      <c r="BK230" s="83">
        <f>ROUND($L$230*$K$230,2)</f>
        <v>0</v>
      </c>
      <c r="BL230" s="6" t="s">
        <v>157</v>
      </c>
      <c r="BM230" s="6" t="s">
        <v>500</v>
      </c>
    </row>
    <row r="231" spans="2:51" s="6" customFormat="1" ht="18.75" customHeight="1">
      <c r="B231" s="146"/>
      <c r="E231" s="147"/>
      <c r="F231" s="237" t="s">
        <v>439</v>
      </c>
      <c r="G231" s="238"/>
      <c r="H231" s="238"/>
      <c r="I231" s="238"/>
      <c r="K231" s="147"/>
      <c r="R231" s="148"/>
      <c r="T231" s="149"/>
      <c r="AA231" s="150"/>
      <c r="AT231" s="147" t="s">
        <v>198</v>
      </c>
      <c r="AU231" s="147" t="s">
        <v>123</v>
      </c>
      <c r="AV231" s="147" t="s">
        <v>21</v>
      </c>
      <c r="AW231" s="147" t="s">
        <v>130</v>
      </c>
      <c r="AX231" s="147" t="s">
        <v>78</v>
      </c>
      <c r="AY231" s="147" t="s">
        <v>158</v>
      </c>
    </row>
    <row r="232" spans="2:51" s="6" customFormat="1" ht="18.75" customHeight="1">
      <c r="B232" s="140"/>
      <c r="E232" s="141"/>
      <c r="F232" s="233" t="s">
        <v>501</v>
      </c>
      <c r="G232" s="234"/>
      <c r="H232" s="234"/>
      <c r="I232" s="234"/>
      <c r="K232" s="142">
        <v>66</v>
      </c>
      <c r="R232" s="143"/>
      <c r="T232" s="144"/>
      <c r="AA232" s="145"/>
      <c r="AT232" s="141" t="s">
        <v>198</v>
      </c>
      <c r="AU232" s="141" t="s">
        <v>123</v>
      </c>
      <c r="AV232" s="141" t="s">
        <v>123</v>
      </c>
      <c r="AW232" s="141" t="s">
        <v>130</v>
      </c>
      <c r="AX232" s="141" t="s">
        <v>78</v>
      </c>
      <c r="AY232" s="141" t="s">
        <v>158</v>
      </c>
    </row>
    <row r="233" spans="2:51" s="6" customFormat="1" ht="18.75" customHeight="1">
      <c r="B233" s="146"/>
      <c r="E233" s="147"/>
      <c r="F233" s="237" t="s">
        <v>502</v>
      </c>
      <c r="G233" s="238"/>
      <c r="H233" s="238"/>
      <c r="I233" s="238"/>
      <c r="K233" s="147"/>
      <c r="R233" s="148"/>
      <c r="T233" s="149"/>
      <c r="AA233" s="150"/>
      <c r="AT233" s="147" t="s">
        <v>198</v>
      </c>
      <c r="AU233" s="147" t="s">
        <v>123</v>
      </c>
      <c r="AV233" s="147" t="s">
        <v>21</v>
      </c>
      <c r="AW233" s="147" t="s">
        <v>130</v>
      </c>
      <c r="AX233" s="147" t="s">
        <v>78</v>
      </c>
      <c r="AY233" s="147" t="s">
        <v>158</v>
      </c>
    </row>
    <row r="234" spans="2:51" s="6" customFormat="1" ht="18.75" customHeight="1">
      <c r="B234" s="140"/>
      <c r="E234" s="141"/>
      <c r="F234" s="233" t="s">
        <v>503</v>
      </c>
      <c r="G234" s="234"/>
      <c r="H234" s="234"/>
      <c r="I234" s="234"/>
      <c r="K234" s="142">
        <v>86.9</v>
      </c>
      <c r="R234" s="143"/>
      <c r="T234" s="144"/>
      <c r="AA234" s="145"/>
      <c r="AT234" s="141" t="s">
        <v>198</v>
      </c>
      <c r="AU234" s="141" t="s">
        <v>123</v>
      </c>
      <c r="AV234" s="141" t="s">
        <v>123</v>
      </c>
      <c r="AW234" s="141" t="s">
        <v>130</v>
      </c>
      <c r="AX234" s="141" t="s">
        <v>78</v>
      </c>
      <c r="AY234" s="141" t="s">
        <v>158</v>
      </c>
    </row>
    <row r="235" spans="2:51" s="6" customFormat="1" ht="18.75" customHeight="1">
      <c r="B235" s="151"/>
      <c r="E235" s="152"/>
      <c r="F235" s="235" t="s">
        <v>268</v>
      </c>
      <c r="G235" s="236"/>
      <c r="H235" s="236"/>
      <c r="I235" s="236"/>
      <c r="K235" s="153">
        <v>152.9</v>
      </c>
      <c r="R235" s="154"/>
      <c r="T235" s="155"/>
      <c r="AA235" s="156"/>
      <c r="AT235" s="152" t="s">
        <v>198</v>
      </c>
      <c r="AU235" s="152" t="s">
        <v>123</v>
      </c>
      <c r="AV235" s="152" t="s">
        <v>157</v>
      </c>
      <c r="AW235" s="152" t="s">
        <v>130</v>
      </c>
      <c r="AX235" s="152" t="s">
        <v>21</v>
      </c>
      <c r="AY235" s="152" t="s">
        <v>158</v>
      </c>
    </row>
    <row r="236" spans="2:65" s="6" customFormat="1" ht="27" customHeight="1">
      <c r="B236" s="21"/>
      <c r="C236" s="126" t="s">
        <v>504</v>
      </c>
      <c r="D236" s="126" t="s">
        <v>159</v>
      </c>
      <c r="E236" s="127" t="s">
        <v>505</v>
      </c>
      <c r="F236" s="219" t="s">
        <v>506</v>
      </c>
      <c r="G236" s="214"/>
      <c r="H236" s="214"/>
      <c r="I236" s="214"/>
      <c r="J236" s="128" t="s">
        <v>188</v>
      </c>
      <c r="K236" s="129">
        <v>86.9</v>
      </c>
      <c r="L236" s="213">
        <v>0</v>
      </c>
      <c r="M236" s="214"/>
      <c r="N236" s="215">
        <f>ROUND($L$236*$K$236,2)</f>
        <v>0</v>
      </c>
      <c r="O236" s="214"/>
      <c r="P236" s="214"/>
      <c r="Q236" s="214"/>
      <c r="R236" s="22"/>
      <c r="T236" s="130"/>
      <c r="U236" s="27" t="s">
        <v>43</v>
      </c>
      <c r="W236" s="131">
        <f>$V$236*$K$236</f>
        <v>0</v>
      </c>
      <c r="X236" s="131">
        <v>0.10373</v>
      </c>
      <c r="Y236" s="131">
        <f>$X$236*$K$236</f>
        <v>9.014137000000002</v>
      </c>
      <c r="Z236" s="131">
        <v>0</v>
      </c>
      <c r="AA236" s="132">
        <f>$Z$236*$K$236</f>
        <v>0</v>
      </c>
      <c r="AR236" s="6" t="s">
        <v>157</v>
      </c>
      <c r="AT236" s="6" t="s">
        <v>159</v>
      </c>
      <c r="AU236" s="6" t="s">
        <v>123</v>
      </c>
      <c r="AY236" s="6" t="s">
        <v>158</v>
      </c>
      <c r="BE236" s="83">
        <f>IF($U$236="základní",$N$236,0)</f>
        <v>0</v>
      </c>
      <c r="BF236" s="83">
        <f>IF($U$236="snížená",$N$236,0)</f>
        <v>0</v>
      </c>
      <c r="BG236" s="83">
        <f>IF($U$236="zákl. přenesená",$N$236,0)</f>
        <v>0</v>
      </c>
      <c r="BH236" s="83">
        <f>IF($U$236="sníž. přenesená",$N$236,0)</f>
        <v>0</v>
      </c>
      <c r="BI236" s="83">
        <f>IF($U$236="nulová",$N$236,0)</f>
        <v>0</v>
      </c>
      <c r="BJ236" s="6" t="s">
        <v>21</v>
      </c>
      <c r="BK236" s="83">
        <f>ROUND($L$236*$K$236,2)</f>
        <v>0</v>
      </c>
      <c r="BL236" s="6" t="s">
        <v>157</v>
      </c>
      <c r="BM236" s="6" t="s">
        <v>507</v>
      </c>
    </row>
    <row r="237" spans="2:65" s="6" customFormat="1" ht="27" customHeight="1">
      <c r="B237" s="21"/>
      <c r="C237" s="126" t="s">
        <v>508</v>
      </c>
      <c r="D237" s="126" t="s">
        <v>159</v>
      </c>
      <c r="E237" s="127" t="s">
        <v>509</v>
      </c>
      <c r="F237" s="219" t="s">
        <v>510</v>
      </c>
      <c r="G237" s="214"/>
      <c r="H237" s="214"/>
      <c r="I237" s="214"/>
      <c r="J237" s="128" t="s">
        <v>188</v>
      </c>
      <c r="K237" s="129">
        <v>86.9</v>
      </c>
      <c r="L237" s="213">
        <v>0</v>
      </c>
      <c r="M237" s="214"/>
      <c r="N237" s="215">
        <f>ROUND($L$237*$K$237,2)</f>
        <v>0</v>
      </c>
      <c r="O237" s="214"/>
      <c r="P237" s="214"/>
      <c r="Q237" s="214"/>
      <c r="R237" s="22"/>
      <c r="T237" s="130"/>
      <c r="U237" s="27" t="s">
        <v>43</v>
      </c>
      <c r="W237" s="131">
        <f>$V$237*$K$237</f>
        <v>0</v>
      </c>
      <c r="X237" s="131">
        <v>0.12966</v>
      </c>
      <c r="Y237" s="131">
        <f>$X$237*$K$237</f>
        <v>11.267454</v>
      </c>
      <c r="Z237" s="131">
        <v>0</v>
      </c>
      <c r="AA237" s="132">
        <f>$Z$237*$K$237</f>
        <v>0</v>
      </c>
      <c r="AR237" s="6" t="s">
        <v>157</v>
      </c>
      <c r="AT237" s="6" t="s">
        <v>159</v>
      </c>
      <c r="AU237" s="6" t="s">
        <v>123</v>
      </c>
      <c r="AY237" s="6" t="s">
        <v>158</v>
      </c>
      <c r="BE237" s="83">
        <f>IF($U$237="základní",$N$237,0)</f>
        <v>0</v>
      </c>
      <c r="BF237" s="83">
        <f>IF($U$237="snížená",$N$237,0)</f>
        <v>0</v>
      </c>
      <c r="BG237" s="83">
        <f>IF($U$237="zákl. přenesená",$N$237,0)</f>
        <v>0</v>
      </c>
      <c r="BH237" s="83">
        <f>IF($U$237="sníž. přenesená",$N$237,0)</f>
        <v>0</v>
      </c>
      <c r="BI237" s="83">
        <f>IF($U$237="nulová",$N$237,0)</f>
        <v>0</v>
      </c>
      <c r="BJ237" s="6" t="s">
        <v>21</v>
      </c>
      <c r="BK237" s="83">
        <f>ROUND($L$237*$K$237,2)</f>
        <v>0</v>
      </c>
      <c r="BL237" s="6" t="s">
        <v>157</v>
      </c>
      <c r="BM237" s="6" t="s">
        <v>511</v>
      </c>
    </row>
    <row r="238" spans="2:63" s="117" customFormat="1" ht="30.75" customHeight="1">
      <c r="B238" s="118"/>
      <c r="D238" s="139" t="s">
        <v>304</v>
      </c>
      <c r="E238" s="139"/>
      <c r="F238" s="139"/>
      <c r="G238" s="139"/>
      <c r="H238" s="139"/>
      <c r="I238" s="139"/>
      <c r="J238" s="139"/>
      <c r="K238" s="139"/>
      <c r="L238" s="139"/>
      <c r="M238" s="139"/>
      <c r="N238" s="232">
        <f>$BK$238</f>
        <v>0</v>
      </c>
      <c r="O238" s="218"/>
      <c r="P238" s="218"/>
      <c r="Q238" s="218"/>
      <c r="R238" s="121"/>
      <c r="T238" s="122"/>
      <c r="W238" s="123">
        <f>SUM($W$239:$W$251)</f>
        <v>0</v>
      </c>
      <c r="Y238" s="123">
        <f>SUM($Y$239:$Y$251)</f>
        <v>1.4657155</v>
      </c>
      <c r="AA238" s="124">
        <f>SUM($AA$239:$AA$251)</f>
        <v>0</v>
      </c>
      <c r="AR238" s="120" t="s">
        <v>21</v>
      </c>
      <c r="AT238" s="120" t="s">
        <v>77</v>
      </c>
      <c r="AU238" s="120" t="s">
        <v>21</v>
      </c>
      <c r="AY238" s="120" t="s">
        <v>158</v>
      </c>
      <c r="BK238" s="125">
        <f>SUM($BK$239:$BK$251)</f>
        <v>0</v>
      </c>
    </row>
    <row r="239" spans="2:65" s="6" customFormat="1" ht="15.75" customHeight="1">
      <c r="B239" s="21"/>
      <c r="C239" s="126" t="s">
        <v>512</v>
      </c>
      <c r="D239" s="126" t="s">
        <v>159</v>
      </c>
      <c r="E239" s="127" t="s">
        <v>513</v>
      </c>
      <c r="F239" s="219" t="s">
        <v>514</v>
      </c>
      <c r="G239" s="214"/>
      <c r="H239" s="214"/>
      <c r="I239" s="214"/>
      <c r="J239" s="128" t="s">
        <v>188</v>
      </c>
      <c r="K239" s="129">
        <v>42</v>
      </c>
      <c r="L239" s="213">
        <v>0</v>
      </c>
      <c r="M239" s="214"/>
      <c r="N239" s="215">
        <f>ROUND($L$239*$K$239,2)</f>
        <v>0</v>
      </c>
      <c r="O239" s="214"/>
      <c r="P239" s="214"/>
      <c r="Q239" s="214"/>
      <c r="R239" s="22"/>
      <c r="T239" s="130"/>
      <c r="U239" s="27" t="s">
        <v>43</v>
      </c>
      <c r="W239" s="131">
        <f>$V$239*$K$239</f>
        <v>0</v>
      </c>
      <c r="X239" s="131">
        <v>0</v>
      </c>
      <c r="Y239" s="131">
        <f>$X$239*$K$239</f>
        <v>0</v>
      </c>
      <c r="Z239" s="131">
        <v>0</v>
      </c>
      <c r="AA239" s="132">
        <f>$Z$239*$K$239</f>
        <v>0</v>
      </c>
      <c r="AR239" s="6" t="s">
        <v>157</v>
      </c>
      <c r="AT239" s="6" t="s">
        <v>159</v>
      </c>
      <c r="AU239" s="6" t="s">
        <v>123</v>
      </c>
      <c r="AY239" s="6" t="s">
        <v>158</v>
      </c>
      <c r="BE239" s="83">
        <f>IF($U$239="základní",$N$239,0)</f>
        <v>0</v>
      </c>
      <c r="BF239" s="83">
        <f>IF($U$239="snížená",$N$239,0)</f>
        <v>0</v>
      </c>
      <c r="BG239" s="83">
        <f>IF($U$239="zákl. přenesená",$N$239,0)</f>
        <v>0</v>
      </c>
      <c r="BH239" s="83">
        <f>IF($U$239="sníž. přenesená",$N$239,0)</f>
        <v>0</v>
      </c>
      <c r="BI239" s="83">
        <f>IF($U$239="nulová",$N$239,0)</f>
        <v>0</v>
      </c>
      <c r="BJ239" s="6" t="s">
        <v>21</v>
      </c>
      <c r="BK239" s="83">
        <f>ROUND($L$239*$K$239,2)</f>
        <v>0</v>
      </c>
      <c r="BL239" s="6" t="s">
        <v>157</v>
      </c>
      <c r="BM239" s="6" t="s">
        <v>515</v>
      </c>
    </row>
    <row r="240" spans="2:51" s="6" customFormat="1" ht="18.75" customHeight="1">
      <c r="B240" s="140"/>
      <c r="E240" s="141"/>
      <c r="F240" s="233" t="s">
        <v>516</v>
      </c>
      <c r="G240" s="234"/>
      <c r="H240" s="234"/>
      <c r="I240" s="234"/>
      <c r="K240" s="142">
        <v>22.5</v>
      </c>
      <c r="R240" s="143"/>
      <c r="T240" s="144"/>
      <c r="AA240" s="145"/>
      <c r="AT240" s="141" t="s">
        <v>198</v>
      </c>
      <c r="AU240" s="141" t="s">
        <v>123</v>
      </c>
      <c r="AV240" s="141" t="s">
        <v>123</v>
      </c>
      <c r="AW240" s="141" t="s">
        <v>130</v>
      </c>
      <c r="AX240" s="141" t="s">
        <v>78</v>
      </c>
      <c r="AY240" s="141" t="s">
        <v>158</v>
      </c>
    </row>
    <row r="241" spans="2:51" s="6" customFormat="1" ht="18.75" customHeight="1">
      <c r="B241" s="140"/>
      <c r="E241" s="141"/>
      <c r="F241" s="233" t="s">
        <v>517</v>
      </c>
      <c r="G241" s="234"/>
      <c r="H241" s="234"/>
      <c r="I241" s="234"/>
      <c r="K241" s="142">
        <v>19.5</v>
      </c>
      <c r="R241" s="143"/>
      <c r="T241" s="144"/>
      <c r="AA241" s="145"/>
      <c r="AT241" s="141" t="s">
        <v>198</v>
      </c>
      <c r="AU241" s="141" t="s">
        <v>123</v>
      </c>
      <c r="AV241" s="141" t="s">
        <v>123</v>
      </c>
      <c r="AW241" s="141" t="s">
        <v>130</v>
      </c>
      <c r="AX241" s="141" t="s">
        <v>78</v>
      </c>
      <c r="AY241" s="141" t="s">
        <v>158</v>
      </c>
    </row>
    <row r="242" spans="2:51" s="6" customFormat="1" ht="18.75" customHeight="1">
      <c r="B242" s="151"/>
      <c r="E242" s="152"/>
      <c r="F242" s="235" t="s">
        <v>268</v>
      </c>
      <c r="G242" s="236"/>
      <c r="H242" s="236"/>
      <c r="I242" s="236"/>
      <c r="K242" s="153">
        <v>42</v>
      </c>
      <c r="R242" s="154"/>
      <c r="T242" s="155"/>
      <c r="AA242" s="156"/>
      <c r="AT242" s="152" t="s">
        <v>198</v>
      </c>
      <c r="AU242" s="152" t="s">
        <v>123</v>
      </c>
      <c r="AV242" s="152" t="s">
        <v>157</v>
      </c>
      <c r="AW242" s="152" t="s">
        <v>130</v>
      </c>
      <c r="AX242" s="152" t="s">
        <v>21</v>
      </c>
      <c r="AY242" s="152" t="s">
        <v>158</v>
      </c>
    </row>
    <row r="243" spans="2:65" s="6" customFormat="1" ht="27" customHeight="1">
      <c r="B243" s="21"/>
      <c r="C243" s="126" t="s">
        <v>518</v>
      </c>
      <c r="D243" s="126" t="s">
        <v>159</v>
      </c>
      <c r="E243" s="127" t="s">
        <v>519</v>
      </c>
      <c r="F243" s="219" t="s">
        <v>520</v>
      </c>
      <c r="G243" s="214"/>
      <c r="H243" s="214"/>
      <c r="I243" s="214"/>
      <c r="J243" s="128" t="s">
        <v>188</v>
      </c>
      <c r="K243" s="129">
        <v>163.3</v>
      </c>
      <c r="L243" s="213">
        <v>0</v>
      </c>
      <c r="M243" s="214"/>
      <c r="N243" s="215">
        <f>ROUND($L$243*$K$243,2)</f>
        <v>0</v>
      </c>
      <c r="O243" s="214"/>
      <c r="P243" s="214"/>
      <c r="Q243" s="214"/>
      <c r="R243" s="22"/>
      <c r="T243" s="130"/>
      <c r="U243" s="27" t="s">
        <v>43</v>
      </c>
      <c r="W243" s="131">
        <f>$V$243*$K$243</f>
        <v>0</v>
      </c>
      <c r="X243" s="131">
        <v>0.00186</v>
      </c>
      <c r="Y243" s="131">
        <f>$X$243*$K$243</f>
        <v>0.30373800000000006</v>
      </c>
      <c r="Z243" s="131">
        <v>0</v>
      </c>
      <c r="AA243" s="132">
        <f>$Z$243*$K$243</f>
        <v>0</v>
      </c>
      <c r="AR243" s="6" t="s">
        <v>157</v>
      </c>
      <c r="AT243" s="6" t="s">
        <v>159</v>
      </c>
      <c r="AU243" s="6" t="s">
        <v>123</v>
      </c>
      <c r="AY243" s="6" t="s">
        <v>158</v>
      </c>
      <c r="BE243" s="83">
        <f>IF($U$243="základní",$N$243,0)</f>
        <v>0</v>
      </c>
      <c r="BF243" s="83">
        <f>IF($U$243="snížená",$N$243,0)</f>
        <v>0</v>
      </c>
      <c r="BG243" s="83">
        <f>IF($U$243="zákl. přenesená",$N$243,0)</f>
        <v>0</v>
      </c>
      <c r="BH243" s="83">
        <f>IF($U$243="sníž. přenesená",$N$243,0)</f>
        <v>0</v>
      </c>
      <c r="BI243" s="83">
        <f>IF($U$243="nulová",$N$243,0)</f>
        <v>0</v>
      </c>
      <c r="BJ243" s="6" t="s">
        <v>21</v>
      </c>
      <c r="BK243" s="83">
        <f>ROUND($L$243*$K$243,2)</f>
        <v>0</v>
      </c>
      <c r="BL243" s="6" t="s">
        <v>157</v>
      </c>
      <c r="BM243" s="6" t="s">
        <v>521</v>
      </c>
    </row>
    <row r="244" spans="2:51" s="6" customFormat="1" ht="18.75" customHeight="1">
      <c r="B244" s="140"/>
      <c r="E244" s="141"/>
      <c r="F244" s="233" t="s">
        <v>522</v>
      </c>
      <c r="G244" s="234"/>
      <c r="H244" s="234"/>
      <c r="I244" s="234"/>
      <c r="K244" s="142">
        <v>35</v>
      </c>
      <c r="R244" s="143"/>
      <c r="T244" s="144"/>
      <c r="AA244" s="145"/>
      <c r="AT244" s="141" t="s">
        <v>198</v>
      </c>
      <c r="AU244" s="141" t="s">
        <v>123</v>
      </c>
      <c r="AV244" s="141" t="s">
        <v>123</v>
      </c>
      <c r="AW244" s="141" t="s">
        <v>130</v>
      </c>
      <c r="AX244" s="141" t="s">
        <v>78</v>
      </c>
      <c r="AY244" s="141" t="s">
        <v>158</v>
      </c>
    </row>
    <row r="245" spans="2:51" s="6" customFormat="1" ht="18.75" customHeight="1">
      <c r="B245" s="140"/>
      <c r="E245" s="141"/>
      <c r="F245" s="233" t="s">
        <v>523</v>
      </c>
      <c r="G245" s="234"/>
      <c r="H245" s="234"/>
      <c r="I245" s="234"/>
      <c r="K245" s="142">
        <v>32.3</v>
      </c>
      <c r="R245" s="143"/>
      <c r="T245" s="144"/>
      <c r="AA245" s="145"/>
      <c r="AT245" s="141" t="s">
        <v>198</v>
      </c>
      <c r="AU245" s="141" t="s">
        <v>123</v>
      </c>
      <c r="AV245" s="141" t="s">
        <v>123</v>
      </c>
      <c r="AW245" s="141" t="s">
        <v>130</v>
      </c>
      <c r="AX245" s="141" t="s">
        <v>78</v>
      </c>
      <c r="AY245" s="141" t="s">
        <v>158</v>
      </c>
    </row>
    <row r="246" spans="2:51" s="6" customFormat="1" ht="18.75" customHeight="1">
      <c r="B246" s="140"/>
      <c r="E246" s="141"/>
      <c r="F246" s="233" t="s">
        <v>463</v>
      </c>
      <c r="G246" s="234"/>
      <c r="H246" s="234"/>
      <c r="I246" s="234"/>
      <c r="K246" s="142">
        <v>96</v>
      </c>
      <c r="R246" s="143"/>
      <c r="T246" s="144"/>
      <c r="AA246" s="145"/>
      <c r="AT246" s="141" t="s">
        <v>198</v>
      </c>
      <c r="AU246" s="141" t="s">
        <v>123</v>
      </c>
      <c r="AV246" s="141" t="s">
        <v>123</v>
      </c>
      <c r="AW246" s="141" t="s">
        <v>130</v>
      </c>
      <c r="AX246" s="141" t="s">
        <v>78</v>
      </c>
      <c r="AY246" s="141" t="s">
        <v>158</v>
      </c>
    </row>
    <row r="247" spans="2:51" s="6" customFormat="1" ht="18.75" customHeight="1">
      <c r="B247" s="151"/>
      <c r="E247" s="152"/>
      <c r="F247" s="235" t="s">
        <v>268</v>
      </c>
      <c r="G247" s="236"/>
      <c r="H247" s="236"/>
      <c r="I247" s="236"/>
      <c r="K247" s="153">
        <v>163.3</v>
      </c>
      <c r="R247" s="154"/>
      <c r="T247" s="155"/>
      <c r="AA247" s="156"/>
      <c r="AT247" s="152" t="s">
        <v>198</v>
      </c>
      <c r="AU247" s="152" t="s">
        <v>123</v>
      </c>
      <c r="AV247" s="152" t="s">
        <v>157</v>
      </c>
      <c r="AW247" s="152" t="s">
        <v>130</v>
      </c>
      <c r="AX247" s="152" t="s">
        <v>21</v>
      </c>
      <c r="AY247" s="152" t="s">
        <v>158</v>
      </c>
    </row>
    <row r="248" spans="2:65" s="6" customFormat="1" ht="27" customHeight="1">
      <c r="B248" s="21"/>
      <c r="C248" s="126" t="s">
        <v>524</v>
      </c>
      <c r="D248" s="126" t="s">
        <v>159</v>
      </c>
      <c r="E248" s="127" t="s">
        <v>525</v>
      </c>
      <c r="F248" s="219" t="s">
        <v>526</v>
      </c>
      <c r="G248" s="214"/>
      <c r="H248" s="214"/>
      <c r="I248" s="214"/>
      <c r="J248" s="128" t="s">
        <v>188</v>
      </c>
      <c r="K248" s="129">
        <v>60</v>
      </c>
      <c r="L248" s="213">
        <v>0</v>
      </c>
      <c r="M248" s="214"/>
      <c r="N248" s="215">
        <f>ROUND($L$248*$K$248,2)</f>
        <v>0</v>
      </c>
      <c r="O248" s="214"/>
      <c r="P248" s="214"/>
      <c r="Q248" s="214"/>
      <c r="R248" s="22"/>
      <c r="T248" s="130"/>
      <c r="U248" s="27" t="s">
        <v>43</v>
      </c>
      <c r="W248" s="131">
        <f>$V$248*$K$248</f>
        <v>0</v>
      </c>
      <c r="X248" s="131">
        <v>0.0189</v>
      </c>
      <c r="Y248" s="131">
        <f>$X$248*$K$248</f>
        <v>1.134</v>
      </c>
      <c r="Z248" s="131">
        <v>0</v>
      </c>
      <c r="AA248" s="132">
        <f>$Z$248*$K$248</f>
        <v>0</v>
      </c>
      <c r="AR248" s="6" t="s">
        <v>157</v>
      </c>
      <c r="AT248" s="6" t="s">
        <v>159</v>
      </c>
      <c r="AU248" s="6" t="s">
        <v>123</v>
      </c>
      <c r="AY248" s="6" t="s">
        <v>158</v>
      </c>
      <c r="BE248" s="83">
        <f>IF($U$248="základní",$N$248,0)</f>
        <v>0</v>
      </c>
      <c r="BF248" s="83">
        <f>IF($U$248="snížená",$N$248,0)</f>
        <v>0</v>
      </c>
      <c r="BG248" s="83">
        <f>IF($U$248="zákl. přenesená",$N$248,0)</f>
        <v>0</v>
      </c>
      <c r="BH248" s="83">
        <f>IF($U$248="sníž. přenesená",$N$248,0)</f>
        <v>0</v>
      </c>
      <c r="BI248" s="83">
        <f>IF($U$248="nulová",$N$248,0)</f>
        <v>0</v>
      </c>
      <c r="BJ248" s="6" t="s">
        <v>21</v>
      </c>
      <c r="BK248" s="83">
        <f>ROUND($L$248*$K$248,2)</f>
        <v>0</v>
      </c>
      <c r="BL248" s="6" t="s">
        <v>157</v>
      </c>
      <c r="BM248" s="6" t="s">
        <v>527</v>
      </c>
    </row>
    <row r="249" spans="2:51" s="6" customFormat="1" ht="18.75" customHeight="1">
      <c r="B249" s="140"/>
      <c r="E249" s="141"/>
      <c r="F249" s="233" t="s">
        <v>528</v>
      </c>
      <c r="G249" s="234"/>
      <c r="H249" s="234"/>
      <c r="I249" s="234"/>
      <c r="K249" s="142">
        <v>60</v>
      </c>
      <c r="R249" s="143"/>
      <c r="T249" s="144"/>
      <c r="AA249" s="145"/>
      <c r="AT249" s="141" t="s">
        <v>198</v>
      </c>
      <c r="AU249" s="141" t="s">
        <v>123</v>
      </c>
      <c r="AV249" s="141" t="s">
        <v>123</v>
      </c>
      <c r="AW249" s="141" t="s">
        <v>130</v>
      </c>
      <c r="AX249" s="141" t="s">
        <v>21</v>
      </c>
      <c r="AY249" s="141" t="s">
        <v>158</v>
      </c>
    </row>
    <row r="250" spans="2:65" s="6" customFormat="1" ht="27" customHeight="1">
      <c r="B250" s="21"/>
      <c r="C250" s="126" t="s">
        <v>529</v>
      </c>
      <c r="D250" s="126" t="s">
        <v>159</v>
      </c>
      <c r="E250" s="127" t="s">
        <v>530</v>
      </c>
      <c r="F250" s="219" t="s">
        <v>531</v>
      </c>
      <c r="G250" s="214"/>
      <c r="H250" s="214"/>
      <c r="I250" s="214"/>
      <c r="J250" s="128" t="s">
        <v>188</v>
      </c>
      <c r="K250" s="129">
        <v>29.45</v>
      </c>
      <c r="L250" s="213">
        <v>0</v>
      </c>
      <c r="M250" s="214"/>
      <c r="N250" s="215">
        <f>ROUND($L$250*$K$250,2)</f>
        <v>0</v>
      </c>
      <c r="O250" s="214"/>
      <c r="P250" s="214"/>
      <c r="Q250" s="214"/>
      <c r="R250" s="22"/>
      <c r="T250" s="130"/>
      <c r="U250" s="27" t="s">
        <v>43</v>
      </c>
      <c r="W250" s="131">
        <f>$V$250*$K$250</f>
        <v>0</v>
      </c>
      <c r="X250" s="131">
        <v>0.00095</v>
      </c>
      <c r="Y250" s="131">
        <f>$X$250*$K$250</f>
        <v>0.0279775</v>
      </c>
      <c r="Z250" s="131">
        <v>0</v>
      </c>
      <c r="AA250" s="132">
        <f>$Z$250*$K$250</f>
        <v>0</v>
      </c>
      <c r="AR250" s="6" t="s">
        <v>157</v>
      </c>
      <c r="AT250" s="6" t="s">
        <v>159</v>
      </c>
      <c r="AU250" s="6" t="s">
        <v>123</v>
      </c>
      <c r="AY250" s="6" t="s">
        <v>158</v>
      </c>
      <c r="BE250" s="83">
        <f>IF($U$250="základní",$N$250,0)</f>
        <v>0</v>
      </c>
      <c r="BF250" s="83">
        <f>IF($U$250="snížená",$N$250,0)</f>
        <v>0</v>
      </c>
      <c r="BG250" s="83">
        <f>IF($U$250="zákl. přenesená",$N$250,0)</f>
        <v>0</v>
      </c>
      <c r="BH250" s="83">
        <f>IF($U$250="sníž. přenesená",$N$250,0)</f>
        <v>0</v>
      </c>
      <c r="BI250" s="83">
        <f>IF($U$250="nulová",$N$250,0)</f>
        <v>0</v>
      </c>
      <c r="BJ250" s="6" t="s">
        <v>21</v>
      </c>
      <c r="BK250" s="83">
        <f>ROUND($L$250*$K$250,2)</f>
        <v>0</v>
      </c>
      <c r="BL250" s="6" t="s">
        <v>157</v>
      </c>
      <c r="BM250" s="6" t="s">
        <v>532</v>
      </c>
    </row>
    <row r="251" spans="2:51" s="6" customFormat="1" ht="18.75" customHeight="1">
      <c r="B251" s="140"/>
      <c r="E251" s="141"/>
      <c r="F251" s="233" t="s">
        <v>533</v>
      </c>
      <c r="G251" s="234"/>
      <c r="H251" s="234"/>
      <c r="I251" s="234"/>
      <c r="K251" s="142">
        <v>29.45</v>
      </c>
      <c r="R251" s="143"/>
      <c r="T251" s="144"/>
      <c r="AA251" s="145"/>
      <c r="AT251" s="141" t="s">
        <v>198</v>
      </c>
      <c r="AU251" s="141" t="s">
        <v>123</v>
      </c>
      <c r="AV251" s="141" t="s">
        <v>123</v>
      </c>
      <c r="AW251" s="141" t="s">
        <v>130</v>
      </c>
      <c r="AX251" s="141" t="s">
        <v>21</v>
      </c>
      <c r="AY251" s="141" t="s">
        <v>158</v>
      </c>
    </row>
    <row r="252" spans="2:63" s="117" customFormat="1" ht="30.75" customHeight="1">
      <c r="B252" s="118"/>
      <c r="D252" s="139" t="s">
        <v>182</v>
      </c>
      <c r="E252" s="139"/>
      <c r="F252" s="139"/>
      <c r="G252" s="139"/>
      <c r="H252" s="139"/>
      <c r="I252" s="139"/>
      <c r="J252" s="139"/>
      <c r="K252" s="139"/>
      <c r="L252" s="139"/>
      <c r="M252" s="139"/>
      <c r="N252" s="232">
        <f>$BK$252</f>
        <v>0</v>
      </c>
      <c r="O252" s="218"/>
      <c r="P252" s="218"/>
      <c r="Q252" s="218"/>
      <c r="R252" s="121"/>
      <c r="T252" s="122"/>
      <c r="W252" s="123">
        <f>$W$253+SUM($W$254:$W$269)</f>
        <v>0</v>
      </c>
      <c r="Y252" s="123">
        <f>$Y$253+SUM($Y$254:$Y$269)</f>
        <v>2.3901939999999997</v>
      </c>
      <c r="AA252" s="124">
        <f>$AA$253+SUM($AA$254:$AA$269)</f>
        <v>0</v>
      </c>
      <c r="AR252" s="120" t="s">
        <v>21</v>
      </c>
      <c r="AT252" s="120" t="s">
        <v>77</v>
      </c>
      <c r="AU252" s="120" t="s">
        <v>21</v>
      </c>
      <c r="AY252" s="120" t="s">
        <v>158</v>
      </c>
      <c r="BK252" s="125">
        <f>$BK$253+SUM($BK$254:$BK$269)</f>
        <v>0</v>
      </c>
    </row>
    <row r="253" spans="2:65" s="6" customFormat="1" ht="15.75" customHeight="1">
      <c r="B253" s="21"/>
      <c r="C253" s="126" t="s">
        <v>534</v>
      </c>
      <c r="D253" s="126" t="s">
        <v>159</v>
      </c>
      <c r="E253" s="127" t="s">
        <v>535</v>
      </c>
      <c r="F253" s="219" t="s">
        <v>536</v>
      </c>
      <c r="G253" s="214"/>
      <c r="H253" s="214"/>
      <c r="I253" s="214"/>
      <c r="J253" s="128" t="s">
        <v>192</v>
      </c>
      <c r="K253" s="129">
        <v>8</v>
      </c>
      <c r="L253" s="213">
        <v>0</v>
      </c>
      <c r="M253" s="214"/>
      <c r="N253" s="215">
        <f>ROUND($L$253*$K$253,2)</f>
        <v>0</v>
      </c>
      <c r="O253" s="214"/>
      <c r="P253" s="214"/>
      <c r="Q253" s="214"/>
      <c r="R253" s="22"/>
      <c r="T253" s="130"/>
      <c r="U253" s="27" t="s">
        <v>43</v>
      </c>
      <c r="W253" s="131">
        <f>$V$253*$K$253</f>
        <v>0</v>
      </c>
      <c r="X253" s="131">
        <v>0</v>
      </c>
      <c r="Y253" s="131">
        <f>$X$253*$K$253</f>
        <v>0</v>
      </c>
      <c r="Z253" s="131">
        <v>0</v>
      </c>
      <c r="AA253" s="132">
        <f>$Z$253*$K$253</f>
        <v>0</v>
      </c>
      <c r="AR253" s="6" t="s">
        <v>157</v>
      </c>
      <c r="AT253" s="6" t="s">
        <v>159</v>
      </c>
      <c r="AU253" s="6" t="s">
        <v>123</v>
      </c>
      <c r="AY253" s="6" t="s">
        <v>158</v>
      </c>
      <c r="BE253" s="83">
        <f>IF($U$253="základní",$N$253,0)</f>
        <v>0</v>
      </c>
      <c r="BF253" s="83">
        <f>IF($U$253="snížená",$N$253,0)</f>
        <v>0</v>
      </c>
      <c r="BG253" s="83">
        <f>IF($U$253="zákl. přenesená",$N$253,0)</f>
        <v>0</v>
      </c>
      <c r="BH253" s="83">
        <f>IF($U$253="sníž. přenesená",$N$253,0)</f>
        <v>0</v>
      </c>
      <c r="BI253" s="83">
        <f>IF($U$253="nulová",$N$253,0)</f>
        <v>0</v>
      </c>
      <c r="BJ253" s="6" t="s">
        <v>21</v>
      </c>
      <c r="BK253" s="83">
        <f>ROUND($L$253*$K$253,2)</f>
        <v>0</v>
      </c>
      <c r="BL253" s="6" t="s">
        <v>157</v>
      </c>
      <c r="BM253" s="6" t="s">
        <v>537</v>
      </c>
    </row>
    <row r="254" spans="2:65" s="6" customFormat="1" ht="15.75" customHeight="1">
      <c r="B254" s="21"/>
      <c r="C254" s="126" t="s">
        <v>538</v>
      </c>
      <c r="D254" s="126" t="s">
        <v>159</v>
      </c>
      <c r="E254" s="127" t="s">
        <v>539</v>
      </c>
      <c r="F254" s="219" t="s">
        <v>540</v>
      </c>
      <c r="G254" s="214"/>
      <c r="H254" s="214"/>
      <c r="I254" s="214"/>
      <c r="J254" s="128" t="s">
        <v>227</v>
      </c>
      <c r="K254" s="129">
        <v>18</v>
      </c>
      <c r="L254" s="213">
        <v>0</v>
      </c>
      <c r="M254" s="214"/>
      <c r="N254" s="215">
        <f>ROUND($L$254*$K$254,2)</f>
        <v>0</v>
      </c>
      <c r="O254" s="214"/>
      <c r="P254" s="214"/>
      <c r="Q254" s="214"/>
      <c r="R254" s="22"/>
      <c r="T254" s="130"/>
      <c r="U254" s="27" t="s">
        <v>43</v>
      </c>
      <c r="W254" s="131">
        <f>$V$254*$K$254</f>
        <v>0</v>
      </c>
      <c r="X254" s="131">
        <v>0</v>
      </c>
      <c r="Y254" s="131">
        <f>$X$254*$K$254</f>
        <v>0</v>
      </c>
      <c r="Z254" s="131">
        <v>0</v>
      </c>
      <c r="AA254" s="132">
        <f>$Z$254*$K$254</f>
        <v>0</v>
      </c>
      <c r="AR254" s="6" t="s">
        <v>157</v>
      </c>
      <c r="AT254" s="6" t="s">
        <v>159</v>
      </c>
      <c r="AU254" s="6" t="s">
        <v>123</v>
      </c>
      <c r="AY254" s="6" t="s">
        <v>158</v>
      </c>
      <c r="BE254" s="83">
        <f>IF($U$254="základní",$N$254,0)</f>
        <v>0</v>
      </c>
      <c r="BF254" s="83">
        <f>IF($U$254="snížená",$N$254,0)</f>
        <v>0</v>
      </c>
      <c r="BG254" s="83">
        <f>IF($U$254="zákl. přenesená",$N$254,0)</f>
        <v>0</v>
      </c>
      <c r="BH254" s="83">
        <f>IF($U$254="sníž. přenesená",$N$254,0)</f>
        <v>0</v>
      </c>
      <c r="BI254" s="83">
        <f>IF($U$254="nulová",$N$254,0)</f>
        <v>0</v>
      </c>
      <c r="BJ254" s="6" t="s">
        <v>21</v>
      </c>
      <c r="BK254" s="83">
        <f>ROUND($L$254*$K$254,2)</f>
        <v>0</v>
      </c>
      <c r="BL254" s="6" t="s">
        <v>157</v>
      </c>
      <c r="BM254" s="6" t="s">
        <v>541</v>
      </c>
    </row>
    <row r="255" spans="2:51" s="6" customFormat="1" ht="18.75" customHeight="1">
      <c r="B255" s="140"/>
      <c r="E255" s="141"/>
      <c r="F255" s="233" t="s">
        <v>542</v>
      </c>
      <c r="G255" s="234"/>
      <c r="H255" s="234"/>
      <c r="I255" s="234"/>
      <c r="K255" s="142">
        <v>18</v>
      </c>
      <c r="R255" s="143"/>
      <c r="T255" s="144"/>
      <c r="AA255" s="145"/>
      <c r="AT255" s="141" t="s">
        <v>198</v>
      </c>
      <c r="AU255" s="141" t="s">
        <v>123</v>
      </c>
      <c r="AV255" s="141" t="s">
        <v>123</v>
      </c>
      <c r="AW255" s="141" t="s">
        <v>130</v>
      </c>
      <c r="AX255" s="141" t="s">
        <v>21</v>
      </c>
      <c r="AY255" s="141" t="s">
        <v>158</v>
      </c>
    </row>
    <row r="256" spans="2:65" s="6" customFormat="1" ht="15.75" customHeight="1">
      <c r="B256" s="21"/>
      <c r="C256" s="126" t="s">
        <v>543</v>
      </c>
      <c r="D256" s="126" t="s">
        <v>159</v>
      </c>
      <c r="E256" s="127" t="s">
        <v>544</v>
      </c>
      <c r="F256" s="219" t="s">
        <v>545</v>
      </c>
      <c r="G256" s="214"/>
      <c r="H256" s="214"/>
      <c r="I256" s="214"/>
      <c r="J256" s="128" t="s">
        <v>192</v>
      </c>
      <c r="K256" s="129">
        <v>8</v>
      </c>
      <c r="L256" s="213">
        <v>0</v>
      </c>
      <c r="M256" s="214"/>
      <c r="N256" s="215">
        <f>ROUND($L$256*$K$256,2)</f>
        <v>0</v>
      </c>
      <c r="O256" s="214"/>
      <c r="P256" s="214"/>
      <c r="Q256" s="214"/>
      <c r="R256" s="22"/>
      <c r="T256" s="130"/>
      <c r="U256" s="27" t="s">
        <v>43</v>
      </c>
      <c r="W256" s="131">
        <f>$V$256*$K$256</f>
        <v>0</v>
      </c>
      <c r="X256" s="131">
        <v>0.03247</v>
      </c>
      <c r="Y256" s="131">
        <f>$X$256*$K$256</f>
        <v>0.25976</v>
      </c>
      <c r="Z256" s="131">
        <v>0</v>
      </c>
      <c r="AA256" s="132">
        <f>$Z$256*$K$256</f>
        <v>0</v>
      </c>
      <c r="AR256" s="6" t="s">
        <v>157</v>
      </c>
      <c r="AT256" s="6" t="s">
        <v>159</v>
      </c>
      <c r="AU256" s="6" t="s">
        <v>123</v>
      </c>
      <c r="AY256" s="6" t="s">
        <v>158</v>
      </c>
      <c r="BE256" s="83">
        <f>IF($U$256="základní",$N$256,0)</f>
        <v>0</v>
      </c>
      <c r="BF256" s="83">
        <f>IF($U$256="snížená",$N$256,0)</f>
        <v>0</v>
      </c>
      <c r="BG256" s="83">
        <f>IF($U$256="zákl. přenesená",$N$256,0)</f>
        <v>0</v>
      </c>
      <c r="BH256" s="83">
        <f>IF($U$256="sníž. přenesená",$N$256,0)</f>
        <v>0</v>
      </c>
      <c r="BI256" s="83">
        <f>IF($U$256="nulová",$N$256,0)</f>
        <v>0</v>
      </c>
      <c r="BJ256" s="6" t="s">
        <v>21</v>
      </c>
      <c r="BK256" s="83">
        <f>ROUND($L$256*$K$256,2)</f>
        <v>0</v>
      </c>
      <c r="BL256" s="6" t="s">
        <v>157</v>
      </c>
      <c r="BM256" s="6" t="s">
        <v>546</v>
      </c>
    </row>
    <row r="257" spans="2:65" s="6" customFormat="1" ht="39" customHeight="1">
      <c r="B257" s="21"/>
      <c r="C257" s="126" t="s">
        <v>547</v>
      </c>
      <c r="D257" s="126" t="s">
        <v>159</v>
      </c>
      <c r="E257" s="127" t="s">
        <v>548</v>
      </c>
      <c r="F257" s="219" t="s">
        <v>549</v>
      </c>
      <c r="G257" s="214"/>
      <c r="H257" s="214"/>
      <c r="I257" s="214"/>
      <c r="J257" s="128" t="s">
        <v>192</v>
      </c>
      <c r="K257" s="129">
        <v>20</v>
      </c>
      <c r="L257" s="213">
        <v>0</v>
      </c>
      <c r="M257" s="214"/>
      <c r="N257" s="215">
        <f>ROUND($L$257*$K$257,2)</f>
        <v>0</v>
      </c>
      <c r="O257" s="214"/>
      <c r="P257" s="214"/>
      <c r="Q257" s="214"/>
      <c r="R257" s="22"/>
      <c r="T257" s="130"/>
      <c r="U257" s="27" t="s">
        <v>43</v>
      </c>
      <c r="W257" s="131">
        <f>$V$257*$K$257</f>
        <v>0</v>
      </c>
      <c r="X257" s="131">
        <v>0.0705</v>
      </c>
      <c r="Y257" s="131">
        <f>$X$257*$K$257</f>
        <v>1.41</v>
      </c>
      <c r="Z257" s="131">
        <v>0</v>
      </c>
      <c r="AA257" s="132">
        <f>$Z$257*$K$257</f>
        <v>0</v>
      </c>
      <c r="AR257" s="6" t="s">
        <v>157</v>
      </c>
      <c r="AT257" s="6" t="s">
        <v>159</v>
      </c>
      <c r="AU257" s="6" t="s">
        <v>123</v>
      </c>
      <c r="AY257" s="6" t="s">
        <v>158</v>
      </c>
      <c r="BE257" s="83">
        <f>IF($U$257="základní",$N$257,0)</f>
        <v>0</v>
      </c>
      <c r="BF257" s="83">
        <f>IF($U$257="snížená",$N$257,0)</f>
        <v>0</v>
      </c>
      <c r="BG257" s="83">
        <f>IF($U$257="zákl. přenesená",$N$257,0)</f>
        <v>0</v>
      </c>
      <c r="BH257" s="83">
        <f>IF($U$257="sníž. přenesená",$N$257,0)</f>
        <v>0</v>
      </c>
      <c r="BI257" s="83">
        <f>IF($U$257="nulová",$N$257,0)</f>
        <v>0</v>
      </c>
      <c r="BJ257" s="6" t="s">
        <v>21</v>
      </c>
      <c r="BK257" s="83">
        <f>ROUND($L$257*$K$257,2)</f>
        <v>0</v>
      </c>
      <c r="BL257" s="6" t="s">
        <v>157</v>
      </c>
      <c r="BM257" s="6" t="s">
        <v>550</v>
      </c>
    </row>
    <row r="258" spans="2:65" s="6" customFormat="1" ht="15.75" customHeight="1">
      <c r="B258" s="21"/>
      <c r="C258" s="126" t="s">
        <v>551</v>
      </c>
      <c r="D258" s="126" t="s">
        <v>159</v>
      </c>
      <c r="E258" s="127" t="s">
        <v>552</v>
      </c>
      <c r="F258" s="219" t="s">
        <v>553</v>
      </c>
      <c r="G258" s="214"/>
      <c r="H258" s="214"/>
      <c r="I258" s="214"/>
      <c r="J258" s="128" t="s">
        <v>227</v>
      </c>
      <c r="K258" s="129">
        <v>2</v>
      </c>
      <c r="L258" s="213">
        <v>0</v>
      </c>
      <c r="M258" s="214"/>
      <c r="N258" s="215">
        <f>ROUND($L$258*$K$258,2)</f>
        <v>0</v>
      </c>
      <c r="O258" s="214"/>
      <c r="P258" s="214"/>
      <c r="Q258" s="214"/>
      <c r="R258" s="22"/>
      <c r="T258" s="130"/>
      <c r="U258" s="27" t="s">
        <v>43</v>
      </c>
      <c r="W258" s="131">
        <f>$V$258*$K$258</f>
        <v>0</v>
      </c>
      <c r="X258" s="131">
        <v>0.08542</v>
      </c>
      <c r="Y258" s="131">
        <f>$X$258*$K$258</f>
        <v>0.17084</v>
      </c>
      <c r="Z258" s="131">
        <v>0</v>
      </c>
      <c r="AA258" s="132">
        <f>$Z$258*$K$258</f>
        <v>0</v>
      </c>
      <c r="AR258" s="6" t="s">
        <v>157</v>
      </c>
      <c r="AT258" s="6" t="s">
        <v>159</v>
      </c>
      <c r="AU258" s="6" t="s">
        <v>123</v>
      </c>
      <c r="AY258" s="6" t="s">
        <v>158</v>
      </c>
      <c r="BE258" s="83">
        <f>IF($U$258="základní",$N$258,0)</f>
        <v>0</v>
      </c>
      <c r="BF258" s="83">
        <f>IF($U$258="snížená",$N$258,0)</f>
        <v>0</v>
      </c>
      <c r="BG258" s="83">
        <f>IF($U$258="zákl. přenesená",$N$258,0)</f>
        <v>0</v>
      </c>
      <c r="BH258" s="83">
        <f>IF($U$258="sníž. přenesená",$N$258,0)</f>
        <v>0</v>
      </c>
      <c r="BI258" s="83">
        <f>IF($U$258="nulová",$N$258,0)</f>
        <v>0</v>
      </c>
      <c r="BJ258" s="6" t="s">
        <v>21</v>
      </c>
      <c r="BK258" s="83">
        <f>ROUND($L$258*$K$258,2)</f>
        <v>0</v>
      </c>
      <c r="BL258" s="6" t="s">
        <v>157</v>
      </c>
      <c r="BM258" s="6" t="s">
        <v>554</v>
      </c>
    </row>
    <row r="259" spans="2:65" s="6" customFormat="1" ht="27" customHeight="1">
      <c r="B259" s="21"/>
      <c r="C259" s="126" t="s">
        <v>555</v>
      </c>
      <c r="D259" s="126" t="s">
        <v>159</v>
      </c>
      <c r="E259" s="127" t="s">
        <v>556</v>
      </c>
      <c r="F259" s="219" t="s">
        <v>557</v>
      </c>
      <c r="G259" s="214"/>
      <c r="H259" s="214"/>
      <c r="I259" s="214"/>
      <c r="J259" s="128" t="s">
        <v>192</v>
      </c>
      <c r="K259" s="129">
        <v>33</v>
      </c>
      <c r="L259" s="213">
        <v>0</v>
      </c>
      <c r="M259" s="214"/>
      <c r="N259" s="215">
        <f>ROUND($L$259*$K$259,2)</f>
        <v>0</v>
      </c>
      <c r="O259" s="214"/>
      <c r="P259" s="214"/>
      <c r="Q259" s="214"/>
      <c r="R259" s="22"/>
      <c r="T259" s="130"/>
      <c r="U259" s="27" t="s">
        <v>43</v>
      </c>
      <c r="W259" s="131">
        <f>$V$259*$K$259</f>
        <v>0</v>
      </c>
      <c r="X259" s="131">
        <v>1E-05</v>
      </c>
      <c r="Y259" s="131">
        <f>$X$259*$K$259</f>
        <v>0.00033000000000000005</v>
      </c>
      <c r="Z259" s="131">
        <v>0</v>
      </c>
      <c r="AA259" s="132">
        <f>$Z$259*$K$259</f>
        <v>0</v>
      </c>
      <c r="AR259" s="6" t="s">
        <v>157</v>
      </c>
      <c r="AT259" s="6" t="s">
        <v>159</v>
      </c>
      <c r="AU259" s="6" t="s">
        <v>123</v>
      </c>
      <c r="AY259" s="6" t="s">
        <v>158</v>
      </c>
      <c r="BE259" s="83">
        <f>IF($U$259="základní",$N$259,0)</f>
        <v>0</v>
      </c>
      <c r="BF259" s="83">
        <f>IF($U$259="snížená",$N$259,0)</f>
        <v>0</v>
      </c>
      <c r="BG259" s="83">
        <f>IF($U$259="zákl. přenesená",$N$259,0)</f>
        <v>0</v>
      </c>
      <c r="BH259" s="83">
        <f>IF($U$259="sníž. přenesená",$N$259,0)</f>
        <v>0</v>
      </c>
      <c r="BI259" s="83">
        <f>IF($U$259="nulová",$N$259,0)</f>
        <v>0</v>
      </c>
      <c r="BJ259" s="6" t="s">
        <v>21</v>
      </c>
      <c r="BK259" s="83">
        <f>ROUND($L$259*$K$259,2)</f>
        <v>0</v>
      </c>
      <c r="BL259" s="6" t="s">
        <v>157</v>
      </c>
      <c r="BM259" s="6" t="s">
        <v>558</v>
      </c>
    </row>
    <row r="260" spans="2:51" s="6" customFormat="1" ht="18.75" customHeight="1">
      <c r="B260" s="140"/>
      <c r="E260" s="141"/>
      <c r="F260" s="233" t="s">
        <v>559</v>
      </c>
      <c r="G260" s="234"/>
      <c r="H260" s="234"/>
      <c r="I260" s="234"/>
      <c r="K260" s="142">
        <v>33</v>
      </c>
      <c r="R260" s="143"/>
      <c r="T260" s="144"/>
      <c r="AA260" s="145"/>
      <c r="AT260" s="141" t="s">
        <v>198</v>
      </c>
      <c r="AU260" s="141" t="s">
        <v>123</v>
      </c>
      <c r="AV260" s="141" t="s">
        <v>123</v>
      </c>
      <c r="AW260" s="141" t="s">
        <v>130</v>
      </c>
      <c r="AX260" s="141" t="s">
        <v>21</v>
      </c>
      <c r="AY260" s="141" t="s">
        <v>158</v>
      </c>
    </row>
    <row r="261" spans="2:65" s="6" customFormat="1" ht="27" customHeight="1">
      <c r="B261" s="21"/>
      <c r="C261" s="126" t="s">
        <v>560</v>
      </c>
      <c r="D261" s="126" t="s">
        <v>159</v>
      </c>
      <c r="E261" s="127" t="s">
        <v>561</v>
      </c>
      <c r="F261" s="219" t="s">
        <v>562</v>
      </c>
      <c r="G261" s="214"/>
      <c r="H261" s="214"/>
      <c r="I261" s="214"/>
      <c r="J261" s="128" t="s">
        <v>192</v>
      </c>
      <c r="K261" s="129">
        <v>33</v>
      </c>
      <c r="L261" s="213">
        <v>0</v>
      </c>
      <c r="M261" s="214"/>
      <c r="N261" s="215">
        <f>ROUND($L$261*$K$261,2)</f>
        <v>0</v>
      </c>
      <c r="O261" s="214"/>
      <c r="P261" s="214"/>
      <c r="Q261" s="214"/>
      <c r="R261" s="22"/>
      <c r="T261" s="130"/>
      <c r="U261" s="27" t="s">
        <v>43</v>
      </c>
      <c r="W261" s="131">
        <f>$V$261*$K$261</f>
        <v>0</v>
      </c>
      <c r="X261" s="131">
        <v>0.00088</v>
      </c>
      <c r="Y261" s="131">
        <f>$X$261*$K$261</f>
        <v>0.02904</v>
      </c>
      <c r="Z261" s="131">
        <v>0</v>
      </c>
      <c r="AA261" s="132">
        <f>$Z$261*$K$261</f>
        <v>0</v>
      </c>
      <c r="AR261" s="6" t="s">
        <v>157</v>
      </c>
      <c r="AT261" s="6" t="s">
        <v>159</v>
      </c>
      <c r="AU261" s="6" t="s">
        <v>123</v>
      </c>
      <c r="AY261" s="6" t="s">
        <v>158</v>
      </c>
      <c r="BE261" s="83">
        <f>IF($U$261="základní",$N$261,0)</f>
        <v>0</v>
      </c>
      <c r="BF261" s="83">
        <f>IF($U$261="snížená",$N$261,0)</f>
        <v>0</v>
      </c>
      <c r="BG261" s="83">
        <f>IF($U$261="zákl. přenesená",$N$261,0)</f>
        <v>0</v>
      </c>
      <c r="BH261" s="83">
        <f>IF($U$261="sníž. přenesená",$N$261,0)</f>
        <v>0</v>
      </c>
      <c r="BI261" s="83">
        <f>IF($U$261="nulová",$N$261,0)</f>
        <v>0</v>
      </c>
      <c r="BJ261" s="6" t="s">
        <v>21</v>
      </c>
      <c r="BK261" s="83">
        <f>ROUND($L$261*$K$261,2)</f>
        <v>0</v>
      </c>
      <c r="BL261" s="6" t="s">
        <v>157</v>
      </c>
      <c r="BM261" s="6" t="s">
        <v>563</v>
      </c>
    </row>
    <row r="262" spans="2:65" s="6" customFormat="1" ht="27" customHeight="1">
      <c r="B262" s="21"/>
      <c r="C262" s="126" t="s">
        <v>564</v>
      </c>
      <c r="D262" s="126" t="s">
        <v>159</v>
      </c>
      <c r="E262" s="127" t="s">
        <v>565</v>
      </c>
      <c r="F262" s="219" t="s">
        <v>566</v>
      </c>
      <c r="G262" s="214"/>
      <c r="H262" s="214"/>
      <c r="I262" s="214"/>
      <c r="J262" s="128" t="s">
        <v>188</v>
      </c>
      <c r="K262" s="129">
        <v>86.9</v>
      </c>
      <c r="L262" s="213">
        <v>0</v>
      </c>
      <c r="M262" s="214"/>
      <c r="N262" s="215">
        <f>ROUND($L$262*$K$262,2)</f>
        <v>0</v>
      </c>
      <c r="O262" s="214"/>
      <c r="P262" s="214"/>
      <c r="Q262" s="214"/>
      <c r="R262" s="22"/>
      <c r="T262" s="130"/>
      <c r="U262" s="27" t="s">
        <v>43</v>
      </c>
      <c r="W262" s="131">
        <f>$V$262*$K$262</f>
        <v>0</v>
      </c>
      <c r="X262" s="131">
        <v>0.00061</v>
      </c>
      <c r="Y262" s="131">
        <f>$X$262*$K$262</f>
        <v>0.053009</v>
      </c>
      <c r="Z262" s="131">
        <v>0</v>
      </c>
      <c r="AA262" s="132">
        <f>$Z$262*$K$262</f>
        <v>0</v>
      </c>
      <c r="AR262" s="6" t="s">
        <v>157</v>
      </c>
      <c r="AT262" s="6" t="s">
        <v>159</v>
      </c>
      <c r="AU262" s="6" t="s">
        <v>123</v>
      </c>
      <c r="AY262" s="6" t="s">
        <v>158</v>
      </c>
      <c r="BE262" s="83">
        <f>IF($U$262="základní",$N$262,0)</f>
        <v>0</v>
      </c>
      <c r="BF262" s="83">
        <f>IF($U$262="snížená",$N$262,0)</f>
        <v>0</v>
      </c>
      <c r="BG262" s="83">
        <f>IF($U$262="zákl. přenesená",$N$262,0)</f>
        <v>0</v>
      </c>
      <c r="BH262" s="83">
        <f>IF($U$262="sníž. přenesená",$N$262,0)</f>
        <v>0</v>
      </c>
      <c r="BI262" s="83">
        <f>IF($U$262="nulová",$N$262,0)</f>
        <v>0</v>
      </c>
      <c r="BJ262" s="6" t="s">
        <v>21</v>
      </c>
      <c r="BK262" s="83">
        <f>ROUND($L$262*$K$262,2)</f>
        <v>0</v>
      </c>
      <c r="BL262" s="6" t="s">
        <v>157</v>
      </c>
      <c r="BM262" s="6" t="s">
        <v>567</v>
      </c>
    </row>
    <row r="263" spans="2:65" s="6" customFormat="1" ht="27" customHeight="1">
      <c r="B263" s="21"/>
      <c r="C263" s="126" t="s">
        <v>568</v>
      </c>
      <c r="D263" s="126" t="s">
        <v>159</v>
      </c>
      <c r="E263" s="127" t="s">
        <v>569</v>
      </c>
      <c r="F263" s="219" t="s">
        <v>570</v>
      </c>
      <c r="G263" s="214"/>
      <c r="H263" s="214"/>
      <c r="I263" s="214"/>
      <c r="J263" s="128" t="s">
        <v>188</v>
      </c>
      <c r="K263" s="129">
        <v>86.9</v>
      </c>
      <c r="L263" s="213">
        <v>0</v>
      </c>
      <c r="M263" s="214"/>
      <c r="N263" s="215">
        <f>ROUND($L$263*$K$263,2)</f>
        <v>0</v>
      </c>
      <c r="O263" s="214"/>
      <c r="P263" s="214"/>
      <c r="Q263" s="214"/>
      <c r="R263" s="22"/>
      <c r="T263" s="130"/>
      <c r="U263" s="27" t="s">
        <v>43</v>
      </c>
      <c r="W263" s="131">
        <f>$V$263*$K$263</f>
        <v>0</v>
      </c>
      <c r="X263" s="131">
        <v>0.00195</v>
      </c>
      <c r="Y263" s="131">
        <f>$X$263*$K$263</f>
        <v>0.169455</v>
      </c>
      <c r="Z263" s="131">
        <v>0</v>
      </c>
      <c r="AA263" s="132">
        <f>$Z$263*$K$263</f>
        <v>0</v>
      </c>
      <c r="AR263" s="6" t="s">
        <v>157</v>
      </c>
      <c r="AT263" s="6" t="s">
        <v>159</v>
      </c>
      <c r="AU263" s="6" t="s">
        <v>123</v>
      </c>
      <c r="AY263" s="6" t="s">
        <v>158</v>
      </c>
      <c r="BE263" s="83">
        <f>IF($U$263="základní",$N$263,0)</f>
        <v>0</v>
      </c>
      <c r="BF263" s="83">
        <f>IF($U$263="snížená",$N$263,0)</f>
        <v>0</v>
      </c>
      <c r="BG263" s="83">
        <f>IF($U$263="zákl. přenesená",$N$263,0)</f>
        <v>0</v>
      </c>
      <c r="BH263" s="83">
        <f>IF($U$263="sníž. přenesená",$N$263,0)</f>
        <v>0</v>
      </c>
      <c r="BI263" s="83">
        <f>IF($U$263="nulová",$N$263,0)</f>
        <v>0</v>
      </c>
      <c r="BJ263" s="6" t="s">
        <v>21</v>
      </c>
      <c r="BK263" s="83">
        <f>ROUND($L$263*$K$263,2)</f>
        <v>0</v>
      </c>
      <c r="BL263" s="6" t="s">
        <v>157</v>
      </c>
      <c r="BM263" s="6" t="s">
        <v>571</v>
      </c>
    </row>
    <row r="264" spans="2:65" s="6" customFormat="1" ht="15.75" customHeight="1">
      <c r="B264" s="21"/>
      <c r="C264" s="126" t="s">
        <v>572</v>
      </c>
      <c r="D264" s="126" t="s">
        <v>159</v>
      </c>
      <c r="E264" s="127" t="s">
        <v>573</v>
      </c>
      <c r="F264" s="219" t="s">
        <v>574</v>
      </c>
      <c r="G264" s="214"/>
      <c r="H264" s="214"/>
      <c r="I264" s="214"/>
      <c r="J264" s="128" t="s">
        <v>188</v>
      </c>
      <c r="K264" s="129">
        <v>60</v>
      </c>
      <c r="L264" s="213">
        <v>0</v>
      </c>
      <c r="M264" s="214"/>
      <c r="N264" s="215">
        <f>ROUND($L$264*$K$264,2)</f>
        <v>0</v>
      </c>
      <c r="O264" s="214"/>
      <c r="P264" s="214"/>
      <c r="Q264" s="214"/>
      <c r="R264" s="22"/>
      <c r="T264" s="130"/>
      <c r="U264" s="27" t="s">
        <v>43</v>
      </c>
      <c r="W264" s="131">
        <f>$V$264*$K$264</f>
        <v>0</v>
      </c>
      <c r="X264" s="131">
        <v>0.00104</v>
      </c>
      <c r="Y264" s="131">
        <f>$X$264*$K$264</f>
        <v>0.0624</v>
      </c>
      <c r="Z264" s="131">
        <v>0</v>
      </c>
      <c r="AA264" s="132">
        <f>$Z$264*$K$264</f>
        <v>0</v>
      </c>
      <c r="AR264" s="6" t="s">
        <v>157</v>
      </c>
      <c r="AT264" s="6" t="s">
        <v>159</v>
      </c>
      <c r="AU264" s="6" t="s">
        <v>123</v>
      </c>
      <c r="AY264" s="6" t="s">
        <v>158</v>
      </c>
      <c r="BE264" s="83">
        <f>IF($U$264="základní",$N$264,0)</f>
        <v>0</v>
      </c>
      <c r="BF264" s="83">
        <f>IF($U$264="snížená",$N$264,0)</f>
        <v>0</v>
      </c>
      <c r="BG264" s="83">
        <f>IF($U$264="zákl. přenesená",$N$264,0)</f>
        <v>0</v>
      </c>
      <c r="BH264" s="83">
        <f>IF($U$264="sníž. přenesená",$N$264,0)</f>
        <v>0</v>
      </c>
      <c r="BI264" s="83">
        <f>IF($U$264="nulová",$N$264,0)</f>
        <v>0</v>
      </c>
      <c r="BJ264" s="6" t="s">
        <v>21</v>
      </c>
      <c r="BK264" s="83">
        <f>ROUND($L$264*$K$264,2)</f>
        <v>0</v>
      </c>
      <c r="BL264" s="6" t="s">
        <v>157</v>
      </c>
      <c r="BM264" s="6" t="s">
        <v>575</v>
      </c>
    </row>
    <row r="265" spans="2:65" s="6" customFormat="1" ht="27" customHeight="1">
      <c r="B265" s="21"/>
      <c r="C265" s="126" t="s">
        <v>576</v>
      </c>
      <c r="D265" s="126" t="s">
        <v>159</v>
      </c>
      <c r="E265" s="127" t="s">
        <v>577</v>
      </c>
      <c r="F265" s="219" t="s">
        <v>578</v>
      </c>
      <c r="G265" s="214"/>
      <c r="H265" s="214"/>
      <c r="I265" s="214"/>
      <c r="J265" s="128" t="s">
        <v>192</v>
      </c>
      <c r="K265" s="129">
        <v>28</v>
      </c>
      <c r="L265" s="213">
        <v>0</v>
      </c>
      <c r="M265" s="214"/>
      <c r="N265" s="215">
        <f>ROUND($L$265*$K$265,2)</f>
        <v>0</v>
      </c>
      <c r="O265" s="214"/>
      <c r="P265" s="214"/>
      <c r="Q265" s="214"/>
      <c r="R265" s="22"/>
      <c r="T265" s="130"/>
      <c r="U265" s="27" t="s">
        <v>43</v>
      </c>
      <c r="W265" s="131">
        <f>$V$265*$K$265</f>
        <v>0</v>
      </c>
      <c r="X265" s="131">
        <v>0.0082</v>
      </c>
      <c r="Y265" s="131">
        <f>$X$265*$K$265</f>
        <v>0.22960000000000003</v>
      </c>
      <c r="Z265" s="131">
        <v>0</v>
      </c>
      <c r="AA265" s="132">
        <f>$Z$265*$K$265</f>
        <v>0</v>
      </c>
      <c r="AR265" s="6" t="s">
        <v>157</v>
      </c>
      <c r="AT265" s="6" t="s">
        <v>159</v>
      </c>
      <c r="AU265" s="6" t="s">
        <v>123</v>
      </c>
      <c r="AY265" s="6" t="s">
        <v>158</v>
      </c>
      <c r="BE265" s="83">
        <f>IF($U$265="základní",$N$265,0)</f>
        <v>0</v>
      </c>
      <c r="BF265" s="83">
        <f>IF($U$265="snížená",$N$265,0)</f>
        <v>0</v>
      </c>
      <c r="BG265" s="83">
        <f>IF($U$265="zákl. přenesená",$N$265,0)</f>
        <v>0</v>
      </c>
      <c r="BH265" s="83">
        <f>IF($U$265="sníž. přenesená",$N$265,0)</f>
        <v>0</v>
      </c>
      <c r="BI265" s="83">
        <f>IF($U$265="nulová",$N$265,0)</f>
        <v>0</v>
      </c>
      <c r="BJ265" s="6" t="s">
        <v>21</v>
      </c>
      <c r="BK265" s="83">
        <f>ROUND($L$265*$K$265,2)</f>
        <v>0</v>
      </c>
      <c r="BL265" s="6" t="s">
        <v>157</v>
      </c>
      <c r="BM265" s="6" t="s">
        <v>579</v>
      </c>
    </row>
    <row r="266" spans="2:65" s="6" customFormat="1" ht="27" customHeight="1">
      <c r="B266" s="21"/>
      <c r="C266" s="126" t="s">
        <v>580</v>
      </c>
      <c r="D266" s="126" t="s">
        <v>159</v>
      </c>
      <c r="E266" s="127" t="s">
        <v>581</v>
      </c>
      <c r="F266" s="219" t="s">
        <v>582</v>
      </c>
      <c r="G266" s="214"/>
      <c r="H266" s="214"/>
      <c r="I266" s="214"/>
      <c r="J266" s="128" t="s">
        <v>192</v>
      </c>
      <c r="K266" s="129">
        <v>28</v>
      </c>
      <c r="L266" s="213">
        <v>0</v>
      </c>
      <c r="M266" s="214"/>
      <c r="N266" s="215">
        <f>ROUND($L$266*$K$266,2)</f>
        <v>0</v>
      </c>
      <c r="O266" s="214"/>
      <c r="P266" s="214"/>
      <c r="Q266" s="214"/>
      <c r="R266" s="22"/>
      <c r="T266" s="130"/>
      <c r="U266" s="27" t="s">
        <v>43</v>
      </c>
      <c r="W266" s="131">
        <f>$V$266*$K$266</f>
        <v>0</v>
      </c>
      <c r="X266" s="131">
        <v>0</v>
      </c>
      <c r="Y266" s="131">
        <f>$X$266*$K$266</f>
        <v>0</v>
      </c>
      <c r="Z266" s="131">
        <v>0</v>
      </c>
      <c r="AA266" s="132">
        <f>$Z$266*$K$266</f>
        <v>0</v>
      </c>
      <c r="AR266" s="6" t="s">
        <v>157</v>
      </c>
      <c r="AT266" s="6" t="s">
        <v>159</v>
      </c>
      <c r="AU266" s="6" t="s">
        <v>123</v>
      </c>
      <c r="AY266" s="6" t="s">
        <v>158</v>
      </c>
      <c r="BE266" s="83">
        <f>IF($U$266="základní",$N$266,0)</f>
        <v>0</v>
      </c>
      <c r="BF266" s="83">
        <f>IF($U$266="snížená",$N$266,0)</f>
        <v>0</v>
      </c>
      <c r="BG266" s="83">
        <f>IF($U$266="zákl. přenesená",$N$266,0)</f>
        <v>0</v>
      </c>
      <c r="BH266" s="83">
        <f>IF($U$266="sníž. přenesená",$N$266,0)</f>
        <v>0</v>
      </c>
      <c r="BI266" s="83">
        <f>IF($U$266="nulová",$N$266,0)</f>
        <v>0</v>
      </c>
      <c r="BJ266" s="6" t="s">
        <v>21</v>
      </c>
      <c r="BK266" s="83">
        <f>ROUND($L$266*$K$266,2)</f>
        <v>0</v>
      </c>
      <c r="BL266" s="6" t="s">
        <v>157</v>
      </c>
      <c r="BM266" s="6" t="s">
        <v>583</v>
      </c>
    </row>
    <row r="267" spans="2:65" s="6" customFormat="1" ht="27" customHeight="1">
      <c r="B267" s="21"/>
      <c r="C267" s="126" t="s">
        <v>584</v>
      </c>
      <c r="D267" s="126" t="s">
        <v>159</v>
      </c>
      <c r="E267" s="127" t="s">
        <v>585</v>
      </c>
      <c r="F267" s="219" t="s">
        <v>586</v>
      </c>
      <c r="G267" s="214"/>
      <c r="H267" s="214"/>
      <c r="I267" s="214"/>
      <c r="J267" s="128" t="s">
        <v>227</v>
      </c>
      <c r="K267" s="129">
        <v>72</v>
      </c>
      <c r="L267" s="213">
        <v>0</v>
      </c>
      <c r="M267" s="214"/>
      <c r="N267" s="215">
        <f>ROUND($L$267*$K$267,2)</f>
        <v>0</v>
      </c>
      <c r="O267" s="214"/>
      <c r="P267" s="214"/>
      <c r="Q267" s="214"/>
      <c r="R267" s="22"/>
      <c r="T267" s="130"/>
      <c r="U267" s="27" t="s">
        <v>43</v>
      </c>
      <c r="W267" s="131">
        <f>$V$267*$K$267</f>
        <v>0</v>
      </c>
      <c r="X267" s="131">
        <v>8E-05</v>
      </c>
      <c r="Y267" s="131">
        <f>$X$267*$K$267</f>
        <v>0.00576</v>
      </c>
      <c r="Z267" s="131">
        <v>0</v>
      </c>
      <c r="AA267" s="132">
        <f>$Z$267*$K$267</f>
        <v>0</v>
      </c>
      <c r="AR267" s="6" t="s">
        <v>157</v>
      </c>
      <c r="AT267" s="6" t="s">
        <v>159</v>
      </c>
      <c r="AU267" s="6" t="s">
        <v>123</v>
      </c>
      <c r="AY267" s="6" t="s">
        <v>158</v>
      </c>
      <c r="BE267" s="83">
        <f>IF($U$267="základní",$N$267,0)</f>
        <v>0</v>
      </c>
      <c r="BF267" s="83">
        <f>IF($U$267="snížená",$N$267,0)</f>
        <v>0</v>
      </c>
      <c r="BG267" s="83">
        <f>IF($U$267="zákl. přenesená",$N$267,0)</f>
        <v>0</v>
      </c>
      <c r="BH267" s="83">
        <f>IF($U$267="sníž. přenesená",$N$267,0)</f>
        <v>0</v>
      </c>
      <c r="BI267" s="83">
        <f>IF($U$267="nulová",$N$267,0)</f>
        <v>0</v>
      </c>
      <c r="BJ267" s="6" t="s">
        <v>21</v>
      </c>
      <c r="BK267" s="83">
        <f>ROUND($L$267*$K$267,2)</f>
        <v>0</v>
      </c>
      <c r="BL267" s="6" t="s">
        <v>157</v>
      </c>
      <c r="BM267" s="6" t="s">
        <v>587</v>
      </c>
    </row>
    <row r="268" spans="2:51" s="6" customFormat="1" ht="18.75" customHeight="1">
      <c r="B268" s="140"/>
      <c r="E268" s="141"/>
      <c r="F268" s="233" t="s">
        <v>588</v>
      </c>
      <c r="G268" s="234"/>
      <c r="H268" s="234"/>
      <c r="I268" s="234"/>
      <c r="K268" s="142">
        <v>72</v>
      </c>
      <c r="R268" s="143"/>
      <c r="T268" s="144"/>
      <c r="AA268" s="145"/>
      <c r="AT268" s="141" t="s">
        <v>198</v>
      </c>
      <c r="AU268" s="141" t="s">
        <v>123</v>
      </c>
      <c r="AV268" s="141" t="s">
        <v>123</v>
      </c>
      <c r="AW268" s="141" t="s">
        <v>130</v>
      </c>
      <c r="AX268" s="141" t="s">
        <v>21</v>
      </c>
      <c r="AY268" s="141" t="s">
        <v>158</v>
      </c>
    </row>
    <row r="269" spans="2:63" s="117" customFormat="1" ht="23.25" customHeight="1">
      <c r="B269" s="118"/>
      <c r="D269" s="139" t="s">
        <v>183</v>
      </c>
      <c r="E269" s="139"/>
      <c r="F269" s="139"/>
      <c r="G269" s="139"/>
      <c r="H269" s="139"/>
      <c r="I269" s="139"/>
      <c r="J269" s="139"/>
      <c r="K269" s="139"/>
      <c r="L269" s="139"/>
      <c r="M269" s="139"/>
      <c r="N269" s="232">
        <f>$BK$269</f>
        <v>0</v>
      </c>
      <c r="O269" s="218"/>
      <c r="P269" s="218"/>
      <c r="Q269" s="218"/>
      <c r="R269" s="121"/>
      <c r="T269" s="122"/>
      <c r="W269" s="123">
        <f>$W$270</f>
        <v>0</v>
      </c>
      <c r="Y269" s="123">
        <f>$Y$270</f>
        <v>0</v>
      </c>
      <c r="AA269" s="124">
        <f>$AA$270</f>
        <v>0</v>
      </c>
      <c r="AR269" s="120" t="s">
        <v>21</v>
      </c>
      <c r="AT269" s="120" t="s">
        <v>77</v>
      </c>
      <c r="AU269" s="120" t="s">
        <v>123</v>
      </c>
      <c r="AY269" s="120" t="s">
        <v>158</v>
      </c>
      <c r="BK269" s="125">
        <f>$BK$270</f>
        <v>0</v>
      </c>
    </row>
    <row r="270" spans="2:65" s="6" customFormat="1" ht="27" customHeight="1">
      <c r="B270" s="21"/>
      <c r="C270" s="126" t="s">
        <v>589</v>
      </c>
      <c r="D270" s="126" t="s">
        <v>159</v>
      </c>
      <c r="E270" s="127" t="s">
        <v>254</v>
      </c>
      <c r="F270" s="219" t="s">
        <v>255</v>
      </c>
      <c r="G270" s="214"/>
      <c r="H270" s="214"/>
      <c r="I270" s="214"/>
      <c r="J270" s="128" t="s">
        <v>240</v>
      </c>
      <c r="K270" s="129">
        <v>112.91</v>
      </c>
      <c r="L270" s="213">
        <v>0</v>
      </c>
      <c r="M270" s="214"/>
      <c r="N270" s="215">
        <f>ROUND($L$270*$K$270,2)</f>
        <v>0</v>
      </c>
      <c r="O270" s="214"/>
      <c r="P270" s="214"/>
      <c r="Q270" s="214"/>
      <c r="R270" s="22"/>
      <c r="T270" s="130"/>
      <c r="U270" s="27" t="s">
        <v>43</v>
      </c>
      <c r="W270" s="131">
        <f>$V$270*$K$270</f>
        <v>0</v>
      </c>
      <c r="X270" s="131">
        <v>0</v>
      </c>
      <c r="Y270" s="131">
        <f>$X$270*$K$270</f>
        <v>0</v>
      </c>
      <c r="Z270" s="131">
        <v>0</v>
      </c>
      <c r="AA270" s="132">
        <f>$Z$270*$K$270</f>
        <v>0</v>
      </c>
      <c r="AR270" s="6" t="s">
        <v>157</v>
      </c>
      <c r="AT270" s="6" t="s">
        <v>159</v>
      </c>
      <c r="AU270" s="6" t="s">
        <v>168</v>
      </c>
      <c r="AY270" s="6" t="s">
        <v>158</v>
      </c>
      <c r="BE270" s="83">
        <f>IF($U$270="základní",$N$270,0)</f>
        <v>0</v>
      </c>
      <c r="BF270" s="83">
        <f>IF($U$270="snížená",$N$270,0)</f>
        <v>0</v>
      </c>
      <c r="BG270" s="83">
        <f>IF($U$270="zákl. přenesená",$N$270,0)</f>
        <v>0</v>
      </c>
      <c r="BH270" s="83">
        <f>IF($U$270="sníž. přenesená",$N$270,0)</f>
        <v>0</v>
      </c>
      <c r="BI270" s="83">
        <f>IF($U$270="nulová",$N$270,0)</f>
        <v>0</v>
      </c>
      <c r="BJ270" s="6" t="s">
        <v>21</v>
      </c>
      <c r="BK270" s="83">
        <f>ROUND($L$270*$K$270,2)</f>
        <v>0</v>
      </c>
      <c r="BL270" s="6" t="s">
        <v>157</v>
      </c>
      <c r="BM270" s="6" t="s">
        <v>590</v>
      </c>
    </row>
    <row r="271" spans="2:63" s="117" customFormat="1" ht="37.5" customHeight="1">
      <c r="B271" s="118"/>
      <c r="D271" s="119" t="s">
        <v>184</v>
      </c>
      <c r="E271" s="119"/>
      <c r="F271" s="119"/>
      <c r="G271" s="119"/>
      <c r="H271" s="119"/>
      <c r="I271" s="119"/>
      <c r="J271" s="119"/>
      <c r="K271" s="119"/>
      <c r="L271" s="119"/>
      <c r="M271" s="119"/>
      <c r="N271" s="217">
        <f>$BK$271</f>
        <v>0</v>
      </c>
      <c r="O271" s="218"/>
      <c r="P271" s="218"/>
      <c r="Q271" s="218"/>
      <c r="R271" s="121"/>
      <c r="T271" s="122"/>
      <c r="W271" s="123">
        <f>$W$272+$W$288</f>
        <v>0</v>
      </c>
      <c r="Y271" s="123">
        <f>$Y$272+$Y$288</f>
        <v>3.3684445</v>
      </c>
      <c r="AA271" s="124">
        <f>$AA$272+$AA$288</f>
        <v>0</v>
      </c>
      <c r="AR271" s="120" t="s">
        <v>123</v>
      </c>
      <c r="AT271" s="120" t="s">
        <v>77</v>
      </c>
      <c r="AU271" s="120" t="s">
        <v>78</v>
      </c>
      <c r="AY271" s="120" t="s">
        <v>158</v>
      </c>
      <c r="BK271" s="125">
        <f>$BK$272+$BK$288</f>
        <v>0</v>
      </c>
    </row>
    <row r="272" spans="2:63" s="117" customFormat="1" ht="21" customHeight="1">
      <c r="B272" s="118"/>
      <c r="D272" s="139" t="s">
        <v>305</v>
      </c>
      <c r="E272" s="139"/>
      <c r="F272" s="139"/>
      <c r="G272" s="139"/>
      <c r="H272" s="139"/>
      <c r="I272" s="139"/>
      <c r="J272" s="139"/>
      <c r="K272" s="139"/>
      <c r="L272" s="139"/>
      <c r="M272" s="139"/>
      <c r="N272" s="232">
        <f>$BK$272</f>
        <v>0</v>
      </c>
      <c r="O272" s="218"/>
      <c r="P272" s="218"/>
      <c r="Q272" s="218"/>
      <c r="R272" s="121"/>
      <c r="T272" s="122"/>
      <c r="W272" s="123">
        <f>SUM($W$273:$W$287)</f>
        <v>0</v>
      </c>
      <c r="Y272" s="123">
        <f>SUM($Y$273:$Y$287)</f>
        <v>1.6413444999999998</v>
      </c>
      <c r="AA272" s="124">
        <f>SUM($AA$273:$AA$287)</f>
        <v>0</v>
      </c>
      <c r="AR272" s="120" t="s">
        <v>123</v>
      </c>
      <c r="AT272" s="120" t="s">
        <v>77</v>
      </c>
      <c r="AU272" s="120" t="s">
        <v>21</v>
      </c>
      <c r="AY272" s="120" t="s">
        <v>158</v>
      </c>
      <c r="BK272" s="125">
        <f>SUM($BK$273:$BK$287)</f>
        <v>0</v>
      </c>
    </row>
    <row r="273" spans="2:65" s="6" customFormat="1" ht="27" customHeight="1">
      <c r="B273" s="21"/>
      <c r="C273" s="126" t="s">
        <v>591</v>
      </c>
      <c r="D273" s="126" t="s">
        <v>159</v>
      </c>
      <c r="E273" s="127" t="s">
        <v>592</v>
      </c>
      <c r="F273" s="219" t="s">
        <v>593</v>
      </c>
      <c r="G273" s="214"/>
      <c r="H273" s="214"/>
      <c r="I273" s="214"/>
      <c r="J273" s="128" t="s">
        <v>188</v>
      </c>
      <c r="K273" s="129">
        <v>96</v>
      </c>
      <c r="L273" s="213">
        <v>0</v>
      </c>
      <c r="M273" s="214"/>
      <c r="N273" s="215">
        <f>ROUND($L$273*$K$273,2)</f>
        <v>0</v>
      </c>
      <c r="O273" s="214"/>
      <c r="P273" s="214"/>
      <c r="Q273" s="214"/>
      <c r="R273" s="22"/>
      <c r="T273" s="130"/>
      <c r="U273" s="27" t="s">
        <v>43</v>
      </c>
      <c r="W273" s="131">
        <f>$V$273*$K$273</f>
        <v>0</v>
      </c>
      <c r="X273" s="131">
        <v>0</v>
      </c>
      <c r="Y273" s="131">
        <f>$X$273*$K$273</f>
        <v>0</v>
      </c>
      <c r="Z273" s="131">
        <v>0</v>
      </c>
      <c r="AA273" s="132">
        <f>$Z$273*$K$273</f>
        <v>0</v>
      </c>
      <c r="AR273" s="6" t="s">
        <v>249</v>
      </c>
      <c r="AT273" s="6" t="s">
        <v>159</v>
      </c>
      <c r="AU273" s="6" t="s">
        <v>123</v>
      </c>
      <c r="AY273" s="6" t="s">
        <v>158</v>
      </c>
      <c r="BE273" s="83">
        <f>IF($U$273="základní",$N$273,0)</f>
        <v>0</v>
      </c>
      <c r="BF273" s="83">
        <f>IF($U$273="snížená",$N$273,0)</f>
        <v>0</v>
      </c>
      <c r="BG273" s="83">
        <f>IF($U$273="zákl. přenesená",$N$273,0)</f>
        <v>0</v>
      </c>
      <c r="BH273" s="83">
        <f>IF($U$273="sníž. přenesená",$N$273,0)</f>
        <v>0</v>
      </c>
      <c r="BI273" s="83">
        <f>IF($U$273="nulová",$N$273,0)</f>
        <v>0</v>
      </c>
      <c r="BJ273" s="6" t="s">
        <v>21</v>
      </c>
      <c r="BK273" s="83">
        <f>ROUND($L$273*$K$273,2)</f>
        <v>0</v>
      </c>
      <c r="BL273" s="6" t="s">
        <v>249</v>
      </c>
      <c r="BM273" s="6" t="s">
        <v>594</v>
      </c>
    </row>
    <row r="274" spans="2:51" s="6" customFormat="1" ht="18.75" customHeight="1">
      <c r="B274" s="140"/>
      <c r="E274" s="141"/>
      <c r="F274" s="233" t="s">
        <v>463</v>
      </c>
      <c r="G274" s="234"/>
      <c r="H274" s="234"/>
      <c r="I274" s="234"/>
      <c r="K274" s="142">
        <v>96</v>
      </c>
      <c r="R274" s="143"/>
      <c r="T274" s="144"/>
      <c r="AA274" s="145"/>
      <c r="AT274" s="141" t="s">
        <v>198</v>
      </c>
      <c r="AU274" s="141" t="s">
        <v>123</v>
      </c>
      <c r="AV274" s="141" t="s">
        <v>123</v>
      </c>
      <c r="AW274" s="141" t="s">
        <v>130</v>
      </c>
      <c r="AX274" s="141" t="s">
        <v>21</v>
      </c>
      <c r="AY274" s="141" t="s">
        <v>158</v>
      </c>
    </row>
    <row r="275" spans="2:65" s="6" customFormat="1" ht="15.75" customHeight="1">
      <c r="B275" s="21"/>
      <c r="C275" s="157" t="s">
        <v>595</v>
      </c>
      <c r="D275" s="157" t="s">
        <v>339</v>
      </c>
      <c r="E275" s="158" t="s">
        <v>596</v>
      </c>
      <c r="F275" s="240" t="s">
        <v>597</v>
      </c>
      <c r="G275" s="241"/>
      <c r="H275" s="241"/>
      <c r="I275" s="241"/>
      <c r="J275" s="159" t="s">
        <v>240</v>
      </c>
      <c r="K275" s="160">
        <v>0.034</v>
      </c>
      <c r="L275" s="242">
        <v>0</v>
      </c>
      <c r="M275" s="241"/>
      <c r="N275" s="243">
        <f>ROUND($L$275*$K$275,2)</f>
        <v>0</v>
      </c>
      <c r="O275" s="214"/>
      <c r="P275" s="214"/>
      <c r="Q275" s="214"/>
      <c r="R275" s="22"/>
      <c r="T275" s="130"/>
      <c r="U275" s="27" t="s">
        <v>43</v>
      </c>
      <c r="W275" s="131">
        <f>$V$275*$K$275</f>
        <v>0</v>
      </c>
      <c r="X275" s="131">
        <v>1</v>
      </c>
      <c r="Y275" s="131">
        <f>$X$275*$K$275</f>
        <v>0.034</v>
      </c>
      <c r="Z275" s="131">
        <v>0</v>
      </c>
      <c r="AA275" s="132">
        <f>$Z$275*$K$275</f>
        <v>0</v>
      </c>
      <c r="AR275" s="6" t="s">
        <v>445</v>
      </c>
      <c r="AT275" s="6" t="s">
        <v>339</v>
      </c>
      <c r="AU275" s="6" t="s">
        <v>123</v>
      </c>
      <c r="AY275" s="6" t="s">
        <v>158</v>
      </c>
      <c r="BE275" s="83">
        <f>IF($U$275="základní",$N$275,0)</f>
        <v>0</v>
      </c>
      <c r="BF275" s="83">
        <f>IF($U$275="snížená",$N$275,0)</f>
        <v>0</v>
      </c>
      <c r="BG275" s="83">
        <f>IF($U$275="zákl. přenesená",$N$275,0)</f>
        <v>0</v>
      </c>
      <c r="BH275" s="83">
        <f>IF($U$275="sníž. přenesená",$N$275,0)</f>
        <v>0</v>
      </c>
      <c r="BI275" s="83">
        <f>IF($U$275="nulová",$N$275,0)</f>
        <v>0</v>
      </c>
      <c r="BJ275" s="6" t="s">
        <v>21</v>
      </c>
      <c r="BK275" s="83">
        <f>ROUND($L$275*$K$275,2)</f>
        <v>0</v>
      </c>
      <c r="BL275" s="6" t="s">
        <v>249</v>
      </c>
      <c r="BM275" s="6" t="s">
        <v>598</v>
      </c>
    </row>
    <row r="276" spans="2:65" s="6" customFormat="1" ht="27" customHeight="1">
      <c r="B276" s="21"/>
      <c r="C276" s="126" t="s">
        <v>599</v>
      </c>
      <c r="D276" s="126" t="s">
        <v>159</v>
      </c>
      <c r="E276" s="127" t="s">
        <v>600</v>
      </c>
      <c r="F276" s="219" t="s">
        <v>601</v>
      </c>
      <c r="G276" s="214"/>
      <c r="H276" s="214"/>
      <c r="I276" s="214"/>
      <c r="J276" s="128" t="s">
        <v>188</v>
      </c>
      <c r="K276" s="129">
        <v>192</v>
      </c>
      <c r="L276" s="213">
        <v>0</v>
      </c>
      <c r="M276" s="214"/>
      <c r="N276" s="215">
        <f>ROUND($L$276*$K$276,2)</f>
        <v>0</v>
      </c>
      <c r="O276" s="214"/>
      <c r="P276" s="214"/>
      <c r="Q276" s="214"/>
      <c r="R276" s="22"/>
      <c r="T276" s="130"/>
      <c r="U276" s="27" t="s">
        <v>43</v>
      </c>
      <c r="W276" s="131">
        <f>$V$276*$K$276</f>
        <v>0</v>
      </c>
      <c r="X276" s="131">
        <v>0.0004</v>
      </c>
      <c r="Y276" s="131">
        <f>$X$276*$K$276</f>
        <v>0.07680000000000001</v>
      </c>
      <c r="Z276" s="131">
        <v>0</v>
      </c>
      <c r="AA276" s="132">
        <f>$Z$276*$K$276</f>
        <v>0</v>
      </c>
      <c r="AR276" s="6" t="s">
        <v>249</v>
      </c>
      <c r="AT276" s="6" t="s">
        <v>159</v>
      </c>
      <c r="AU276" s="6" t="s">
        <v>123</v>
      </c>
      <c r="AY276" s="6" t="s">
        <v>158</v>
      </c>
      <c r="BE276" s="83">
        <f>IF($U$276="základní",$N$276,0)</f>
        <v>0</v>
      </c>
      <c r="BF276" s="83">
        <f>IF($U$276="snížená",$N$276,0)</f>
        <v>0</v>
      </c>
      <c r="BG276" s="83">
        <f>IF($U$276="zákl. přenesená",$N$276,0)</f>
        <v>0</v>
      </c>
      <c r="BH276" s="83">
        <f>IF($U$276="sníž. přenesená",$N$276,0)</f>
        <v>0</v>
      </c>
      <c r="BI276" s="83">
        <f>IF($U$276="nulová",$N$276,0)</f>
        <v>0</v>
      </c>
      <c r="BJ276" s="6" t="s">
        <v>21</v>
      </c>
      <c r="BK276" s="83">
        <f>ROUND($L$276*$K$276,2)</f>
        <v>0</v>
      </c>
      <c r="BL276" s="6" t="s">
        <v>249</v>
      </c>
      <c r="BM276" s="6" t="s">
        <v>602</v>
      </c>
    </row>
    <row r="277" spans="2:65" s="6" customFormat="1" ht="15.75" customHeight="1">
      <c r="B277" s="21"/>
      <c r="C277" s="157" t="s">
        <v>603</v>
      </c>
      <c r="D277" s="157" t="s">
        <v>339</v>
      </c>
      <c r="E277" s="158" t="s">
        <v>604</v>
      </c>
      <c r="F277" s="240" t="s">
        <v>605</v>
      </c>
      <c r="G277" s="241"/>
      <c r="H277" s="241"/>
      <c r="I277" s="241"/>
      <c r="J277" s="159" t="s">
        <v>188</v>
      </c>
      <c r="K277" s="160">
        <v>211.2</v>
      </c>
      <c r="L277" s="242">
        <v>0</v>
      </c>
      <c r="M277" s="241"/>
      <c r="N277" s="243">
        <f>ROUND($L$277*$K$277,2)</f>
        <v>0</v>
      </c>
      <c r="O277" s="214"/>
      <c r="P277" s="214"/>
      <c r="Q277" s="214"/>
      <c r="R277" s="22"/>
      <c r="T277" s="130"/>
      <c r="U277" s="27" t="s">
        <v>43</v>
      </c>
      <c r="W277" s="131">
        <f>$V$277*$K$277</f>
        <v>0</v>
      </c>
      <c r="X277" s="131">
        <v>0.0045</v>
      </c>
      <c r="Y277" s="131">
        <f>$X$277*$K$277</f>
        <v>0.9503999999999999</v>
      </c>
      <c r="Z277" s="131">
        <v>0</v>
      </c>
      <c r="AA277" s="132">
        <f>$Z$277*$K$277</f>
        <v>0</v>
      </c>
      <c r="AR277" s="6" t="s">
        <v>445</v>
      </c>
      <c r="AT277" s="6" t="s">
        <v>339</v>
      </c>
      <c r="AU277" s="6" t="s">
        <v>123</v>
      </c>
      <c r="AY277" s="6" t="s">
        <v>158</v>
      </c>
      <c r="BE277" s="83">
        <f>IF($U$277="základní",$N$277,0)</f>
        <v>0</v>
      </c>
      <c r="BF277" s="83">
        <f>IF($U$277="snížená",$N$277,0)</f>
        <v>0</v>
      </c>
      <c r="BG277" s="83">
        <f>IF($U$277="zákl. přenesená",$N$277,0)</f>
        <v>0</v>
      </c>
      <c r="BH277" s="83">
        <f>IF($U$277="sníž. přenesená",$N$277,0)</f>
        <v>0</v>
      </c>
      <c r="BI277" s="83">
        <f>IF($U$277="nulová",$N$277,0)</f>
        <v>0</v>
      </c>
      <c r="BJ277" s="6" t="s">
        <v>21</v>
      </c>
      <c r="BK277" s="83">
        <f>ROUND($L$277*$K$277,2)</f>
        <v>0</v>
      </c>
      <c r="BL277" s="6" t="s">
        <v>249</v>
      </c>
      <c r="BM277" s="6" t="s">
        <v>606</v>
      </c>
    </row>
    <row r="278" spans="2:65" s="6" customFormat="1" ht="27" customHeight="1">
      <c r="B278" s="21"/>
      <c r="C278" s="126" t="s">
        <v>607</v>
      </c>
      <c r="D278" s="126" t="s">
        <v>159</v>
      </c>
      <c r="E278" s="127" t="s">
        <v>608</v>
      </c>
      <c r="F278" s="219" t="s">
        <v>609</v>
      </c>
      <c r="G278" s="214"/>
      <c r="H278" s="214"/>
      <c r="I278" s="214"/>
      <c r="J278" s="128" t="s">
        <v>188</v>
      </c>
      <c r="K278" s="129">
        <v>75.9</v>
      </c>
      <c r="L278" s="213">
        <v>0</v>
      </c>
      <c r="M278" s="214"/>
      <c r="N278" s="215">
        <f>ROUND($L$278*$K$278,2)</f>
        <v>0</v>
      </c>
      <c r="O278" s="214"/>
      <c r="P278" s="214"/>
      <c r="Q278" s="214"/>
      <c r="R278" s="22"/>
      <c r="T278" s="130"/>
      <c r="U278" s="27" t="s">
        <v>43</v>
      </c>
      <c r="W278" s="131">
        <f>$V$278*$K$278</f>
        <v>0</v>
      </c>
      <c r="X278" s="131">
        <v>0</v>
      </c>
      <c r="Y278" s="131">
        <f>$X$278*$K$278</f>
        <v>0</v>
      </c>
      <c r="Z278" s="131">
        <v>0</v>
      </c>
      <c r="AA278" s="132">
        <f>$Z$278*$K$278</f>
        <v>0</v>
      </c>
      <c r="AR278" s="6" t="s">
        <v>249</v>
      </c>
      <c r="AT278" s="6" t="s">
        <v>159</v>
      </c>
      <c r="AU278" s="6" t="s">
        <v>123</v>
      </c>
      <c r="AY278" s="6" t="s">
        <v>158</v>
      </c>
      <c r="BE278" s="83">
        <f>IF($U$278="základní",$N$278,0)</f>
        <v>0</v>
      </c>
      <c r="BF278" s="83">
        <f>IF($U$278="snížená",$N$278,0)</f>
        <v>0</v>
      </c>
      <c r="BG278" s="83">
        <f>IF($U$278="zákl. přenesená",$N$278,0)</f>
        <v>0</v>
      </c>
      <c r="BH278" s="83">
        <f>IF($U$278="sníž. přenesená",$N$278,0)</f>
        <v>0</v>
      </c>
      <c r="BI278" s="83">
        <f>IF($U$278="nulová",$N$278,0)</f>
        <v>0</v>
      </c>
      <c r="BJ278" s="6" t="s">
        <v>21</v>
      </c>
      <c r="BK278" s="83">
        <f>ROUND($L$278*$K$278,2)</f>
        <v>0</v>
      </c>
      <c r="BL278" s="6" t="s">
        <v>249</v>
      </c>
      <c r="BM278" s="6" t="s">
        <v>610</v>
      </c>
    </row>
    <row r="279" spans="2:51" s="6" customFormat="1" ht="18.75" customHeight="1">
      <c r="B279" s="140"/>
      <c r="E279" s="141"/>
      <c r="F279" s="233" t="s">
        <v>501</v>
      </c>
      <c r="G279" s="234"/>
      <c r="H279" s="234"/>
      <c r="I279" s="234"/>
      <c r="K279" s="142">
        <v>66</v>
      </c>
      <c r="R279" s="143"/>
      <c r="T279" s="144"/>
      <c r="AA279" s="145"/>
      <c r="AT279" s="141" t="s">
        <v>198</v>
      </c>
      <c r="AU279" s="141" t="s">
        <v>123</v>
      </c>
      <c r="AV279" s="141" t="s">
        <v>123</v>
      </c>
      <c r="AW279" s="141" t="s">
        <v>130</v>
      </c>
      <c r="AX279" s="141" t="s">
        <v>21</v>
      </c>
      <c r="AY279" s="141" t="s">
        <v>158</v>
      </c>
    </row>
    <row r="280" spans="2:65" s="6" customFormat="1" ht="15.75" customHeight="1">
      <c r="B280" s="21"/>
      <c r="C280" s="157" t="s">
        <v>611</v>
      </c>
      <c r="D280" s="157" t="s">
        <v>339</v>
      </c>
      <c r="E280" s="158" t="s">
        <v>596</v>
      </c>
      <c r="F280" s="240" t="s">
        <v>597</v>
      </c>
      <c r="G280" s="241"/>
      <c r="H280" s="241"/>
      <c r="I280" s="241"/>
      <c r="J280" s="159" t="s">
        <v>240</v>
      </c>
      <c r="K280" s="160">
        <v>0.027</v>
      </c>
      <c r="L280" s="242">
        <v>0</v>
      </c>
      <c r="M280" s="241"/>
      <c r="N280" s="243">
        <f>ROUND($L$280*$K$280,2)</f>
        <v>0</v>
      </c>
      <c r="O280" s="214"/>
      <c r="P280" s="214"/>
      <c r="Q280" s="214"/>
      <c r="R280" s="22"/>
      <c r="T280" s="130"/>
      <c r="U280" s="27" t="s">
        <v>43</v>
      </c>
      <c r="W280" s="131">
        <f>$V$280*$K$280</f>
        <v>0</v>
      </c>
      <c r="X280" s="131">
        <v>1</v>
      </c>
      <c r="Y280" s="131">
        <f>$X$280*$K$280</f>
        <v>0.027</v>
      </c>
      <c r="Z280" s="131">
        <v>0</v>
      </c>
      <c r="AA280" s="132">
        <f>$Z$280*$K$280</f>
        <v>0</v>
      </c>
      <c r="AR280" s="6" t="s">
        <v>445</v>
      </c>
      <c r="AT280" s="6" t="s">
        <v>339</v>
      </c>
      <c r="AU280" s="6" t="s">
        <v>123</v>
      </c>
      <c r="AY280" s="6" t="s">
        <v>158</v>
      </c>
      <c r="BE280" s="83">
        <f>IF($U$280="základní",$N$280,0)</f>
        <v>0</v>
      </c>
      <c r="BF280" s="83">
        <f>IF($U$280="snížená",$N$280,0)</f>
        <v>0</v>
      </c>
      <c r="BG280" s="83">
        <f>IF($U$280="zákl. přenesená",$N$280,0)</f>
        <v>0</v>
      </c>
      <c r="BH280" s="83">
        <f>IF($U$280="sníž. přenesená",$N$280,0)</f>
        <v>0</v>
      </c>
      <c r="BI280" s="83">
        <f>IF($U$280="nulová",$N$280,0)</f>
        <v>0</v>
      </c>
      <c r="BJ280" s="6" t="s">
        <v>21</v>
      </c>
      <c r="BK280" s="83">
        <f>ROUND($L$280*$K$280,2)</f>
        <v>0</v>
      </c>
      <c r="BL280" s="6" t="s">
        <v>249</v>
      </c>
      <c r="BM280" s="6" t="s">
        <v>612</v>
      </c>
    </row>
    <row r="281" spans="2:65" s="6" customFormat="1" ht="27" customHeight="1">
      <c r="B281" s="21"/>
      <c r="C281" s="126" t="s">
        <v>613</v>
      </c>
      <c r="D281" s="126" t="s">
        <v>159</v>
      </c>
      <c r="E281" s="127" t="s">
        <v>614</v>
      </c>
      <c r="F281" s="219" t="s">
        <v>615</v>
      </c>
      <c r="G281" s="214"/>
      <c r="H281" s="214"/>
      <c r="I281" s="214"/>
      <c r="J281" s="128" t="s">
        <v>188</v>
      </c>
      <c r="K281" s="129">
        <v>75.9</v>
      </c>
      <c r="L281" s="213">
        <v>0</v>
      </c>
      <c r="M281" s="214"/>
      <c r="N281" s="215">
        <f>ROUND($L$281*$K$281,2)</f>
        <v>0</v>
      </c>
      <c r="O281" s="214"/>
      <c r="P281" s="214"/>
      <c r="Q281" s="214"/>
      <c r="R281" s="22"/>
      <c r="T281" s="130"/>
      <c r="U281" s="27" t="s">
        <v>43</v>
      </c>
      <c r="W281" s="131">
        <f>$V$281*$K$281</f>
        <v>0</v>
      </c>
      <c r="X281" s="131">
        <v>0.00038</v>
      </c>
      <c r="Y281" s="131">
        <f>$X$281*$K$281</f>
        <v>0.028842000000000003</v>
      </c>
      <c r="Z281" s="131">
        <v>0</v>
      </c>
      <c r="AA281" s="132">
        <f>$Z$281*$K$281</f>
        <v>0</v>
      </c>
      <c r="AR281" s="6" t="s">
        <v>249</v>
      </c>
      <c r="AT281" s="6" t="s">
        <v>159</v>
      </c>
      <c r="AU281" s="6" t="s">
        <v>123</v>
      </c>
      <c r="AY281" s="6" t="s">
        <v>158</v>
      </c>
      <c r="BE281" s="83">
        <f>IF($U$281="základní",$N$281,0)</f>
        <v>0</v>
      </c>
      <c r="BF281" s="83">
        <f>IF($U$281="snížená",$N$281,0)</f>
        <v>0</v>
      </c>
      <c r="BG281" s="83">
        <f>IF($U$281="zákl. přenesená",$N$281,0)</f>
        <v>0</v>
      </c>
      <c r="BH281" s="83">
        <f>IF($U$281="sníž. přenesená",$N$281,0)</f>
        <v>0</v>
      </c>
      <c r="BI281" s="83">
        <f>IF($U$281="nulová",$N$281,0)</f>
        <v>0</v>
      </c>
      <c r="BJ281" s="6" t="s">
        <v>21</v>
      </c>
      <c r="BK281" s="83">
        <f>ROUND($L$281*$K$281,2)</f>
        <v>0</v>
      </c>
      <c r="BL281" s="6" t="s">
        <v>249</v>
      </c>
      <c r="BM281" s="6" t="s">
        <v>616</v>
      </c>
    </row>
    <row r="282" spans="2:51" s="6" customFormat="1" ht="18.75" customHeight="1">
      <c r="B282" s="140"/>
      <c r="E282" s="141"/>
      <c r="F282" s="233" t="s">
        <v>501</v>
      </c>
      <c r="G282" s="234"/>
      <c r="H282" s="234"/>
      <c r="I282" s="234"/>
      <c r="K282" s="142">
        <v>66</v>
      </c>
      <c r="R282" s="143"/>
      <c r="T282" s="144"/>
      <c r="AA282" s="145"/>
      <c r="AT282" s="141" t="s">
        <v>198</v>
      </c>
      <c r="AU282" s="141" t="s">
        <v>123</v>
      </c>
      <c r="AV282" s="141" t="s">
        <v>123</v>
      </c>
      <c r="AW282" s="141" t="s">
        <v>130</v>
      </c>
      <c r="AX282" s="141" t="s">
        <v>21</v>
      </c>
      <c r="AY282" s="141" t="s">
        <v>158</v>
      </c>
    </row>
    <row r="283" spans="2:65" s="6" customFormat="1" ht="15.75" customHeight="1">
      <c r="B283" s="21"/>
      <c r="C283" s="157" t="s">
        <v>617</v>
      </c>
      <c r="D283" s="157" t="s">
        <v>339</v>
      </c>
      <c r="E283" s="158" t="s">
        <v>604</v>
      </c>
      <c r="F283" s="240" t="s">
        <v>605</v>
      </c>
      <c r="G283" s="241"/>
      <c r="H283" s="241"/>
      <c r="I283" s="241"/>
      <c r="J283" s="159" t="s">
        <v>188</v>
      </c>
      <c r="K283" s="160">
        <v>87.285</v>
      </c>
      <c r="L283" s="242">
        <v>0</v>
      </c>
      <c r="M283" s="241"/>
      <c r="N283" s="243">
        <f>ROUND($L$283*$K$283,2)</f>
        <v>0</v>
      </c>
      <c r="O283" s="214"/>
      <c r="P283" s="214"/>
      <c r="Q283" s="214"/>
      <c r="R283" s="22"/>
      <c r="T283" s="130"/>
      <c r="U283" s="27" t="s">
        <v>43</v>
      </c>
      <c r="W283" s="131">
        <f>$V$283*$K$283</f>
        <v>0</v>
      </c>
      <c r="X283" s="131">
        <v>0.0045</v>
      </c>
      <c r="Y283" s="131">
        <f>$X$283*$K$283</f>
        <v>0.3927825</v>
      </c>
      <c r="Z283" s="131">
        <v>0</v>
      </c>
      <c r="AA283" s="132">
        <f>$Z$283*$K$283</f>
        <v>0</v>
      </c>
      <c r="AR283" s="6" t="s">
        <v>445</v>
      </c>
      <c r="AT283" s="6" t="s">
        <v>339</v>
      </c>
      <c r="AU283" s="6" t="s">
        <v>123</v>
      </c>
      <c r="AY283" s="6" t="s">
        <v>158</v>
      </c>
      <c r="BE283" s="83">
        <f>IF($U$283="základní",$N$283,0)</f>
        <v>0</v>
      </c>
      <c r="BF283" s="83">
        <f>IF($U$283="snížená",$N$283,0)</f>
        <v>0</v>
      </c>
      <c r="BG283" s="83">
        <f>IF($U$283="zákl. přenesená",$N$283,0)</f>
        <v>0</v>
      </c>
      <c r="BH283" s="83">
        <f>IF($U$283="sníž. přenesená",$N$283,0)</f>
        <v>0</v>
      </c>
      <c r="BI283" s="83">
        <f>IF($U$283="nulová",$N$283,0)</f>
        <v>0</v>
      </c>
      <c r="BJ283" s="6" t="s">
        <v>21</v>
      </c>
      <c r="BK283" s="83">
        <f>ROUND($L$283*$K$283,2)</f>
        <v>0</v>
      </c>
      <c r="BL283" s="6" t="s">
        <v>249</v>
      </c>
      <c r="BM283" s="6" t="s">
        <v>618</v>
      </c>
    </row>
    <row r="284" spans="2:65" s="6" customFormat="1" ht="27" customHeight="1">
      <c r="B284" s="21"/>
      <c r="C284" s="126" t="s">
        <v>619</v>
      </c>
      <c r="D284" s="126" t="s">
        <v>159</v>
      </c>
      <c r="E284" s="127" t="s">
        <v>620</v>
      </c>
      <c r="F284" s="219" t="s">
        <v>621</v>
      </c>
      <c r="G284" s="214"/>
      <c r="H284" s="214"/>
      <c r="I284" s="214"/>
      <c r="J284" s="128" t="s">
        <v>188</v>
      </c>
      <c r="K284" s="129">
        <v>96</v>
      </c>
      <c r="L284" s="213">
        <v>0</v>
      </c>
      <c r="M284" s="214"/>
      <c r="N284" s="215">
        <f>ROUND($L$284*$K$284,2)</f>
        <v>0</v>
      </c>
      <c r="O284" s="214"/>
      <c r="P284" s="214"/>
      <c r="Q284" s="214"/>
      <c r="R284" s="22"/>
      <c r="T284" s="130"/>
      <c r="U284" s="27" t="s">
        <v>43</v>
      </c>
      <c r="W284" s="131">
        <f>$V$284*$K$284</f>
        <v>0</v>
      </c>
      <c r="X284" s="131">
        <v>0</v>
      </c>
      <c r="Y284" s="131">
        <f>$X$284*$K$284</f>
        <v>0</v>
      </c>
      <c r="Z284" s="131">
        <v>0</v>
      </c>
      <c r="AA284" s="132">
        <f>$Z$284*$K$284</f>
        <v>0</v>
      </c>
      <c r="AR284" s="6" t="s">
        <v>249</v>
      </c>
      <c r="AT284" s="6" t="s">
        <v>159</v>
      </c>
      <c r="AU284" s="6" t="s">
        <v>123</v>
      </c>
      <c r="AY284" s="6" t="s">
        <v>158</v>
      </c>
      <c r="BE284" s="83">
        <f>IF($U$284="základní",$N$284,0)</f>
        <v>0</v>
      </c>
      <c r="BF284" s="83">
        <f>IF($U$284="snížená",$N$284,0)</f>
        <v>0</v>
      </c>
      <c r="BG284" s="83">
        <f>IF($U$284="zákl. přenesená",$N$284,0)</f>
        <v>0</v>
      </c>
      <c r="BH284" s="83">
        <f>IF($U$284="sníž. přenesená",$N$284,0)</f>
        <v>0</v>
      </c>
      <c r="BI284" s="83">
        <f>IF($U$284="nulová",$N$284,0)</f>
        <v>0</v>
      </c>
      <c r="BJ284" s="6" t="s">
        <v>21</v>
      </c>
      <c r="BK284" s="83">
        <f>ROUND($L$284*$K$284,2)</f>
        <v>0</v>
      </c>
      <c r="BL284" s="6" t="s">
        <v>249</v>
      </c>
      <c r="BM284" s="6" t="s">
        <v>622</v>
      </c>
    </row>
    <row r="285" spans="2:65" s="6" customFormat="1" ht="15.75" customHeight="1">
      <c r="B285" s="21"/>
      <c r="C285" s="157" t="s">
        <v>623</v>
      </c>
      <c r="D285" s="157" t="s">
        <v>339</v>
      </c>
      <c r="E285" s="158" t="s">
        <v>624</v>
      </c>
      <c r="F285" s="240" t="s">
        <v>625</v>
      </c>
      <c r="G285" s="241"/>
      <c r="H285" s="241"/>
      <c r="I285" s="241"/>
      <c r="J285" s="159" t="s">
        <v>192</v>
      </c>
      <c r="K285" s="160">
        <v>52.8</v>
      </c>
      <c r="L285" s="242">
        <v>0</v>
      </c>
      <c r="M285" s="241"/>
      <c r="N285" s="243">
        <f>ROUND($L$285*$K$285,2)</f>
        <v>0</v>
      </c>
      <c r="O285" s="214"/>
      <c r="P285" s="214"/>
      <c r="Q285" s="214"/>
      <c r="R285" s="22"/>
      <c r="T285" s="130"/>
      <c r="U285" s="27" t="s">
        <v>43</v>
      </c>
      <c r="W285" s="131">
        <f>$V$285*$K$285</f>
        <v>0</v>
      </c>
      <c r="X285" s="131">
        <v>0.001</v>
      </c>
      <c r="Y285" s="131">
        <f>$X$285*$K$285</f>
        <v>0.0528</v>
      </c>
      <c r="Z285" s="131">
        <v>0</v>
      </c>
      <c r="AA285" s="132">
        <f>$Z$285*$K$285</f>
        <v>0</v>
      </c>
      <c r="AR285" s="6" t="s">
        <v>445</v>
      </c>
      <c r="AT285" s="6" t="s">
        <v>339</v>
      </c>
      <c r="AU285" s="6" t="s">
        <v>123</v>
      </c>
      <c r="AY285" s="6" t="s">
        <v>158</v>
      </c>
      <c r="BE285" s="83">
        <f>IF($U$285="základní",$N$285,0)</f>
        <v>0</v>
      </c>
      <c r="BF285" s="83">
        <f>IF($U$285="snížená",$N$285,0)</f>
        <v>0</v>
      </c>
      <c r="BG285" s="83">
        <f>IF($U$285="zákl. přenesená",$N$285,0)</f>
        <v>0</v>
      </c>
      <c r="BH285" s="83">
        <f>IF($U$285="sníž. přenesená",$N$285,0)</f>
        <v>0</v>
      </c>
      <c r="BI285" s="83">
        <f>IF($U$285="nulová",$N$285,0)</f>
        <v>0</v>
      </c>
      <c r="BJ285" s="6" t="s">
        <v>21</v>
      </c>
      <c r="BK285" s="83">
        <f>ROUND($L$285*$K$285,2)</f>
        <v>0</v>
      </c>
      <c r="BL285" s="6" t="s">
        <v>249</v>
      </c>
      <c r="BM285" s="6" t="s">
        <v>626</v>
      </c>
    </row>
    <row r="286" spans="2:65" s="6" customFormat="1" ht="27" customHeight="1">
      <c r="B286" s="21"/>
      <c r="C286" s="126" t="s">
        <v>627</v>
      </c>
      <c r="D286" s="126" t="s">
        <v>159</v>
      </c>
      <c r="E286" s="127" t="s">
        <v>628</v>
      </c>
      <c r="F286" s="219" t="s">
        <v>629</v>
      </c>
      <c r="G286" s="214"/>
      <c r="H286" s="214"/>
      <c r="I286" s="214"/>
      <c r="J286" s="128" t="s">
        <v>188</v>
      </c>
      <c r="K286" s="129">
        <v>96</v>
      </c>
      <c r="L286" s="213">
        <v>0</v>
      </c>
      <c r="M286" s="214"/>
      <c r="N286" s="215">
        <f>ROUND($L$286*$K$286,2)</f>
        <v>0</v>
      </c>
      <c r="O286" s="214"/>
      <c r="P286" s="214"/>
      <c r="Q286" s="214"/>
      <c r="R286" s="22"/>
      <c r="T286" s="130"/>
      <c r="U286" s="27" t="s">
        <v>43</v>
      </c>
      <c r="W286" s="131">
        <f>$V$286*$K$286</f>
        <v>0</v>
      </c>
      <c r="X286" s="131">
        <v>0.00082</v>
      </c>
      <c r="Y286" s="131">
        <f>$X$286*$K$286</f>
        <v>0.07872</v>
      </c>
      <c r="Z286" s="131">
        <v>0</v>
      </c>
      <c r="AA286" s="132">
        <f>$Z$286*$K$286</f>
        <v>0</v>
      </c>
      <c r="AR286" s="6" t="s">
        <v>249</v>
      </c>
      <c r="AT286" s="6" t="s">
        <v>159</v>
      </c>
      <c r="AU286" s="6" t="s">
        <v>123</v>
      </c>
      <c r="AY286" s="6" t="s">
        <v>158</v>
      </c>
      <c r="BE286" s="83">
        <f>IF($U$286="základní",$N$286,0)</f>
        <v>0</v>
      </c>
      <c r="BF286" s="83">
        <f>IF($U$286="snížená",$N$286,0)</f>
        <v>0</v>
      </c>
      <c r="BG286" s="83">
        <f>IF($U$286="zákl. přenesená",$N$286,0)</f>
        <v>0</v>
      </c>
      <c r="BH286" s="83">
        <f>IF($U$286="sníž. přenesená",$N$286,0)</f>
        <v>0</v>
      </c>
      <c r="BI286" s="83">
        <f>IF($U$286="nulová",$N$286,0)</f>
        <v>0</v>
      </c>
      <c r="BJ286" s="6" t="s">
        <v>21</v>
      </c>
      <c r="BK286" s="83">
        <f>ROUND($L$286*$K$286,2)</f>
        <v>0</v>
      </c>
      <c r="BL286" s="6" t="s">
        <v>249</v>
      </c>
      <c r="BM286" s="6" t="s">
        <v>630</v>
      </c>
    </row>
    <row r="287" spans="2:65" s="6" customFormat="1" ht="27" customHeight="1">
      <c r="B287" s="21"/>
      <c r="C287" s="126" t="s">
        <v>631</v>
      </c>
      <c r="D287" s="126" t="s">
        <v>159</v>
      </c>
      <c r="E287" s="127" t="s">
        <v>632</v>
      </c>
      <c r="F287" s="219" t="s">
        <v>633</v>
      </c>
      <c r="G287" s="214"/>
      <c r="H287" s="214"/>
      <c r="I287" s="214"/>
      <c r="J287" s="128" t="s">
        <v>240</v>
      </c>
      <c r="K287" s="129">
        <v>1.721</v>
      </c>
      <c r="L287" s="213">
        <v>0</v>
      </c>
      <c r="M287" s="214"/>
      <c r="N287" s="215">
        <f>ROUND($L$287*$K$287,2)</f>
        <v>0</v>
      </c>
      <c r="O287" s="214"/>
      <c r="P287" s="214"/>
      <c r="Q287" s="214"/>
      <c r="R287" s="22"/>
      <c r="T287" s="130"/>
      <c r="U287" s="27" t="s">
        <v>43</v>
      </c>
      <c r="W287" s="131">
        <f>$V$287*$K$287</f>
        <v>0</v>
      </c>
      <c r="X287" s="131">
        <v>0</v>
      </c>
      <c r="Y287" s="131">
        <f>$X$287*$K$287</f>
        <v>0</v>
      </c>
      <c r="Z287" s="131">
        <v>0</v>
      </c>
      <c r="AA287" s="132">
        <f>$Z$287*$K$287</f>
        <v>0</v>
      </c>
      <c r="AR287" s="6" t="s">
        <v>249</v>
      </c>
      <c r="AT287" s="6" t="s">
        <v>159</v>
      </c>
      <c r="AU287" s="6" t="s">
        <v>123</v>
      </c>
      <c r="AY287" s="6" t="s">
        <v>158</v>
      </c>
      <c r="BE287" s="83">
        <f>IF($U$287="základní",$N$287,0)</f>
        <v>0</v>
      </c>
      <c r="BF287" s="83">
        <f>IF($U$287="snížená",$N$287,0)</f>
        <v>0</v>
      </c>
      <c r="BG287" s="83">
        <f>IF($U$287="zákl. přenesená",$N$287,0)</f>
        <v>0</v>
      </c>
      <c r="BH287" s="83">
        <f>IF($U$287="sníž. přenesená",$N$287,0)</f>
        <v>0</v>
      </c>
      <c r="BI287" s="83">
        <f>IF($U$287="nulová",$N$287,0)</f>
        <v>0</v>
      </c>
      <c r="BJ287" s="6" t="s">
        <v>21</v>
      </c>
      <c r="BK287" s="83">
        <f>ROUND($L$287*$K$287,2)</f>
        <v>0</v>
      </c>
      <c r="BL287" s="6" t="s">
        <v>249</v>
      </c>
      <c r="BM287" s="6" t="s">
        <v>634</v>
      </c>
    </row>
    <row r="288" spans="2:63" s="117" customFormat="1" ht="30.75" customHeight="1">
      <c r="B288" s="118"/>
      <c r="D288" s="139" t="s">
        <v>185</v>
      </c>
      <c r="E288" s="139"/>
      <c r="F288" s="139"/>
      <c r="G288" s="139"/>
      <c r="H288" s="139"/>
      <c r="I288" s="139"/>
      <c r="J288" s="139"/>
      <c r="K288" s="139"/>
      <c r="L288" s="139"/>
      <c r="M288" s="139"/>
      <c r="N288" s="232">
        <f>$BK$288</f>
        <v>0</v>
      </c>
      <c r="O288" s="218"/>
      <c r="P288" s="218"/>
      <c r="Q288" s="218"/>
      <c r="R288" s="121"/>
      <c r="T288" s="122"/>
      <c r="W288" s="123">
        <f>SUM($W$289:$W$290)</f>
        <v>0</v>
      </c>
      <c r="Y288" s="123">
        <f>SUM($Y$289:$Y$290)</f>
        <v>1.7270999999999999</v>
      </c>
      <c r="AA288" s="124">
        <f>SUM($AA$289:$AA$290)</f>
        <v>0</v>
      </c>
      <c r="AR288" s="120" t="s">
        <v>123</v>
      </c>
      <c r="AT288" s="120" t="s">
        <v>77</v>
      </c>
      <c r="AU288" s="120" t="s">
        <v>21</v>
      </c>
      <c r="AY288" s="120" t="s">
        <v>158</v>
      </c>
      <c r="BK288" s="125">
        <f>SUM($BK$289:$BK$290)</f>
        <v>0</v>
      </c>
    </row>
    <row r="289" spans="2:65" s="6" customFormat="1" ht="27" customHeight="1">
      <c r="B289" s="21"/>
      <c r="C289" s="126" t="s">
        <v>635</v>
      </c>
      <c r="D289" s="126" t="s">
        <v>159</v>
      </c>
      <c r="E289" s="127" t="s">
        <v>636</v>
      </c>
      <c r="F289" s="219" t="s">
        <v>637</v>
      </c>
      <c r="G289" s="214"/>
      <c r="H289" s="214"/>
      <c r="I289" s="214"/>
      <c r="J289" s="128" t="s">
        <v>192</v>
      </c>
      <c r="K289" s="129">
        <v>19</v>
      </c>
      <c r="L289" s="213">
        <v>0</v>
      </c>
      <c r="M289" s="214"/>
      <c r="N289" s="215">
        <f>ROUND($L$289*$K$289,2)</f>
        <v>0</v>
      </c>
      <c r="O289" s="214"/>
      <c r="P289" s="214"/>
      <c r="Q289" s="214"/>
      <c r="R289" s="22"/>
      <c r="T289" s="130"/>
      <c r="U289" s="27" t="s">
        <v>43</v>
      </c>
      <c r="W289" s="131">
        <f>$V$289*$K$289</f>
        <v>0</v>
      </c>
      <c r="X289" s="131">
        <v>0.0909</v>
      </c>
      <c r="Y289" s="131">
        <f>$X$289*$K$289</f>
        <v>1.7270999999999999</v>
      </c>
      <c r="Z289" s="131">
        <v>0</v>
      </c>
      <c r="AA289" s="132">
        <f>$Z$289*$K$289</f>
        <v>0</v>
      </c>
      <c r="AR289" s="6" t="s">
        <v>249</v>
      </c>
      <c r="AT289" s="6" t="s">
        <v>159</v>
      </c>
      <c r="AU289" s="6" t="s">
        <v>123</v>
      </c>
      <c r="AY289" s="6" t="s">
        <v>158</v>
      </c>
      <c r="BE289" s="83">
        <f>IF($U$289="základní",$N$289,0)</f>
        <v>0</v>
      </c>
      <c r="BF289" s="83">
        <f>IF($U$289="snížená",$N$289,0)</f>
        <v>0</v>
      </c>
      <c r="BG289" s="83">
        <f>IF($U$289="zákl. přenesená",$N$289,0)</f>
        <v>0</v>
      </c>
      <c r="BH289" s="83">
        <f>IF($U$289="sníž. přenesená",$N$289,0)</f>
        <v>0</v>
      </c>
      <c r="BI289" s="83">
        <f>IF($U$289="nulová",$N$289,0)</f>
        <v>0</v>
      </c>
      <c r="BJ289" s="6" t="s">
        <v>21</v>
      </c>
      <c r="BK289" s="83">
        <f>ROUND($L$289*$K$289,2)</f>
        <v>0</v>
      </c>
      <c r="BL289" s="6" t="s">
        <v>249</v>
      </c>
      <c r="BM289" s="6" t="s">
        <v>638</v>
      </c>
    </row>
    <row r="290" spans="2:65" s="6" customFormat="1" ht="27" customHeight="1">
      <c r="B290" s="21"/>
      <c r="C290" s="126" t="s">
        <v>639</v>
      </c>
      <c r="D290" s="126" t="s">
        <v>159</v>
      </c>
      <c r="E290" s="127" t="s">
        <v>270</v>
      </c>
      <c r="F290" s="219" t="s">
        <v>271</v>
      </c>
      <c r="G290" s="214"/>
      <c r="H290" s="214"/>
      <c r="I290" s="214"/>
      <c r="J290" s="128" t="s">
        <v>240</v>
      </c>
      <c r="K290" s="129">
        <v>1.727</v>
      </c>
      <c r="L290" s="213">
        <v>0</v>
      </c>
      <c r="M290" s="214"/>
      <c r="N290" s="215">
        <f>ROUND($L$290*$K$290,2)</f>
        <v>0</v>
      </c>
      <c r="O290" s="214"/>
      <c r="P290" s="214"/>
      <c r="Q290" s="214"/>
      <c r="R290" s="22"/>
      <c r="T290" s="130"/>
      <c r="U290" s="27" t="s">
        <v>43</v>
      </c>
      <c r="W290" s="131">
        <f>$V$290*$K$290</f>
        <v>0</v>
      </c>
      <c r="X290" s="131">
        <v>0</v>
      </c>
      <c r="Y290" s="131">
        <f>$X$290*$K$290</f>
        <v>0</v>
      </c>
      <c r="Z290" s="131">
        <v>0</v>
      </c>
      <c r="AA290" s="132">
        <f>$Z$290*$K$290</f>
        <v>0</v>
      </c>
      <c r="AR290" s="6" t="s">
        <v>249</v>
      </c>
      <c r="AT290" s="6" t="s">
        <v>159</v>
      </c>
      <c r="AU290" s="6" t="s">
        <v>123</v>
      </c>
      <c r="AY290" s="6" t="s">
        <v>158</v>
      </c>
      <c r="BE290" s="83">
        <f>IF($U$290="základní",$N$290,0)</f>
        <v>0</v>
      </c>
      <c r="BF290" s="83">
        <f>IF($U$290="snížená",$N$290,0)</f>
        <v>0</v>
      </c>
      <c r="BG290" s="83">
        <f>IF($U$290="zákl. přenesená",$N$290,0)</f>
        <v>0</v>
      </c>
      <c r="BH290" s="83">
        <f>IF($U$290="sníž. přenesená",$N$290,0)</f>
        <v>0</v>
      </c>
      <c r="BI290" s="83">
        <f>IF($U$290="nulová",$N$290,0)</f>
        <v>0</v>
      </c>
      <c r="BJ290" s="6" t="s">
        <v>21</v>
      </c>
      <c r="BK290" s="83">
        <f>ROUND($L$290*$K$290,2)</f>
        <v>0</v>
      </c>
      <c r="BL290" s="6" t="s">
        <v>249</v>
      </c>
      <c r="BM290" s="6" t="s">
        <v>640</v>
      </c>
    </row>
    <row r="291" spans="2:63" s="6" customFormat="1" ht="51" customHeight="1">
      <c r="B291" s="21"/>
      <c r="D291" s="119" t="s">
        <v>175</v>
      </c>
      <c r="N291" s="217">
        <f>$BK$291</f>
        <v>0</v>
      </c>
      <c r="O291" s="178"/>
      <c r="P291" s="178"/>
      <c r="Q291" s="178"/>
      <c r="R291" s="22"/>
      <c r="T291" s="55"/>
      <c r="AA291" s="56"/>
      <c r="AT291" s="6" t="s">
        <v>77</v>
      </c>
      <c r="AU291" s="6" t="s">
        <v>78</v>
      </c>
      <c r="AY291" s="6" t="s">
        <v>176</v>
      </c>
      <c r="BK291" s="83">
        <f>SUM($BK$292:$BK$296)</f>
        <v>0</v>
      </c>
    </row>
    <row r="292" spans="2:63" s="6" customFormat="1" ht="23.25" customHeight="1">
      <c r="B292" s="21"/>
      <c r="C292" s="133"/>
      <c r="D292" s="133" t="s">
        <v>159</v>
      </c>
      <c r="E292" s="134"/>
      <c r="F292" s="211"/>
      <c r="G292" s="212"/>
      <c r="H292" s="212"/>
      <c r="I292" s="212"/>
      <c r="J292" s="135"/>
      <c r="K292" s="129"/>
      <c r="L292" s="213"/>
      <c r="M292" s="214"/>
      <c r="N292" s="215">
        <f>$BK$292</f>
        <v>0</v>
      </c>
      <c r="O292" s="214"/>
      <c r="P292" s="214"/>
      <c r="Q292" s="214"/>
      <c r="R292" s="22"/>
      <c r="T292" s="130"/>
      <c r="U292" s="136" t="s">
        <v>43</v>
      </c>
      <c r="AA292" s="56"/>
      <c r="AT292" s="6" t="s">
        <v>176</v>
      </c>
      <c r="AU292" s="6" t="s">
        <v>21</v>
      </c>
      <c r="AY292" s="6" t="s">
        <v>176</v>
      </c>
      <c r="BE292" s="83">
        <f>IF($U$292="základní",$N$292,0)</f>
        <v>0</v>
      </c>
      <c r="BF292" s="83">
        <f>IF($U$292="snížená",$N$292,0)</f>
        <v>0</v>
      </c>
      <c r="BG292" s="83">
        <f>IF($U$292="zákl. přenesená",$N$292,0)</f>
        <v>0</v>
      </c>
      <c r="BH292" s="83">
        <f>IF($U$292="sníž. přenesená",$N$292,0)</f>
        <v>0</v>
      </c>
      <c r="BI292" s="83">
        <f>IF($U$292="nulová",$N$292,0)</f>
        <v>0</v>
      </c>
      <c r="BJ292" s="6" t="s">
        <v>21</v>
      </c>
      <c r="BK292" s="83">
        <f>$L$292*$K$292</f>
        <v>0</v>
      </c>
    </row>
    <row r="293" spans="2:63" s="6" customFormat="1" ht="23.25" customHeight="1">
      <c r="B293" s="21"/>
      <c r="C293" s="133"/>
      <c r="D293" s="133" t="s">
        <v>159</v>
      </c>
      <c r="E293" s="134"/>
      <c r="F293" s="211"/>
      <c r="G293" s="212"/>
      <c r="H293" s="212"/>
      <c r="I293" s="212"/>
      <c r="J293" s="135"/>
      <c r="K293" s="129"/>
      <c r="L293" s="213"/>
      <c r="M293" s="214"/>
      <c r="N293" s="215">
        <f>$BK$293</f>
        <v>0</v>
      </c>
      <c r="O293" s="214"/>
      <c r="P293" s="214"/>
      <c r="Q293" s="214"/>
      <c r="R293" s="22"/>
      <c r="T293" s="130"/>
      <c r="U293" s="136" t="s">
        <v>43</v>
      </c>
      <c r="AA293" s="56"/>
      <c r="AT293" s="6" t="s">
        <v>176</v>
      </c>
      <c r="AU293" s="6" t="s">
        <v>21</v>
      </c>
      <c r="AY293" s="6" t="s">
        <v>176</v>
      </c>
      <c r="BE293" s="83">
        <f>IF($U$293="základní",$N$293,0)</f>
        <v>0</v>
      </c>
      <c r="BF293" s="83">
        <f>IF($U$293="snížená",$N$293,0)</f>
        <v>0</v>
      </c>
      <c r="BG293" s="83">
        <f>IF($U$293="zákl. přenesená",$N$293,0)</f>
        <v>0</v>
      </c>
      <c r="BH293" s="83">
        <f>IF($U$293="sníž. přenesená",$N$293,0)</f>
        <v>0</v>
      </c>
      <c r="BI293" s="83">
        <f>IF($U$293="nulová",$N$293,0)</f>
        <v>0</v>
      </c>
      <c r="BJ293" s="6" t="s">
        <v>21</v>
      </c>
      <c r="BK293" s="83">
        <f>$L$293*$K$293</f>
        <v>0</v>
      </c>
    </row>
    <row r="294" spans="2:63" s="6" customFormat="1" ht="23.25" customHeight="1">
      <c r="B294" s="21"/>
      <c r="C294" s="133"/>
      <c r="D294" s="133" t="s">
        <v>159</v>
      </c>
      <c r="E294" s="134"/>
      <c r="F294" s="211"/>
      <c r="G294" s="212"/>
      <c r="H294" s="212"/>
      <c r="I294" s="212"/>
      <c r="J294" s="135"/>
      <c r="K294" s="129"/>
      <c r="L294" s="213"/>
      <c r="M294" s="214"/>
      <c r="N294" s="215">
        <f>$BK$294</f>
        <v>0</v>
      </c>
      <c r="O294" s="214"/>
      <c r="P294" s="214"/>
      <c r="Q294" s="214"/>
      <c r="R294" s="22"/>
      <c r="T294" s="130"/>
      <c r="U294" s="136" t="s">
        <v>43</v>
      </c>
      <c r="AA294" s="56"/>
      <c r="AT294" s="6" t="s">
        <v>176</v>
      </c>
      <c r="AU294" s="6" t="s">
        <v>21</v>
      </c>
      <c r="AY294" s="6" t="s">
        <v>176</v>
      </c>
      <c r="BE294" s="83">
        <f>IF($U$294="základní",$N$294,0)</f>
        <v>0</v>
      </c>
      <c r="BF294" s="83">
        <f>IF($U$294="snížená",$N$294,0)</f>
        <v>0</v>
      </c>
      <c r="BG294" s="83">
        <f>IF($U$294="zákl. přenesená",$N$294,0)</f>
        <v>0</v>
      </c>
      <c r="BH294" s="83">
        <f>IF($U$294="sníž. přenesená",$N$294,0)</f>
        <v>0</v>
      </c>
      <c r="BI294" s="83">
        <f>IF($U$294="nulová",$N$294,0)</f>
        <v>0</v>
      </c>
      <c r="BJ294" s="6" t="s">
        <v>21</v>
      </c>
      <c r="BK294" s="83">
        <f>$L$294*$K$294</f>
        <v>0</v>
      </c>
    </row>
    <row r="295" spans="2:63" s="6" customFormat="1" ht="23.25" customHeight="1">
      <c r="B295" s="21"/>
      <c r="C295" s="133"/>
      <c r="D295" s="133" t="s">
        <v>159</v>
      </c>
      <c r="E295" s="134"/>
      <c r="F295" s="211"/>
      <c r="G295" s="212"/>
      <c r="H295" s="212"/>
      <c r="I295" s="212"/>
      <c r="J295" s="135"/>
      <c r="K295" s="129"/>
      <c r="L295" s="213"/>
      <c r="M295" s="214"/>
      <c r="N295" s="215">
        <f>$BK$295</f>
        <v>0</v>
      </c>
      <c r="O295" s="214"/>
      <c r="P295" s="214"/>
      <c r="Q295" s="214"/>
      <c r="R295" s="22"/>
      <c r="T295" s="130"/>
      <c r="U295" s="136" t="s">
        <v>43</v>
      </c>
      <c r="AA295" s="56"/>
      <c r="AT295" s="6" t="s">
        <v>176</v>
      </c>
      <c r="AU295" s="6" t="s">
        <v>21</v>
      </c>
      <c r="AY295" s="6" t="s">
        <v>176</v>
      </c>
      <c r="BE295" s="83">
        <f>IF($U$295="základní",$N$295,0)</f>
        <v>0</v>
      </c>
      <c r="BF295" s="83">
        <f>IF($U$295="snížená",$N$295,0)</f>
        <v>0</v>
      </c>
      <c r="BG295" s="83">
        <f>IF($U$295="zákl. přenesená",$N$295,0)</f>
        <v>0</v>
      </c>
      <c r="BH295" s="83">
        <f>IF($U$295="sníž. přenesená",$N$295,0)</f>
        <v>0</v>
      </c>
      <c r="BI295" s="83">
        <f>IF($U$295="nulová",$N$295,0)</f>
        <v>0</v>
      </c>
      <c r="BJ295" s="6" t="s">
        <v>21</v>
      </c>
      <c r="BK295" s="83">
        <f>$L$295*$K$295</f>
        <v>0</v>
      </c>
    </row>
    <row r="296" spans="2:63" s="6" customFormat="1" ht="23.25" customHeight="1">
      <c r="B296" s="21"/>
      <c r="C296" s="133"/>
      <c r="D296" s="133" t="s">
        <v>159</v>
      </c>
      <c r="E296" s="134"/>
      <c r="F296" s="211"/>
      <c r="G296" s="212"/>
      <c r="H296" s="212"/>
      <c r="I296" s="212"/>
      <c r="J296" s="135"/>
      <c r="K296" s="129"/>
      <c r="L296" s="213"/>
      <c r="M296" s="214"/>
      <c r="N296" s="215">
        <f>$BK$296</f>
        <v>0</v>
      </c>
      <c r="O296" s="214"/>
      <c r="P296" s="214"/>
      <c r="Q296" s="214"/>
      <c r="R296" s="22"/>
      <c r="T296" s="130"/>
      <c r="U296" s="136" t="s">
        <v>43</v>
      </c>
      <c r="V296" s="39"/>
      <c r="W296" s="39"/>
      <c r="X296" s="39"/>
      <c r="Y296" s="39"/>
      <c r="Z296" s="39"/>
      <c r="AA296" s="41"/>
      <c r="AT296" s="6" t="s">
        <v>176</v>
      </c>
      <c r="AU296" s="6" t="s">
        <v>21</v>
      </c>
      <c r="AY296" s="6" t="s">
        <v>176</v>
      </c>
      <c r="BE296" s="83">
        <f>IF($U$296="základní",$N$296,0)</f>
        <v>0</v>
      </c>
      <c r="BF296" s="83">
        <f>IF($U$296="snížená",$N$296,0)</f>
        <v>0</v>
      </c>
      <c r="BG296" s="83">
        <f>IF($U$296="zákl. přenesená",$N$296,0)</f>
        <v>0</v>
      </c>
      <c r="BH296" s="83">
        <f>IF($U$296="sníž. přenesená",$N$296,0)</f>
        <v>0</v>
      </c>
      <c r="BI296" s="83">
        <f>IF($U$296="nulová",$N$296,0)</f>
        <v>0</v>
      </c>
      <c r="BJ296" s="6" t="s">
        <v>21</v>
      </c>
      <c r="BK296" s="83">
        <f>$L$296*$K$296</f>
        <v>0</v>
      </c>
    </row>
    <row r="297" spans="2:18" s="6" customFormat="1" ht="7.5" customHeight="1">
      <c r="B297" s="42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4"/>
    </row>
    <row r="298" s="2" customFormat="1" ht="14.25" customHeight="1"/>
  </sheetData>
  <sheetProtection/>
  <mergeCells count="410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N92:Q92"/>
    <mergeCell ref="N93:Q93"/>
    <mergeCell ref="N94:Q94"/>
    <mergeCell ref="N95:Q95"/>
    <mergeCell ref="N88:Q88"/>
    <mergeCell ref="N89:Q89"/>
    <mergeCell ref="N90:Q90"/>
    <mergeCell ref="N91:Q91"/>
    <mergeCell ref="N100:Q100"/>
    <mergeCell ref="N101:Q101"/>
    <mergeCell ref="N103:Q103"/>
    <mergeCell ref="D104:H104"/>
    <mergeCell ref="N104:Q104"/>
    <mergeCell ref="N96:Q96"/>
    <mergeCell ref="N97:Q97"/>
    <mergeCell ref="N98:Q98"/>
    <mergeCell ref="N99:Q99"/>
    <mergeCell ref="D107:H107"/>
    <mergeCell ref="N107:Q107"/>
    <mergeCell ref="D108:H108"/>
    <mergeCell ref="N108:Q108"/>
    <mergeCell ref="D105:H105"/>
    <mergeCell ref="N105:Q105"/>
    <mergeCell ref="D106:H106"/>
    <mergeCell ref="N106:Q106"/>
    <mergeCell ref="F120:P120"/>
    <mergeCell ref="M122:P122"/>
    <mergeCell ref="M124:Q124"/>
    <mergeCell ref="M125:Q125"/>
    <mergeCell ref="N109:Q109"/>
    <mergeCell ref="L111:Q111"/>
    <mergeCell ref="C117:Q117"/>
    <mergeCell ref="F119:P119"/>
    <mergeCell ref="F127:I127"/>
    <mergeCell ref="L127:M127"/>
    <mergeCell ref="N127:Q127"/>
    <mergeCell ref="F131:I131"/>
    <mergeCell ref="L131:M131"/>
    <mergeCell ref="N131:Q131"/>
    <mergeCell ref="N128:Q128"/>
    <mergeCell ref="N129:Q129"/>
    <mergeCell ref="N130:Q130"/>
    <mergeCell ref="N134:Q134"/>
    <mergeCell ref="F135:I135"/>
    <mergeCell ref="F132:I132"/>
    <mergeCell ref="F133:I133"/>
    <mergeCell ref="L133:M133"/>
    <mergeCell ref="N133:Q133"/>
    <mergeCell ref="F136:I136"/>
    <mergeCell ref="F137:I137"/>
    <mergeCell ref="F138:I138"/>
    <mergeCell ref="F139:I139"/>
    <mergeCell ref="F134:I134"/>
    <mergeCell ref="L134:M134"/>
    <mergeCell ref="F141:I141"/>
    <mergeCell ref="L141:M141"/>
    <mergeCell ref="N141:Q141"/>
    <mergeCell ref="F142:I142"/>
    <mergeCell ref="L139:M139"/>
    <mergeCell ref="N139:Q139"/>
    <mergeCell ref="F140:I140"/>
    <mergeCell ref="L140:M140"/>
    <mergeCell ref="N140:Q140"/>
    <mergeCell ref="N145:Q145"/>
    <mergeCell ref="F146:I146"/>
    <mergeCell ref="L146:M146"/>
    <mergeCell ref="N146:Q146"/>
    <mergeCell ref="F143:I143"/>
    <mergeCell ref="F144:I144"/>
    <mergeCell ref="F145:I145"/>
    <mergeCell ref="L145:M145"/>
    <mergeCell ref="N151:Q151"/>
    <mergeCell ref="N150:Q150"/>
    <mergeCell ref="F147:I147"/>
    <mergeCell ref="L147:M147"/>
    <mergeCell ref="N147:Q147"/>
    <mergeCell ref="F148:I148"/>
    <mergeCell ref="N155:Q155"/>
    <mergeCell ref="F152:I152"/>
    <mergeCell ref="F153:I153"/>
    <mergeCell ref="L153:M153"/>
    <mergeCell ref="N153:Q153"/>
    <mergeCell ref="F149:I149"/>
    <mergeCell ref="L149:M149"/>
    <mergeCell ref="N149:Q149"/>
    <mergeCell ref="F151:I151"/>
    <mergeCell ref="L151:M151"/>
    <mergeCell ref="F156:I156"/>
    <mergeCell ref="F158:I158"/>
    <mergeCell ref="L158:M158"/>
    <mergeCell ref="N158:Q158"/>
    <mergeCell ref="N157:Q157"/>
    <mergeCell ref="F154:I154"/>
    <mergeCell ref="L154:M154"/>
    <mergeCell ref="N154:Q154"/>
    <mergeCell ref="F155:I155"/>
    <mergeCell ref="L155:M155"/>
    <mergeCell ref="F163:I163"/>
    <mergeCell ref="L163:M163"/>
    <mergeCell ref="N163:Q163"/>
    <mergeCell ref="F164:I164"/>
    <mergeCell ref="F159:I159"/>
    <mergeCell ref="F160:I160"/>
    <mergeCell ref="F161:I161"/>
    <mergeCell ref="F162:I162"/>
    <mergeCell ref="L168:M168"/>
    <mergeCell ref="N168:Q168"/>
    <mergeCell ref="F169:I169"/>
    <mergeCell ref="L169:M169"/>
    <mergeCell ref="N169:Q169"/>
    <mergeCell ref="F165:I165"/>
    <mergeCell ref="F166:I166"/>
    <mergeCell ref="F167:I167"/>
    <mergeCell ref="F168:I168"/>
    <mergeCell ref="F172:I172"/>
    <mergeCell ref="F173:I173"/>
    <mergeCell ref="L173:M173"/>
    <mergeCell ref="N173:Q173"/>
    <mergeCell ref="F170:I170"/>
    <mergeCell ref="F171:I171"/>
    <mergeCell ref="L171:M171"/>
    <mergeCell ref="N171:Q171"/>
    <mergeCell ref="F178:I178"/>
    <mergeCell ref="F179:I179"/>
    <mergeCell ref="F180:I180"/>
    <mergeCell ref="L180:M180"/>
    <mergeCell ref="F174:I174"/>
    <mergeCell ref="F175:I175"/>
    <mergeCell ref="F176:I176"/>
    <mergeCell ref="F177:I177"/>
    <mergeCell ref="N184:Q184"/>
    <mergeCell ref="F185:I185"/>
    <mergeCell ref="N180:Q180"/>
    <mergeCell ref="F181:I181"/>
    <mergeCell ref="F182:I182"/>
    <mergeCell ref="F183:I183"/>
    <mergeCell ref="F186:I186"/>
    <mergeCell ref="F187:I187"/>
    <mergeCell ref="F188:I188"/>
    <mergeCell ref="F189:I189"/>
    <mergeCell ref="F184:I184"/>
    <mergeCell ref="L184:M184"/>
    <mergeCell ref="N192:Q192"/>
    <mergeCell ref="F193:I193"/>
    <mergeCell ref="F190:I190"/>
    <mergeCell ref="F191:I191"/>
    <mergeCell ref="L191:M191"/>
    <mergeCell ref="N191:Q191"/>
    <mergeCell ref="F194:I194"/>
    <mergeCell ref="F195:I195"/>
    <mergeCell ref="F196:I196"/>
    <mergeCell ref="F197:I197"/>
    <mergeCell ref="F192:I192"/>
    <mergeCell ref="L192:M192"/>
    <mergeCell ref="N200:Q200"/>
    <mergeCell ref="F201:I201"/>
    <mergeCell ref="L201:M201"/>
    <mergeCell ref="N201:Q201"/>
    <mergeCell ref="F198:I198"/>
    <mergeCell ref="F199:I199"/>
    <mergeCell ref="F200:I200"/>
    <mergeCell ref="L200:M200"/>
    <mergeCell ref="F204:I204"/>
    <mergeCell ref="F205:I205"/>
    <mergeCell ref="L205:M205"/>
    <mergeCell ref="N205:Q205"/>
    <mergeCell ref="F202:I202"/>
    <mergeCell ref="F203:I203"/>
    <mergeCell ref="L203:M203"/>
    <mergeCell ref="N203:Q203"/>
    <mergeCell ref="F209:I209"/>
    <mergeCell ref="L209:M209"/>
    <mergeCell ref="N209:Q209"/>
    <mergeCell ref="F210:I210"/>
    <mergeCell ref="F207:I207"/>
    <mergeCell ref="L207:M207"/>
    <mergeCell ref="N207:Q207"/>
    <mergeCell ref="F208:I208"/>
    <mergeCell ref="F213:I213"/>
    <mergeCell ref="L213:M213"/>
    <mergeCell ref="N213:Q213"/>
    <mergeCell ref="F214:I214"/>
    <mergeCell ref="F211:I211"/>
    <mergeCell ref="F212:I212"/>
    <mergeCell ref="L212:M212"/>
    <mergeCell ref="N212:Q212"/>
    <mergeCell ref="F215:I215"/>
    <mergeCell ref="L215:M215"/>
    <mergeCell ref="N215:Q215"/>
    <mergeCell ref="F216:I216"/>
    <mergeCell ref="L216:M216"/>
    <mergeCell ref="N216:Q216"/>
    <mergeCell ref="F219:I219"/>
    <mergeCell ref="F220:I220"/>
    <mergeCell ref="L220:M220"/>
    <mergeCell ref="N220:Q220"/>
    <mergeCell ref="F217:I217"/>
    <mergeCell ref="F218:I218"/>
    <mergeCell ref="L218:M218"/>
    <mergeCell ref="N218:Q218"/>
    <mergeCell ref="F221:I221"/>
    <mergeCell ref="L221:M221"/>
    <mergeCell ref="N221:Q221"/>
    <mergeCell ref="F222:I222"/>
    <mergeCell ref="L222:M222"/>
    <mergeCell ref="N222:Q222"/>
    <mergeCell ref="F226:I226"/>
    <mergeCell ref="L226:M226"/>
    <mergeCell ref="N226:Q226"/>
    <mergeCell ref="F227:I227"/>
    <mergeCell ref="F223:I223"/>
    <mergeCell ref="L223:M223"/>
    <mergeCell ref="N223:Q223"/>
    <mergeCell ref="F225:I225"/>
    <mergeCell ref="L225:M225"/>
    <mergeCell ref="N225:Q225"/>
    <mergeCell ref="N230:Q230"/>
    <mergeCell ref="F231:I231"/>
    <mergeCell ref="F228:I228"/>
    <mergeCell ref="L228:M228"/>
    <mergeCell ref="N228:Q228"/>
    <mergeCell ref="F229:I229"/>
    <mergeCell ref="L229:M229"/>
    <mergeCell ref="N229:Q229"/>
    <mergeCell ref="F232:I232"/>
    <mergeCell ref="F233:I233"/>
    <mergeCell ref="F234:I234"/>
    <mergeCell ref="F235:I235"/>
    <mergeCell ref="F230:I230"/>
    <mergeCell ref="L230:M230"/>
    <mergeCell ref="F239:I239"/>
    <mergeCell ref="L239:M239"/>
    <mergeCell ref="N239:Q239"/>
    <mergeCell ref="F240:I240"/>
    <mergeCell ref="F236:I236"/>
    <mergeCell ref="L236:M236"/>
    <mergeCell ref="N236:Q236"/>
    <mergeCell ref="F237:I237"/>
    <mergeCell ref="L237:M237"/>
    <mergeCell ref="N237:Q237"/>
    <mergeCell ref="N243:Q243"/>
    <mergeCell ref="F244:I244"/>
    <mergeCell ref="F245:I245"/>
    <mergeCell ref="F246:I246"/>
    <mergeCell ref="F241:I241"/>
    <mergeCell ref="F242:I242"/>
    <mergeCell ref="F243:I243"/>
    <mergeCell ref="L243:M243"/>
    <mergeCell ref="F249:I249"/>
    <mergeCell ref="F250:I250"/>
    <mergeCell ref="L250:M250"/>
    <mergeCell ref="N250:Q250"/>
    <mergeCell ref="F247:I247"/>
    <mergeCell ref="F248:I248"/>
    <mergeCell ref="L248:M248"/>
    <mergeCell ref="N248:Q248"/>
    <mergeCell ref="F254:I254"/>
    <mergeCell ref="L254:M254"/>
    <mergeCell ref="N254:Q254"/>
    <mergeCell ref="F255:I255"/>
    <mergeCell ref="F251:I251"/>
    <mergeCell ref="F253:I253"/>
    <mergeCell ref="L253:M253"/>
    <mergeCell ref="N253:Q253"/>
    <mergeCell ref="F256:I256"/>
    <mergeCell ref="L256:M256"/>
    <mergeCell ref="N256:Q256"/>
    <mergeCell ref="F257:I257"/>
    <mergeCell ref="L257:M257"/>
    <mergeCell ref="N257:Q257"/>
    <mergeCell ref="F260:I260"/>
    <mergeCell ref="F261:I261"/>
    <mergeCell ref="L261:M261"/>
    <mergeCell ref="N261:Q261"/>
    <mergeCell ref="F258:I258"/>
    <mergeCell ref="L258:M258"/>
    <mergeCell ref="N258:Q258"/>
    <mergeCell ref="F259:I259"/>
    <mergeCell ref="L259:M259"/>
    <mergeCell ref="N259:Q259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73:I273"/>
    <mergeCell ref="L273:M273"/>
    <mergeCell ref="N273:Q273"/>
    <mergeCell ref="F274:I274"/>
    <mergeCell ref="F268:I268"/>
    <mergeCell ref="F270:I270"/>
    <mergeCell ref="L270:M270"/>
    <mergeCell ref="N270:Q270"/>
    <mergeCell ref="N269:Q269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81:I281"/>
    <mergeCell ref="L281:M281"/>
    <mergeCell ref="N281:Q281"/>
    <mergeCell ref="F282:I282"/>
    <mergeCell ref="F279:I279"/>
    <mergeCell ref="F280:I280"/>
    <mergeCell ref="L280:M280"/>
    <mergeCell ref="N280:Q280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9:I289"/>
    <mergeCell ref="L289:M289"/>
    <mergeCell ref="N289:Q289"/>
    <mergeCell ref="F290:I290"/>
    <mergeCell ref="L290:M290"/>
    <mergeCell ref="N290:Q290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H1:K1"/>
    <mergeCell ref="S2:AC2"/>
    <mergeCell ref="N271:Q271"/>
    <mergeCell ref="N272:Q272"/>
    <mergeCell ref="N288:Q288"/>
    <mergeCell ref="N291:Q291"/>
    <mergeCell ref="N206:Q206"/>
    <mergeCell ref="N224:Q224"/>
    <mergeCell ref="N238:Q238"/>
    <mergeCell ref="N252:Q252"/>
  </mergeCells>
  <dataValidations count="2">
    <dataValidation type="list" allowBlank="1" showInputMessage="1" showErrorMessage="1" error="Povoleny jsou hodnoty K a M." sqref="D292:D297">
      <formula1>"K,M"</formula1>
    </dataValidation>
    <dataValidation type="list" allowBlank="1" showInputMessage="1" showErrorMessage="1" error="Povoleny jsou hodnoty základní, snížená, zákl. přenesená, sníž. přenesená, nulová." sqref="U292:U29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7"/>
  <sheetViews>
    <sheetView showGridLines="0" zoomScalePageLayoutView="0" workbookViewId="0" topLeftCell="A1">
      <pane ySplit="1" topLeftCell="A61" activePane="bottomLeft" state="frozen"/>
      <selection pane="topLeft" activeCell="AN9" sqref="AN9"/>
      <selection pane="bottomLeft" activeCell="AN9" sqref="AN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2"/>
      <c r="B1" s="169"/>
      <c r="C1" s="169"/>
      <c r="D1" s="170" t="s">
        <v>1</v>
      </c>
      <c r="E1" s="169"/>
      <c r="F1" s="171" t="s">
        <v>745</v>
      </c>
      <c r="G1" s="171"/>
      <c r="H1" s="210" t="s">
        <v>746</v>
      </c>
      <c r="I1" s="210"/>
      <c r="J1" s="210"/>
      <c r="K1" s="210"/>
      <c r="L1" s="171" t="s">
        <v>747</v>
      </c>
      <c r="M1" s="169"/>
      <c r="N1" s="169"/>
      <c r="O1" s="170" t="s">
        <v>122</v>
      </c>
      <c r="P1" s="169"/>
      <c r="Q1" s="169"/>
      <c r="R1" s="169"/>
      <c r="S1" s="171" t="s">
        <v>748</v>
      </c>
      <c r="T1" s="171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2" t="s">
        <v>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175" t="s">
        <v>5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T2" s="2" t="s">
        <v>94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123</v>
      </c>
    </row>
    <row r="4" spans="2:46" s="2" customFormat="1" ht="37.5" customHeight="1">
      <c r="B4" s="10"/>
      <c r="C4" s="191" t="s">
        <v>124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239" t="str">
        <f>'Rekapitulace stavby'!$K$6</f>
        <v>Rekonstukce mostu ev. č. 2c-M1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R6" s="11"/>
    </row>
    <row r="7" spans="2:18" s="6" customFormat="1" ht="33.75" customHeight="1">
      <c r="B7" s="21"/>
      <c r="D7" s="16" t="s">
        <v>177</v>
      </c>
      <c r="F7" s="204" t="s">
        <v>641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R7" s="22"/>
    </row>
    <row r="8" spans="2:18" s="6" customFormat="1" ht="15" customHeight="1">
      <c r="B8" s="21"/>
      <c r="D8" s="17" t="s">
        <v>19</v>
      </c>
      <c r="F8" s="15"/>
      <c r="M8" s="17" t="s">
        <v>20</v>
      </c>
      <c r="O8" s="15"/>
      <c r="R8" s="22"/>
    </row>
    <row r="9" spans="2:18" s="6" customFormat="1" ht="15" customHeight="1">
      <c r="B9" s="21"/>
      <c r="D9" s="17" t="s">
        <v>22</v>
      </c>
      <c r="F9" s="15" t="s">
        <v>23</v>
      </c>
      <c r="M9" s="17" t="s">
        <v>24</v>
      </c>
      <c r="O9" s="231">
        <f>'Rekapitulace stavby'!$AN$8</f>
        <v>42053</v>
      </c>
      <c r="P9" s="178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27</v>
      </c>
      <c r="M11" s="17" t="s">
        <v>28</v>
      </c>
      <c r="O11" s="193"/>
      <c r="P11" s="178"/>
      <c r="R11" s="22"/>
    </row>
    <row r="12" spans="2:18" s="6" customFormat="1" ht="18.75" customHeight="1">
      <c r="B12" s="21"/>
      <c r="E12" s="15" t="s">
        <v>179</v>
      </c>
      <c r="M12" s="17" t="s">
        <v>30</v>
      </c>
      <c r="O12" s="193"/>
      <c r="P12" s="178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31</v>
      </c>
      <c r="M14" s="17" t="s">
        <v>28</v>
      </c>
      <c r="O14" s="230" t="str">
        <f>IF('Rekapitulace stavby'!$AN$13="","",'Rekapitulace stavby'!$AN$13)</f>
        <v>Vyplň údaj</v>
      </c>
      <c r="P14" s="178"/>
      <c r="R14" s="22"/>
    </row>
    <row r="15" spans="2:18" s="6" customFormat="1" ht="18.75" customHeight="1">
      <c r="B15" s="21"/>
      <c r="E15" s="230" t="str">
        <f>IF('Rekapitulace stavby'!$E$14="","",'Rekapitulace stavby'!$E$14)</f>
        <v>Vyplň údaj</v>
      </c>
      <c r="F15" s="178"/>
      <c r="G15" s="178"/>
      <c r="H15" s="178"/>
      <c r="I15" s="178"/>
      <c r="J15" s="178"/>
      <c r="K15" s="178"/>
      <c r="L15" s="178"/>
      <c r="M15" s="17" t="s">
        <v>30</v>
      </c>
      <c r="O15" s="230" t="str">
        <f>IF('Rekapitulace stavby'!$AN$14="","",'Rekapitulace stavby'!$AN$14)</f>
        <v>Vyplň údaj</v>
      </c>
      <c r="P15" s="178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33</v>
      </c>
      <c r="M17" s="17" t="s">
        <v>28</v>
      </c>
      <c r="O17" s="193"/>
      <c r="P17" s="178"/>
      <c r="R17" s="22"/>
    </row>
    <row r="18" spans="2:18" s="6" customFormat="1" ht="18.75" customHeight="1">
      <c r="B18" s="21"/>
      <c r="E18" s="15" t="s">
        <v>34</v>
      </c>
      <c r="M18" s="17" t="s">
        <v>30</v>
      </c>
      <c r="O18" s="193"/>
      <c r="P18" s="178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35</v>
      </c>
      <c r="M20" s="17" t="s">
        <v>28</v>
      </c>
      <c r="O20" s="193">
        <f>IF('Rekapitulace stavby'!$AN$19="","",'Rekapitulace stavby'!$AN$19)</f>
      </c>
      <c r="P20" s="178"/>
      <c r="R20" s="22"/>
    </row>
    <row r="21" spans="2:18" s="6" customFormat="1" ht="18.75" customHeight="1">
      <c r="B21" s="21"/>
      <c r="E21" s="15" t="str">
        <f>IF('Rekapitulace stavby'!$E$20="","",'Rekapitulace stavby'!$E$20)</f>
        <v> </v>
      </c>
      <c r="M21" s="17" t="s">
        <v>30</v>
      </c>
      <c r="O21" s="193">
        <f>IF('Rekapitulace stavby'!$AN$20="","",'Rekapitulace stavby'!$AN$20)</f>
      </c>
      <c r="P21" s="178"/>
      <c r="R21" s="22"/>
    </row>
    <row r="22" spans="2:18" s="6" customFormat="1" ht="7.5" customHeight="1">
      <c r="B22" s="21"/>
      <c r="R22" s="22"/>
    </row>
    <row r="23" spans="2:18" s="6" customFormat="1" ht="15" customHeight="1">
      <c r="B23" s="21"/>
      <c r="D23" s="17" t="s">
        <v>37</v>
      </c>
      <c r="R23" s="22"/>
    </row>
    <row r="24" spans="2:18" s="91" customFormat="1" ht="15.75" customHeight="1">
      <c r="B24" s="92"/>
      <c r="E24" s="206"/>
      <c r="F24" s="228"/>
      <c r="G24" s="228"/>
      <c r="H24" s="228"/>
      <c r="I24" s="228"/>
      <c r="J24" s="228"/>
      <c r="K24" s="228"/>
      <c r="L24" s="228"/>
      <c r="R24" s="93"/>
    </row>
    <row r="25" spans="2:18" s="6" customFormat="1" ht="7.5" customHeight="1">
      <c r="B25" s="21"/>
      <c r="R25" s="22"/>
    </row>
    <row r="26" spans="2:18" s="6" customFormat="1" ht="7.5" customHeight="1">
      <c r="B26" s="2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R26" s="22"/>
    </row>
    <row r="27" spans="2:18" s="6" customFormat="1" ht="15" customHeight="1">
      <c r="B27" s="21"/>
      <c r="D27" s="94" t="s">
        <v>125</v>
      </c>
      <c r="M27" s="207">
        <f>$N$88</f>
        <v>0</v>
      </c>
      <c r="N27" s="178"/>
      <c r="O27" s="178"/>
      <c r="P27" s="178"/>
      <c r="R27" s="22"/>
    </row>
    <row r="28" spans="2:18" s="6" customFormat="1" ht="15" customHeight="1">
      <c r="B28" s="21"/>
      <c r="D28" s="20" t="s">
        <v>114</v>
      </c>
      <c r="M28" s="207">
        <f>$N$96</f>
        <v>0</v>
      </c>
      <c r="N28" s="178"/>
      <c r="O28" s="178"/>
      <c r="P28" s="178"/>
      <c r="R28" s="22"/>
    </row>
    <row r="29" spans="2:18" s="6" customFormat="1" ht="7.5" customHeight="1">
      <c r="B29" s="21"/>
      <c r="R29" s="22"/>
    </row>
    <row r="30" spans="2:18" s="6" customFormat="1" ht="26.25" customHeight="1">
      <c r="B30" s="21"/>
      <c r="D30" s="95" t="s">
        <v>41</v>
      </c>
      <c r="M30" s="229">
        <f>ROUND($M$27+$M$28,2)</f>
        <v>0</v>
      </c>
      <c r="N30" s="178"/>
      <c r="O30" s="178"/>
      <c r="P30" s="178"/>
      <c r="R30" s="22"/>
    </row>
    <row r="31" spans="2:18" s="6" customFormat="1" ht="7.5" customHeight="1">
      <c r="B31" s="2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R31" s="22"/>
    </row>
    <row r="32" spans="2:18" s="6" customFormat="1" ht="15" customHeight="1">
      <c r="B32" s="21"/>
      <c r="D32" s="26" t="s">
        <v>42</v>
      </c>
      <c r="E32" s="26" t="s">
        <v>43</v>
      </c>
      <c r="F32" s="96">
        <v>0.21</v>
      </c>
      <c r="G32" s="97" t="s">
        <v>44</v>
      </c>
      <c r="H32" s="227">
        <f>ROUND((((SUM($BE$96:$BE$103)+SUM($BE$121:$BE$170))+SUM($BE$172:$BE$176))),2)</f>
        <v>0</v>
      </c>
      <c r="I32" s="178"/>
      <c r="J32" s="178"/>
      <c r="M32" s="227">
        <f>ROUND(((ROUND((SUM($BE$96:$BE$103)+SUM($BE$121:$BE$170)),2)*$F$32)+SUM($BE$172:$BE$176)*$F$32),2)</f>
        <v>0</v>
      </c>
      <c r="N32" s="178"/>
      <c r="O32" s="178"/>
      <c r="P32" s="178"/>
      <c r="R32" s="22"/>
    </row>
    <row r="33" spans="2:18" s="6" customFormat="1" ht="15" customHeight="1">
      <c r="B33" s="21"/>
      <c r="E33" s="26" t="s">
        <v>45</v>
      </c>
      <c r="F33" s="96">
        <v>0.15</v>
      </c>
      <c r="G33" s="97" t="s">
        <v>44</v>
      </c>
      <c r="H33" s="227">
        <f>ROUND((((SUM($BF$96:$BF$103)+SUM($BF$121:$BF$170))+SUM($BF$172:$BF$176))),2)</f>
        <v>0</v>
      </c>
      <c r="I33" s="178"/>
      <c r="J33" s="178"/>
      <c r="M33" s="227">
        <f>ROUND(((ROUND((SUM($BF$96:$BF$103)+SUM($BF$121:$BF$170)),2)*$F$33)+SUM($BF$172:$BF$176)*$F$33),2)</f>
        <v>0</v>
      </c>
      <c r="N33" s="178"/>
      <c r="O33" s="178"/>
      <c r="P33" s="178"/>
      <c r="R33" s="22"/>
    </row>
    <row r="34" spans="2:18" s="6" customFormat="1" ht="15" customHeight="1" hidden="1">
      <c r="B34" s="21"/>
      <c r="E34" s="26" t="s">
        <v>46</v>
      </c>
      <c r="F34" s="96">
        <v>0.21</v>
      </c>
      <c r="G34" s="97" t="s">
        <v>44</v>
      </c>
      <c r="H34" s="227">
        <f>ROUND((((SUM($BG$96:$BG$103)+SUM($BG$121:$BG$170))+SUM($BG$172:$BG$176))),2)</f>
        <v>0</v>
      </c>
      <c r="I34" s="178"/>
      <c r="J34" s="178"/>
      <c r="M34" s="227">
        <v>0</v>
      </c>
      <c r="N34" s="178"/>
      <c r="O34" s="178"/>
      <c r="P34" s="178"/>
      <c r="R34" s="22"/>
    </row>
    <row r="35" spans="2:18" s="6" customFormat="1" ht="15" customHeight="1" hidden="1">
      <c r="B35" s="21"/>
      <c r="E35" s="26" t="s">
        <v>47</v>
      </c>
      <c r="F35" s="96">
        <v>0.15</v>
      </c>
      <c r="G35" s="97" t="s">
        <v>44</v>
      </c>
      <c r="H35" s="227">
        <f>ROUND((((SUM($BH$96:$BH$103)+SUM($BH$121:$BH$170))+SUM($BH$172:$BH$176))),2)</f>
        <v>0</v>
      </c>
      <c r="I35" s="178"/>
      <c r="J35" s="178"/>
      <c r="M35" s="227">
        <v>0</v>
      </c>
      <c r="N35" s="178"/>
      <c r="O35" s="178"/>
      <c r="P35" s="178"/>
      <c r="R35" s="22"/>
    </row>
    <row r="36" spans="2:18" s="6" customFormat="1" ht="15" customHeight="1" hidden="1">
      <c r="B36" s="21"/>
      <c r="E36" s="26" t="s">
        <v>48</v>
      </c>
      <c r="F36" s="96">
        <v>0</v>
      </c>
      <c r="G36" s="97" t="s">
        <v>44</v>
      </c>
      <c r="H36" s="227">
        <f>ROUND((((SUM($BI$96:$BI$103)+SUM($BI$121:$BI$170))+SUM($BI$172:$BI$176))),2)</f>
        <v>0</v>
      </c>
      <c r="I36" s="178"/>
      <c r="J36" s="178"/>
      <c r="M36" s="227">
        <v>0</v>
      </c>
      <c r="N36" s="178"/>
      <c r="O36" s="178"/>
      <c r="P36" s="178"/>
      <c r="R36" s="22"/>
    </row>
    <row r="37" spans="2:18" s="6" customFormat="1" ht="7.5" customHeight="1">
      <c r="B37" s="21"/>
      <c r="R37" s="22"/>
    </row>
    <row r="38" spans="2:18" s="6" customFormat="1" ht="26.25" customHeight="1">
      <c r="B38" s="21"/>
      <c r="C38" s="29"/>
      <c r="D38" s="30" t="s">
        <v>49</v>
      </c>
      <c r="E38" s="31"/>
      <c r="F38" s="31"/>
      <c r="G38" s="98" t="s">
        <v>50</v>
      </c>
      <c r="H38" s="32" t="s">
        <v>51</v>
      </c>
      <c r="I38" s="31"/>
      <c r="J38" s="31"/>
      <c r="K38" s="31"/>
      <c r="L38" s="201">
        <f>SUM($M$30:$M$36)</f>
        <v>0</v>
      </c>
      <c r="M38" s="188"/>
      <c r="N38" s="188"/>
      <c r="O38" s="188"/>
      <c r="P38" s="190"/>
      <c r="Q38" s="29"/>
      <c r="R38" s="22"/>
    </row>
    <row r="39" spans="2:18" s="6" customFormat="1" ht="15" customHeight="1">
      <c r="B39" s="21"/>
      <c r="R39" s="22"/>
    </row>
    <row r="40" spans="2:18" s="6" customFormat="1" ht="15" customHeight="1">
      <c r="B40" s="21"/>
      <c r="R40" s="22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3" t="s">
        <v>52</v>
      </c>
      <c r="E50" s="34"/>
      <c r="F50" s="34"/>
      <c r="G50" s="34"/>
      <c r="H50" s="35"/>
      <c r="J50" s="33" t="s">
        <v>53</v>
      </c>
      <c r="K50" s="34"/>
      <c r="L50" s="34"/>
      <c r="M50" s="34"/>
      <c r="N50" s="34"/>
      <c r="O50" s="34"/>
      <c r="P50" s="35"/>
      <c r="R50" s="22"/>
    </row>
    <row r="51" spans="2:18" s="2" customFormat="1" ht="14.25" customHeight="1">
      <c r="B51" s="10"/>
      <c r="D51" s="36"/>
      <c r="H51" s="37"/>
      <c r="J51" s="36"/>
      <c r="P51" s="37"/>
      <c r="R51" s="11"/>
    </row>
    <row r="52" spans="2:18" s="2" customFormat="1" ht="14.25" customHeight="1">
      <c r="B52" s="10"/>
      <c r="D52" s="36"/>
      <c r="H52" s="37"/>
      <c r="J52" s="36"/>
      <c r="P52" s="37"/>
      <c r="R52" s="11"/>
    </row>
    <row r="53" spans="2:18" s="2" customFormat="1" ht="14.25" customHeight="1">
      <c r="B53" s="10"/>
      <c r="D53" s="36"/>
      <c r="H53" s="37"/>
      <c r="J53" s="36"/>
      <c r="P53" s="37"/>
      <c r="R53" s="11"/>
    </row>
    <row r="54" spans="2:18" s="2" customFormat="1" ht="14.25" customHeight="1">
      <c r="B54" s="10"/>
      <c r="D54" s="36"/>
      <c r="H54" s="37"/>
      <c r="J54" s="36"/>
      <c r="P54" s="37"/>
      <c r="R54" s="11"/>
    </row>
    <row r="55" spans="2:18" s="2" customFormat="1" ht="14.25" customHeight="1">
      <c r="B55" s="10"/>
      <c r="D55" s="36"/>
      <c r="H55" s="37"/>
      <c r="J55" s="36"/>
      <c r="P55" s="37"/>
      <c r="R55" s="11"/>
    </row>
    <row r="56" spans="2:18" s="2" customFormat="1" ht="14.25" customHeight="1">
      <c r="B56" s="10"/>
      <c r="D56" s="36"/>
      <c r="H56" s="37"/>
      <c r="J56" s="36"/>
      <c r="P56" s="37"/>
      <c r="R56" s="11"/>
    </row>
    <row r="57" spans="2:18" s="2" customFormat="1" ht="14.25" customHeight="1">
      <c r="B57" s="10"/>
      <c r="D57" s="36"/>
      <c r="H57" s="37"/>
      <c r="J57" s="36"/>
      <c r="P57" s="37"/>
      <c r="R57" s="11"/>
    </row>
    <row r="58" spans="2:18" s="2" customFormat="1" ht="14.25" customHeight="1">
      <c r="B58" s="10"/>
      <c r="D58" s="36"/>
      <c r="H58" s="37"/>
      <c r="J58" s="36"/>
      <c r="P58" s="37"/>
      <c r="R58" s="11"/>
    </row>
    <row r="59" spans="2:18" s="6" customFormat="1" ht="15.75" customHeight="1">
      <c r="B59" s="21"/>
      <c r="D59" s="38" t="s">
        <v>54</v>
      </c>
      <c r="E59" s="39"/>
      <c r="F59" s="39"/>
      <c r="G59" s="40" t="s">
        <v>55</v>
      </c>
      <c r="H59" s="41"/>
      <c r="J59" s="38" t="s">
        <v>54</v>
      </c>
      <c r="K59" s="39"/>
      <c r="L59" s="39"/>
      <c r="M59" s="39"/>
      <c r="N59" s="40" t="s">
        <v>55</v>
      </c>
      <c r="O59" s="39"/>
      <c r="P59" s="41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3" t="s">
        <v>56</v>
      </c>
      <c r="E61" s="34"/>
      <c r="F61" s="34"/>
      <c r="G61" s="34"/>
      <c r="H61" s="35"/>
      <c r="J61" s="33" t="s">
        <v>57</v>
      </c>
      <c r="K61" s="34"/>
      <c r="L61" s="34"/>
      <c r="M61" s="34"/>
      <c r="N61" s="34"/>
      <c r="O61" s="34"/>
      <c r="P61" s="35"/>
      <c r="R61" s="22"/>
    </row>
    <row r="62" spans="2:18" s="2" customFormat="1" ht="14.25" customHeight="1">
      <c r="B62" s="10"/>
      <c r="D62" s="36"/>
      <c r="H62" s="37"/>
      <c r="J62" s="36"/>
      <c r="P62" s="37"/>
      <c r="R62" s="11"/>
    </row>
    <row r="63" spans="2:18" s="2" customFormat="1" ht="14.25" customHeight="1">
      <c r="B63" s="10"/>
      <c r="D63" s="36"/>
      <c r="H63" s="37"/>
      <c r="J63" s="36"/>
      <c r="P63" s="37"/>
      <c r="R63" s="11"/>
    </row>
    <row r="64" spans="2:18" s="2" customFormat="1" ht="14.25" customHeight="1">
      <c r="B64" s="10"/>
      <c r="D64" s="36"/>
      <c r="H64" s="37"/>
      <c r="J64" s="36"/>
      <c r="P64" s="37"/>
      <c r="R64" s="11"/>
    </row>
    <row r="65" spans="2:18" s="2" customFormat="1" ht="14.25" customHeight="1">
      <c r="B65" s="10"/>
      <c r="D65" s="36"/>
      <c r="H65" s="37"/>
      <c r="J65" s="36"/>
      <c r="P65" s="37"/>
      <c r="R65" s="11"/>
    </row>
    <row r="66" spans="2:18" s="2" customFormat="1" ht="14.25" customHeight="1">
      <c r="B66" s="10"/>
      <c r="D66" s="36"/>
      <c r="H66" s="37"/>
      <c r="J66" s="36"/>
      <c r="P66" s="37"/>
      <c r="R66" s="11"/>
    </row>
    <row r="67" spans="2:18" s="2" customFormat="1" ht="14.25" customHeight="1">
      <c r="B67" s="10"/>
      <c r="D67" s="36"/>
      <c r="H67" s="37"/>
      <c r="J67" s="36"/>
      <c r="P67" s="37"/>
      <c r="R67" s="11"/>
    </row>
    <row r="68" spans="2:18" s="2" customFormat="1" ht="14.25" customHeight="1">
      <c r="B68" s="10"/>
      <c r="D68" s="36"/>
      <c r="H68" s="37"/>
      <c r="J68" s="36"/>
      <c r="P68" s="37"/>
      <c r="R68" s="11"/>
    </row>
    <row r="69" spans="2:18" s="2" customFormat="1" ht="14.25" customHeight="1">
      <c r="B69" s="10"/>
      <c r="D69" s="36"/>
      <c r="H69" s="37"/>
      <c r="J69" s="36"/>
      <c r="P69" s="37"/>
      <c r="R69" s="11"/>
    </row>
    <row r="70" spans="2:18" s="6" customFormat="1" ht="15.75" customHeight="1">
      <c r="B70" s="21"/>
      <c r="D70" s="38" t="s">
        <v>54</v>
      </c>
      <c r="E70" s="39"/>
      <c r="F70" s="39"/>
      <c r="G70" s="40" t="s">
        <v>55</v>
      </c>
      <c r="H70" s="41"/>
      <c r="J70" s="38" t="s">
        <v>54</v>
      </c>
      <c r="K70" s="39"/>
      <c r="L70" s="39"/>
      <c r="M70" s="39"/>
      <c r="N70" s="40" t="s">
        <v>55</v>
      </c>
      <c r="O70" s="39"/>
      <c r="P70" s="41"/>
      <c r="R70" s="22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1"/>
      <c r="C76" s="191" t="s">
        <v>126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16</v>
      </c>
      <c r="F78" s="239" t="str">
        <f>$F$6</f>
        <v>Rekonstukce mostu ev. č. 2c-M1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R78" s="22"/>
    </row>
    <row r="79" spans="2:18" s="6" customFormat="1" ht="37.5" customHeight="1">
      <c r="B79" s="21"/>
      <c r="C79" s="50" t="s">
        <v>177</v>
      </c>
      <c r="F79" s="192" t="str">
        <f>$F$7</f>
        <v>d - obj. 301 Oprava vodního toku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22</v>
      </c>
      <c r="F81" s="15" t="str">
        <f>$F$9</f>
        <v>Smilovice</v>
      </c>
      <c r="K81" s="17" t="s">
        <v>24</v>
      </c>
      <c r="M81" s="220">
        <f>IF($O$9="","",$O$9)</f>
        <v>42053</v>
      </c>
      <c r="N81" s="178"/>
      <c r="O81" s="178"/>
      <c r="P81" s="178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27</v>
      </c>
      <c r="F83" s="15" t="str">
        <f>$E$12</f>
        <v>Obec Smilovice</v>
      </c>
      <c r="K83" s="17" t="s">
        <v>33</v>
      </c>
      <c r="M83" s="193" t="str">
        <f>$E$18</f>
        <v>TŘINECKÁ PROJEKCE, a. s.</v>
      </c>
      <c r="N83" s="178"/>
      <c r="O83" s="178"/>
      <c r="P83" s="178"/>
      <c r="Q83" s="178"/>
      <c r="R83" s="22"/>
    </row>
    <row r="84" spans="2:18" s="6" customFormat="1" ht="15" customHeight="1">
      <c r="B84" s="21"/>
      <c r="C84" s="17" t="s">
        <v>31</v>
      </c>
      <c r="F84" s="15" t="str">
        <f>IF($E$15="","",$E$15)</f>
        <v>Vyplň údaj</v>
      </c>
      <c r="K84" s="17" t="s">
        <v>35</v>
      </c>
      <c r="M84" s="193" t="str">
        <f>$E$21</f>
        <v> </v>
      </c>
      <c r="N84" s="178"/>
      <c r="O84" s="178"/>
      <c r="P84" s="178"/>
      <c r="Q84" s="178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225" t="s">
        <v>127</v>
      </c>
      <c r="D86" s="174"/>
      <c r="E86" s="174"/>
      <c r="F86" s="174"/>
      <c r="G86" s="174"/>
      <c r="H86" s="29"/>
      <c r="I86" s="29"/>
      <c r="J86" s="29"/>
      <c r="K86" s="29"/>
      <c r="L86" s="29"/>
      <c r="M86" s="29"/>
      <c r="N86" s="225" t="s">
        <v>128</v>
      </c>
      <c r="O86" s="178"/>
      <c r="P86" s="178"/>
      <c r="Q86" s="178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129</v>
      </c>
      <c r="N88" s="181">
        <f>$N$121</f>
        <v>0</v>
      </c>
      <c r="O88" s="178"/>
      <c r="P88" s="178"/>
      <c r="Q88" s="178"/>
      <c r="R88" s="22"/>
      <c r="AU88" s="6" t="s">
        <v>130</v>
      </c>
    </row>
    <row r="89" spans="2:18" s="99" customFormat="1" ht="25.5" customHeight="1">
      <c r="B89" s="100"/>
      <c r="D89" s="101" t="s">
        <v>180</v>
      </c>
      <c r="N89" s="226">
        <f>$N$122</f>
        <v>0</v>
      </c>
      <c r="O89" s="224"/>
      <c r="P89" s="224"/>
      <c r="Q89" s="224"/>
      <c r="R89" s="102"/>
    </row>
    <row r="90" spans="2:18" s="94" customFormat="1" ht="21" customHeight="1">
      <c r="B90" s="137"/>
      <c r="D90" s="79" t="s">
        <v>181</v>
      </c>
      <c r="N90" s="180">
        <f>$N$123</f>
        <v>0</v>
      </c>
      <c r="O90" s="224"/>
      <c r="P90" s="224"/>
      <c r="Q90" s="224"/>
      <c r="R90" s="138"/>
    </row>
    <row r="91" spans="2:18" s="94" customFormat="1" ht="21" customHeight="1">
      <c r="B91" s="137"/>
      <c r="D91" s="79" t="s">
        <v>302</v>
      </c>
      <c r="N91" s="180">
        <f>$N$139</f>
        <v>0</v>
      </c>
      <c r="O91" s="224"/>
      <c r="P91" s="224"/>
      <c r="Q91" s="224"/>
      <c r="R91" s="138"/>
    </row>
    <row r="92" spans="2:18" s="94" customFormat="1" ht="21" customHeight="1">
      <c r="B92" s="137"/>
      <c r="D92" s="79" t="s">
        <v>182</v>
      </c>
      <c r="N92" s="180">
        <f>$N$166</f>
        <v>0</v>
      </c>
      <c r="O92" s="224"/>
      <c r="P92" s="224"/>
      <c r="Q92" s="224"/>
      <c r="R92" s="138"/>
    </row>
    <row r="93" spans="2:18" s="94" customFormat="1" ht="15.75" customHeight="1">
      <c r="B93" s="137"/>
      <c r="D93" s="79" t="s">
        <v>183</v>
      </c>
      <c r="N93" s="180">
        <f>$N$169</f>
        <v>0</v>
      </c>
      <c r="O93" s="224"/>
      <c r="P93" s="224"/>
      <c r="Q93" s="224"/>
      <c r="R93" s="138"/>
    </row>
    <row r="94" spans="2:18" s="99" customFormat="1" ht="22.5" customHeight="1">
      <c r="B94" s="100"/>
      <c r="D94" s="101" t="s">
        <v>132</v>
      </c>
      <c r="N94" s="217">
        <f>$N$171</f>
        <v>0</v>
      </c>
      <c r="O94" s="224"/>
      <c r="P94" s="224"/>
      <c r="Q94" s="224"/>
      <c r="R94" s="102"/>
    </row>
    <row r="95" spans="2:18" s="6" customFormat="1" ht="22.5" customHeight="1">
      <c r="B95" s="21"/>
      <c r="R95" s="22"/>
    </row>
    <row r="96" spans="2:21" s="6" customFormat="1" ht="30" customHeight="1">
      <c r="B96" s="21"/>
      <c r="C96" s="62" t="s">
        <v>133</v>
      </c>
      <c r="N96" s="181">
        <f>ROUND($N$97+$N$98+$N$99+$N$100+$N$101+$N$102,2)</f>
        <v>0</v>
      </c>
      <c r="O96" s="178"/>
      <c r="P96" s="178"/>
      <c r="Q96" s="178"/>
      <c r="R96" s="22"/>
      <c r="T96" s="103"/>
      <c r="U96" s="104" t="s">
        <v>42</v>
      </c>
    </row>
    <row r="97" spans="2:62" s="6" customFormat="1" ht="18.75" customHeight="1">
      <c r="B97" s="21"/>
      <c r="D97" s="177" t="s">
        <v>134</v>
      </c>
      <c r="E97" s="178"/>
      <c r="F97" s="178"/>
      <c r="G97" s="178"/>
      <c r="H97" s="178"/>
      <c r="N97" s="179">
        <f>ROUND($N$88*$T$97,2)</f>
        <v>0</v>
      </c>
      <c r="O97" s="178"/>
      <c r="P97" s="178"/>
      <c r="Q97" s="178"/>
      <c r="R97" s="22"/>
      <c r="T97" s="105"/>
      <c r="U97" s="106" t="s">
        <v>43</v>
      </c>
      <c r="AY97" s="6" t="s">
        <v>135</v>
      </c>
      <c r="BE97" s="83">
        <f>IF($U$97="základní",$N$97,0)</f>
        <v>0</v>
      </c>
      <c r="BF97" s="83">
        <f>IF($U$97="snížená",$N$97,0)</f>
        <v>0</v>
      </c>
      <c r="BG97" s="83">
        <f>IF($U$97="zákl. přenesená",$N$97,0)</f>
        <v>0</v>
      </c>
      <c r="BH97" s="83">
        <f>IF($U$97="sníž. přenesená",$N$97,0)</f>
        <v>0</v>
      </c>
      <c r="BI97" s="83">
        <f>IF($U$97="nulová",$N$97,0)</f>
        <v>0</v>
      </c>
      <c r="BJ97" s="6" t="s">
        <v>21</v>
      </c>
    </row>
    <row r="98" spans="2:62" s="6" customFormat="1" ht="18.75" customHeight="1">
      <c r="B98" s="21"/>
      <c r="D98" s="177" t="s">
        <v>136</v>
      </c>
      <c r="E98" s="178"/>
      <c r="F98" s="178"/>
      <c r="G98" s="178"/>
      <c r="H98" s="178"/>
      <c r="N98" s="179">
        <f>ROUND($N$88*$T$98,2)</f>
        <v>0</v>
      </c>
      <c r="O98" s="178"/>
      <c r="P98" s="178"/>
      <c r="Q98" s="178"/>
      <c r="R98" s="22"/>
      <c r="T98" s="105"/>
      <c r="U98" s="106" t="s">
        <v>43</v>
      </c>
      <c r="AY98" s="6" t="s">
        <v>135</v>
      </c>
      <c r="BE98" s="83">
        <f>IF($U$98="základní",$N$98,0)</f>
        <v>0</v>
      </c>
      <c r="BF98" s="83">
        <f>IF($U$98="snížená",$N$98,0)</f>
        <v>0</v>
      </c>
      <c r="BG98" s="83">
        <f>IF($U$98="zákl. přenesená",$N$98,0)</f>
        <v>0</v>
      </c>
      <c r="BH98" s="83">
        <f>IF($U$98="sníž. přenesená",$N$98,0)</f>
        <v>0</v>
      </c>
      <c r="BI98" s="83">
        <f>IF($U$98="nulová",$N$98,0)</f>
        <v>0</v>
      </c>
      <c r="BJ98" s="6" t="s">
        <v>21</v>
      </c>
    </row>
    <row r="99" spans="2:62" s="6" customFormat="1" ht="18.75" customHeight="1">
      <c r="B99" s="21"/>
      <c r="D99" s="177" t="s">
        <v>137</v>
      </c>
      <c r="E99" s="178"/>
      <c r="F99" s="178"/>
      <c r="G99" s="178"/>
      <c r="H99" s="178"/>
      <c r="N99" s="179">
        <f>ROUND($N$88*$T$99,2)</f>
        <v>0</v>
      </c>
      <c r="O99" s="178"/>
      <c r="P99" s="178"/>
      <c r="Q99" s="178"/>
      <c r="R99" s="22"/>
      <c r="T99" s="105"/>
      <c r="U99" s="106" t="s">
        <v>43</v>
      </c>
      <c r="AY99" s="6" t="s">
        <v>135</v>
      </c>
      <c r="BE99" s="83">
        <f>IF($U$99="základní",$N$99,0)</f>
        <v>0</v>
      </c>
      <c r="BF99" s="83">
        <f>IF($U$99="snížená",$N$99,0)</f>
        <v>0</v>
      </c>
      <c r="BG99" s="83">
        <f>IF($U$99="zákl. přenesená",$N$99,0)</f>
        <v>0</v>
      </c>
      <c r="BH99" s="83">
        <f>IF($U$99="sníž. přenesená",$N$99,0)</f>
        <v>0</v>
      </c>
      <c r="BI99" s="83">
        <f>IF($U$99="nulová",$N$99,0)</f>
        <v>0</v>
      </c>
      <c r="BJ99" s="6" t="s">
        <v>21</v>
      </c>
    </row>
    <row r="100" spans="2:62" s="6" customFormat="1" ht="18.75" customHeight="1">
      <c r="B100" s="21"/>
      <c r="D100" s="177" t="s">
        <v>138</v>
      </c>
      <c r="E100" s="178"/>
      <c r="F100" s="178"/>
      <c r="G100" s="178"/>
      <c r="H100" s="178"/>
      <c r="N100" s="179">
        <f>ROUND($N$88*$T$100,2)</f>
        <v>0</v>
      </c>
      <c r="O100" s="178"/>
      <c r="P100" s="178"/>
      <c r="Q100" s="178"/>
      <c r="R100" s="22"/>
      <c r="T100" s="105"/>
      <c r="U100" s="106" t="s">
        <v>43</v>
      </c>
      <c r="AY100" s="6" t="s">
        <v>135</v>
      </c>
      <c r="BE100" s="83">
        <f>IF($U$100="základní",$N$100,0)</f>
        <v>0</v>
      </c>
      <c r="BF100" s="83">
        <f>IF($U$100="snížená",$N$100,0)</f>
        <v>0</v>
      </c>
      <c r="BG100" s="83">
        <f>IF($U$100="zákl. přenesená",$N$100,0)</f>
        <v>0</v>
      </c>
      <c r="BH100" s="83">
        <f>IF($U$100="sníž. přenesená",$N$100,0)</f>
        <v>0</v>
      </c>
      <c r="BI100" s="83">
        <f>IF($U$100="nulová",$N$100,0)</f>
        <v>0</v>
      </c>
      <c r="BJ100" s="6" t="s">
        <v>21</v>
      </c>
    </row>
    <row r="101" spans="2:62" s="6" customFormat="1" ht="18.75" customHeight="1">
      <c r="B101" s="21"/>
      <c r="D101" s="177" t="s">
        <v>139</v>
      </c>
      <c r="E101" s="178"/>
      <c r="F101" s="178"/>
      <c r="G101" s="178"/>
      <c r="H101" s="178"/>
      <c r="N101" s="179">
        <f>ROUND($N$88*$T$101,2)</f>
        <v>0</v>
      </c>
      <c r="O101" s="178"/>
      <c r="P101" s="178"/>
      <c r="Q101" s="178"/>
      <c r="R101" s="22"/>
      <c r="T101" s="105"/>
      <c r="U101" s="106" t="s">
        <v>43</v>
      </c>
      <c r="AY101" s="6" t="s">
        <v>135</v>
      </c>
      <c r="BE101" s="83">
        <f>IF($U$101="základní",$N$101,0)</f>
        <v>0</v>
      </c>
      <c r="BF101" s="83">
        <f>IF($U$101="snížená",$N$101,0)</f>
        <v>0</v>
      </c>
      <c r="BG101" s="83">
        <f>IF($U$101="zákl. přenesená",$N$101,0)</f>
        <v>0</v>
      </c>
      <c r="BH101" s="83">
        <f>IF($U$101="sníž. přenesená",$N$101,0)</f>
        <v>0</v>
      </c>
      <c r="BI101" s="83">
        <f>IF($U$101="nulová",$N$101,0)</f>
        <v>0</v>
      </c>
      <c r="BJ101" s="6" t="s">
        <v>21</v>
      </c>
    </row>
    <row r="102" spans="2:62" s="6" customFormat="1" ht="18.75" customHeight="1">
      <c r="B102" s="21"/>
      <c r="D102" s="79" t="s">
        <v>140</v>
      </c>
      <c r="N102" s="179">
        <f>ROUND($N$88*$T$102,2)</f>
        <v>0</v>
      </c>
      <c r="O102" s="178"/>
      <c r="P102" s="178"/>
      <c r="Q102" s="178"/>
      <c r="R102" s="22"/>
      <c r="T102" s="107"/>
      <c r="U102" s="108" t="s">
        <v>43</v>
      </c>
      <c r="AY102" s="6" t="s">
        <v>141</v>
      </c>
      <c r="BE102" s="83">
        <f>IF($U$102="základní",$N$102,0)</f>
        <v>0</v>
      </c>
      <c r="BF102" s="83">
        <f>IF($U$102="snížená",$N$102,0)</f>
        <v>0</v>
      </c>
      <c r="BG102" s="83">
        <f>IF($U$102="zákl. přenesená",$N$102,0)</f>
        <v>0</v>
      </c>
      <c r="BH102" s="83">
        <f>IF($U$102="sníž. přenesená",$N$102,0)</f>
        <v>0</v>
      </c>
      <c r="BI102" s="83">
        <f>IF($U$102="nulová",$N$102,0)</f>
        <v>0</v>
      </c>
      <c r="BJ102" s="6" t="s">
        <v>21</v>
      </c>
    </row>
    <row r="103" spans="2:18" s="6" customFormat="1" ht="14.25" customHeight="1">
      <c r="B103" s="21"/>
      <c r="R103" s="22"/>
    </row>
    <row r="104" spans="2:18" s="6" customFormat="1" ht="30" customHeight="1">
      <c r="B104" s="21"/>
      <c r="C104" s="90" t="s">
        <v>121</v>
      </c>
      <c r="D104" s="29"/>
      <c r="E104" s="29"/>
      <c r="F104" s="29"/>
      <c r="G104" s="29"/>
      <c r="H104" s="29"/>
      <c r="I104" s="29"/>
      <c r="J104" s="29"/>
      <c r="K104" s="29"/>
      <c r="L104" s="173">
        <f>ROUND(SUM($N$88+$N$96),2)</f>
        <v>0</v>
      </c>
      <c r="M104" s="174"/>
      <c r="N104" s="174"/>
      <c r="O104" s="174"/>
      <c r="P104" s="174"/>
      <c r="Q104" s="174"/>
      <c r="R104" s="22"/>
    </row>
    <row r="105" spans="2:18" s="6" customFormat="1" ht="7.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</row>
    <row r="109" spans="2:18" s="6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spans="2:18" s="6" customFormat="1" ht="37.5" customHeight="1">
      <c r="B110" s="21"/>
      <c r="C110" s="191" t="s">
        <v>142</v>
      </c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22"/>
    </row>
    <row r="111" spans="2:18" s="6" customFormat="1" ht="7.5" customHeight="1">
      <c r="B111" s="21"/>
      <c r="R111" s="22"/>
    </row>
    <row r="112" spans="2:18" s="6" customFormat="1" ht="30.75" customHeight="1">
      <c r="B112" s="21"/>
      <c r="C112" s="17" t="s">
        <v>16</v>
      </c>
      <c r="F112" s="239" t="str">
        <f>$F$6</f>
        <v>Rekonstukce mostu ev. č. 2c-M1</v>
      </c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R112" s="22"/>
    </row>
    <row r="113" spans="2:18" s="6" customFormat="1" ht="37.5" customHeight="1">
      <c r="B113" s="21"/>
      <c r="C113" s="50" t="s">
        <v>177</v>
      </c>
      <c r="F113" s="192" t="str">
        <f>$F$7</f>
        <v>d - obj. 301 Oprava vodního toku</v>
      </c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R113" s="22"/>
    </row>
    <row r="114" spans="2:18" s="6" customFormat="1" ht="7.5" customHeight="1">
      <c r="B114" s="21"/>
      <c r="R114" s="22"/>
    </row>
    <row r="115" spans="2:18" s="6" customFormat="1" ht="18.75" customHeight="1">
      <c r="B115" s="21"/>
      <c r="C115" s="17" t="s">
        <v>22</v>
      </c>
      <c r="F115" s="15" t="str">
        <f>$F$9</f>
        <v>Smilovice</v>
      </c>
      <c r="K115" s="17" t="s">
        <v>24</v>
      </c>
      <c r="M115" s="220">
        <f>IF($O$9="","",$O$9)</f>
        <v>42053</v>
      </c>
      <c r="N115" s="178"/>
      <c r="O115" s="178"/>
      <c r="P115" s="178"/>
      <c r="R115" s="22"/>
    </row>
    <row r="116" spans="2:18" s="6" customFormat="1" ht="7.5" customHeight="1">
      <c r="B116" s="21"/>
      <c r="R116" s="22"/>
    </row>
    <row r="117" spans="2:18" s="6" customFormat="1" ht="15.75" customHeight="1">
      <c r="B117" s="21"/>
      <c r="C117" s="17" t="s">
        <v>27</v>
      </c>
      <c r="F117" s="15" t="str">
        <f>$E$12</f>
        <v>Obec Smilovice</v>
      </c>
      <c r="K117" s="17" t="s">
        <v>33</v>
      </c>
      <c r="M117" s="193" t="str">
        <f>$E$18</f>
        <v>TŘINECKÁ PROJEKCE, a. s.</v>
      </c>
      <c r="N117" s="178"/>
      <c r="O117" s="178"/>
      <c r="P117" s="178"/>
      <c r="Q117" s="178"/>
      <c r="R117" s="22"/>
    </row>
    <row r="118" spans="2:18" s="6" customFormat="1" ht="15" customHeight="1">
      <c r="B118" s="21"/>
      <c r="C118" s="17" t="s">
        <v>31</v>
      </c>
      <c r="F118" s="15" t="str">
        <f>IF($E$15="","",$E$15)</f>
        <v>Vyplň údaj</v>
      </c>
      <c r="K118" s="17" t="s">
        <v>35</v>
      </c>
      <c r="M118" s="193" t="str">
        <f>$E$21</f>
        <v> </v>
      </c>
      <c r="N118" s="178"/>
      <c r="O118" s="178"/>
      <c r="P118" s="178"/>
      <c r="Q118" s="178"/>
      <c r="R118" s="22"/>
    </row>
    <row r="119" spans="2:18" s="6" customFormat="1" ht="11.25" customHeight="1">
      <c r="B119" s="21"/>
      <c r="R119" s="22"/>
    </row>
    <row r="120" spans="2:27" s="109" customFormat="1" ht="30" customHeight="1">
      <c r="B120" s="110"/>
      <c r="C120" s="111" t="s">
        <v>143</v>
      </c>
      <c r="D120" s="112" t="s">
        <v>144</v>
      </c>
      <c r="E120" s="112" t="s">
        <v>60</v>
      </c>
      <c r="F120" s="221" t="s">
        <v>145</v>
      </c>
      <c r="G120" s="222"/>
      <c r="H120" s="222"/>
      <c r="I120" s="222"/>
      <c r="J120" s="112" t="s">
        <v>146</v>
      </c>
      <c r="K120" s="112" t="s">
        <v>147</v>
      </c>
      <c r="L120" s="221" t="s">
        <v>148</v>
      </c>
      <c r="M120" s="222"/>
      <c r="N120" s="221" t="s">
        <v>149</v>
      </c>
      <c r="O120" s="222"/>
      <c r="P120" s="222"/>
      <c r="Q120" s="223"/>
      <c r="R120" s="113"/>
      <c r="T120" s="57" t="s">
        <v>150</v>
      </c>
      <c r="U120" s="58" t="s">
        <v>42</v>
      </c>
      <c r="V120" s="58" t="s">
        <v>151</v>
      </c>
      <c r="W120" s="58" t="s">
        <v>152</v>
      </c>
      <c r="X120" s="58" t="s">
        <v>153</v>
      </c>
      <c r="Y120" s="58" t="s">
        <v>154</v>
      </c>
      <c r="Z120" s="58" t="s">
        <v>155</v>
      </c>
      <c r="AA120" s="59" t="s">
        <v>156</v>
      </c>
    </row>
    <row r="121" spans="2:63" s="6" customFormat="1" ht="30" customHeight="1">
      <c r="B121" s="21"/>
      <c r="C121" s="62" t="s">
        <v>125</v>
      </c>
      <c r="N121" s="216">
        <f>$BK$121</f>
        <v>0</v>
      </c>
      <c r="O121" s="178"/>
      <c r="P121" s="178"/>
      <c r="Q121" s="178"/>
      <c r="R121" s="22"/>
      <c r="T121" s="61"/>
      <c r="U121" s="34"/>
      <c r="V121" s="34"/>
      <c r="W121" s="114">
        <f>$W$122+$W$171</f>
        <v>0</v>
      </c>
      <c r="X121" s="34"/>
      <c r="Y121" s="114">
        <f>$Y$122+$Y$171</f>
        <v>178.41518752000002</v>
      </c>
      <c r="Z121" s="34"/>
      <c r="AA121" s="115">
        <f>$AA$122+$AA$171</f>
        <v>0</v>
      </c>
      <c r="AT121" s="6" t="s">
        <v>77</v>
      </c>
      <c r="AU121" s="6" t="s">
        <v>130</v>
      </c>
      <c r="BK121" s="116">
        <f>$BK$122+$BK$171</f>
        <v>0</v>
      </c>
    </row>
    <row r="122" spans="2:63" s="117" customFormat="1" ht="37.5" customHeight="1">
      <c r="B122" s="118"/>
      <c r="D122" s="119" t="s">
        <v>180</v>
      </c>
      <c r="E122" s="119"/>
      <c r="F122" s="119"/>
      <c r="G122" s="119"/>
      <c r="H122" s="119"/>
      <c r="I122" s="119"/>
      <c r="J122" s="119"/>
      <c r="K122" s="119"/>
      <c r="L122" s="119"/>
      <c r="M122" s="119"/>
      <c r="N122" s="217">
        <f>$BK$122</f>
        <v>0</v>
      </c>
      <c r="O122" s="218"/>
      <c r="P122" s="218"/>
      <c r="Q122" s="218"/>
      <c r="R122" s="121"/>
      <c r="T122" s="122"/>
      <c r="W122" s="123">
        <f>$W$123+$W$139+$W$166</f>
        <v>0</v>
      </c>
      <c r="Y122" s="123">
        <f>$Y$123+$Y$139+$Y$166</f>
        <v>178.41518752000002</v>
      </c>
      <c r="AA122" s="124">
        <f>$AA$123+$AA$139+$AA$166</f>
        <v>0</v>
      </c>
      <c r="AR122" s="120" t="s">
        <v>21</v>
      </c>
      <c r="AT122" s="120" t="s">
        <v>77</v>
      </c>
      <c r="AU122" s="120" t="s">
        <v>78</v>
      </c>
      <c r="AY122" s="120" t="s">
        <v>158</v>
      </c>
      <c r="BK122" s="125">
        <f>$BK$123+$BK$139+$BK$166</f>
        <v>0</v>
      </c>
    </row>
    <row r="123" spans="2:63" s="117" customFormat="1" ht="21" customHeight="1">
      <c r="B123" s="118"/>
      <c r="D123" s="139" t="s">
        <v>181</v>
      </c>
      <c r="E123" s="139"/>
      <c r="F123" s="139"/>
      <c r="G123" s="139"/>
      <c r="H123" s="139"/>
      <c r="I123" s="139"/>
      <c r="J123" s="139"/>
      <c r="K123" s="139"/>
      <c r="L123" s="139"/>
      <c r="M123" s="139"/>
      <c r="N123" s="232">
        <f>$BK$123</f>
        <v>0</v>
      </c>
      <c r="O123" s="218"/>
      <c r="P123" s="218"/>
      <c r="Q123" s="218"/>
      <c r="R123" s="121"/>
      <c r="T123" s="122"/>
      <c r="W123" s="123">
        <f>SUM($W$124:$W$138)</f>
        <v>0</v>
      </c>
      <c r="Y123" s="123">
        <f>SUM($Y$124:$Y$138)</f>
        <v>0</v>
      </c>
      <c r="AA123" s="124">
        <f>SUM($AA$124:$AA$138)</f>
        <v>0</v>
      </c>
      <c r="AR123" s="120" t="s">
        <v>21</v>
      </c>
      <c r="AT123" s="120" t="s">
        <v>77</v>
      </c>
      <c r="AU123" s="120" t="s">
        <v>21</v>
      </c>
      <c r="AY123" s="120" t="s">
        <v>158</v>
      </c>
      <c r="BK123" s="125">
        <f>SUM($BK$124:$BK$138)</f>
        <v>0</v>
      </c>
    </row>
    <row r="124" spans="2:65" s="6" customFormat="1" ht="27" customHeight="1">
      <c r="B124" s="21"/>
      <c r="C124" s="126" t="s">
        <v>21</v>
      </c>
      <c r="D124" s="126" t="s">
        <v>159</v>
      </c>
      <c r="E124" s="127" t="s">
        <v>642</v>
      </c>
      <c r="F124" s="219" t="s">
        <v>643</v>
      </c>
      <c r="G124" s="214"/>
      <c r="H124" s="214"/>
      <c r="I124" s="214"/>
      <c r="J124" s="128" t="s">
        <v>222</v>
      </c>
      <c r="K124" s="129">
        <v>105</v>
      </c>
      <c r="L124" s="213">
        <v>0</v>
      </c>
      <c r="M124" s="214"/>
      <c r="N124" s="215">
        <f>ROUND($L$124*$K$124,2)</f>
        <v>0</v>
      </c>
      <c r="O124" s="214"/>
      <c r="P124" s="214"/>
      <c r="Q124" s="214"/>
      <c r="R124" s="22"/>
      <c r="T124" s="130"/>
      <c r="U124" s="27" t="s">
        <v>43</v>
      </c>
      <c r="W124" s="131">
        <f>$V$124*$K$124</f>
        <v>0</v>
      </c>
      <c r="X124" s="131">
        <v>0</v>
      </c>
      <c r="Y124" s="131">
        <f>$X$124*$K$124</f>
        <v>0</v>
      </c>
      <c r="Z124" s="131">
        <v>0</v>
      </c>
      <c r="AA124" s="132">
        <f>$Z$124*$K$124</f>
        <v>0</v>
      </c>
      <c r="AR124" s="6" t="s">
        <v>157</v>
      </c>
      <c r="AT124" s="6" t="s">
        <v>159</v>
      </c>
      <c r="AU124" s="6" t="s">
        <v>123</v>
      </c>
      <c r="AY124" s="6" t="s">
        <v>158</v>
      </c>
      <c r="BE124" s="83">
        <f>IF($U$124="základní",$N$124,0)</f>
        <v>0</v>
      </c>
      <c r="BF124" s="83">
        <f>IF($U$124="snížená",$N$124,0)</f>
        <v>0</v>
      </c>
      <c r="BG124" s="83">
        <f>IF($U$124="zákl. přenesená",$N$124,0)</f>
        <v>0</v>
      </c>
      <c r="BH124" s="83">
        <f>IF($U$124="sníž. přenesená",$N$124,0)</f>
        <v>0</v>
      </c>
      <c r="BI124" s="83">
        <f>IF($U$124="nulová",$N$124,0)</f>
        <v>0</v>
      </c>
      <c r="BJ124" s="6" t="s">
        <v>21</v>
      </c>
      <c r="BK124" s="83">
        <f>ROUND($L$124*$K$124,2)</f>
        <v>0</v>
      </c>
      <c r="BL124" s="6" t="s">
        <v>157</v>
      </c>
      <c r="BM124" s="6" t="s">
        <v>644</v>
      </c>
    </row>
    <row r="125" spans="2:51" s="6" customFormat="1" ht="18.75" customHeight="1">
      <c r="B125" s="140"/>
      <c r="E125" s="141"/>
      <c r="F125" s="233" t="s">
        <v>645</v>
      </c>
      <c r="G125" s="234"/>
      <c r="H125" s="234"/>
      <c r="I125" s="234"/>
      <c r="K125" s="142">
        <v>105</v>
      </c>
      <c r="R125" s="143"/>
      <c r="T125" s="144"/>
      <c r="AA125" s="145"/>
      <c r="AT125" s="141" t="s">
        <v>198</v>
      </c>
      <c r="AU125" s="141" t="s">
        <v>123</v>
      </c>
      <c r="AV125" s="141" t="s">
        <v>123</v>
      </c>
      <c r="AW125" s="141" t="s">
        <v>130</v>
      </c>
      <c r="AX125" s="141" t="s">
        <v>21</v>
      </c>
      <c r="AY125" s="141" t="s">
        <v>158</v>
      </c>
    </row>
    <row r="126" spans="2:65" s="6" customFormat="1" ht="27" customHeight="1">
      <c r="B126" s="21"/>
      <c r="C126" s="126" t="s">
        <v>123</v>
      </c>
      <c r="D126" s="126" t="s">
        <v>159</v>
      </c>
      <c r="E126" s="127" t="s">
        <v>646</v>
      </c>
      <c r="F126" s="219" t="s">
        <v>647</v>
      </c>
      <c r="G126" s="214"/>
      <c r="H126" s="214"/>
      <c r="I126" s="214"/>
      <c r="J126" s="128" t="s">
        <v>222</v>
      </c>
      <c r="K126" s="129">
        <v>27.28</v>
      </c>
      <c r="L126" s="213">
        <v>0</v>
      </c>
      <c r="M126" s="214"/>
      <c r="N126" s="215">
        <f>ROUND($L$126*$K$126,2)</f>
        <v>0</v>
      </c>
      <c r="O126" s="214"/>
      <c r="P126" s="214"/>
      <c r="Q126" s="214"/>
      <c r="R126" s="22"/>
      <c r="T126" s="130"/>
      <c r="U126" s="27" t="s">
        <v>43</v>
      </c>
      <c r="W126" s="131">
        <f>$V$126*$K$126</f>
        <v>0</v>
      </c>
      <c r="X126" s="131">
        <v>0</v>
      </c>
      <c r="Y126" s="131">
        <f>$X$126*$K$126</f>
        <v>0</v>
      </c>
      <c r="Z126" s="131">
        <v>0</v>
      </c>
      <c r="AA126" s="132">
        <f>$Z$126*$K$126</f>
        <v>0</v>
      </c>
      <c r="AR126" s="6" t="s">
        <v>157</v>
      </c>
      <c r="AT126" s="6" t="s">
        <v>159</v>
      </c>
      <c r="AU126" s="6" t="s">
        <v>123</v>
      </c>
      <c r="AY126" s="6" t="s">
        <v>158</v>
      </c>
      <c r="BE126" s="83">
        <f>IF($U$126="základní",$N$126,0)</f>
        <v>0</v>
      </c>
      <c r="BF126" s="83">
        <f>IF($U$126="snížená",$N$126,0)</f>
        <v>0</v>
      </c>
      <c r="BG126" s="83">
        <f>IF($U$126="zákl. přenesená",$N$126,0)</f>
        <v>0</v>
      </c>
      <c r="BH126" s="83">
        <f>IF($U$126="sníž. přenesená",$N$126,0)</f>
        <v>0</v>
      </c>
      <c r="BI126" s="83">
        <f>IF($U$126="nulová",$N$126,0)</f>
        <v>0</v>
      </c>
      <c r="BJ126" s="6" t="s">
        <v>21</v>
      </c>
      <c r="BK126" s="83">
        <f>ROUND($L$126*$K$126,2)</f>
        <v>0</v>
      </c>
      <c r="BL126" s="6" t="s">
        <v>157</v>
      </c>
      <c r="BM126" s="6" t="s">
        <v>648</v>
      </c>
    </row>
    <row r="127" spans="2:51" s="6" customFormat="1" ht="18.75" customHeight="1">
      <c r="B127" s="146"/>
      <c r="E127" s="147"/>
      <c r="F127" s="237" t="s">
        <v>649</v>
      </c>
      <c r="G127" s="238"/>
      <c r="H127" s="238"/>
      <c r="I127" s="238"/>
      <c r="K127" s="147"/>
      <c r="R127" s="148"/>
      <c r="T127" s="149"/>
      <c r="AA127" s="150"/>
      <c r="AT127" s="147" t="s">
        <v>198</v>
      </c>
      <c r="AU127" s="147" t="s">
        <v>123</v>
      </c>
      <c r="AV127" s="147" t="s">
        <v>21</v>
      </c>
      <c r="AW127" s="147" t="s">
        <v>130</v>
      </c>
      <c r="AX127" s="147" t="s">
        <v>78</v>
      </c>
      <c r="AY127" s="147" t="s">
        <v>158</v>
      </c>
    </row>
    <row r="128" spans="2:51" s="6" customFormat="1" ht="18.75" customHeight="1">
      <c r="B128" s="140"/>
      <c r="E128" s="141"/>
      <c r="F128" s="233" t="s">
        <v>650</v>
      </c>
      <c r="G128" s="234"/>
      <c r="H128" s="234"/>
      <c r="I128" s="234"/>
      <c r="K128" s="142">
        <v>17.28</v>
      </c>
      <c r="R128" s="143"/>
      <c r="T128" s="144"/>
      <c r="AA128" s="145"/>
      <c r="AT128" s="141" t="s">
        <v>198</v>
      </c>
      <c r="AU128" s="141" t="s">
        <v>123</v>
      </c>
      <c r="AV128" s="141" t="s">
        <v>123</v>
      </c>
      <c r="AW128" s="141" t="s">
        <v>130</v>
      </c>
      <c r="AX128" s="141" t="s">
        <v>78</v>
      </c>
      <c r="AY128" s="141" t="s">
        <v>158</v>
      </c>
    </row>
    <row r="129" spans="2:51" s="6" customFormat="1" ht="18.75" customHeight="1">
      <c r="B129" s="146"/>
      <c r="E129" s="147"/>
      <c r="F129" s="237" t="s">
        <v>651</v>
      </c>
      <c r="G129" s="238"/>
      <c r="H129" s="238"/>
      <c r="I129" s="238"/>
      <c r="K129" s="147"/>
      <c r="R129" s="148"/>
      <c r="T129" s="149"/>
      <c r="AA129" s="150"/>
      <c r="AT129" s="147" t="s">
        <v>198</v>
      </c>
      <c r="AU129" s="147" t="s">
        <v>123</v>
      </c>
      <c r="AV129" s="147" t="s">
        <v>21</v>
      </c>
      <c r="AW129" s="147" t="s">
        <v>130</v>
      </c>
      <c r="AX129" s="147" t="s">
        <v>78</v>
      </c>
      <c r="AY129" s="147" t="s">
        <v>158</v>
      </c>
    </row>
    <row r="130" spans="2:51" s="6" customFormat="1" ht="18.75" customHeight="1">
      <c r="B130" s="140"/>
      <c r="E130" s="141"/>
      <c r="F130" s="233" t="s">
        <v>652</v>
      </c>
      <c r="G130" s="234"/>
      <c r="H130" s="234"/>
      <c r="I130" s="234"/>
      <c r="K130" s="142">
        <v>10</v>
      </c>
      <c r="R130" s="143"/>
      <c r="T130" s="144"/>
      <c r="AA130" s="145"/>
      <c r="AT130" s="141" t="s">
        <v>198</v>
      </c>
      <c r="AU130" s="141" t="s">
        <v>123</v>
      </c>
      <c r="AV130" s="141" t="s">
        <v>123</v>
      </c>
      <c r="AW130" s="141" t="s">
        <v>130</v>
      </c>
      <c r="AX130" s="141" t="s">
        <v>78</v>
      </c>
      <c r="AY130" s="141" t="s">
        <v>158</v>
      </c>
    </row>
    <row r="131" spans="2:51" s="6" customFormat="1" ht="18.75" customHeight="1">
      <c r="B131" s="151"/>
      <c r="E131" s="152"/>
      <c r="F131" s="235" t="s">
        <v>268</v>
      </c>
      <c r="G131" s="236"/>
      <c r="H131" s="236"/>
      <c r="I131" s="236"/>
      <c r="K131" s="153">
        <v>27.28</v>
      </c>
      <c r="R131" s="154"/>
      <c r="T131" s="155"/>
      <c r="AA131" s="156"/>
      <c r="AT131" s="152" t="s">
        <v>198</v>
      </c>
      <c r="AU131" s="152" t="s">
        <v>123</v>
      </c>
      <c r="AV131" s="152" t="s">
        <v>157</v>
      </c>
      <c r="AW131" s="152" t="s">
        <v>130</v>
      </c>
      <c r="AX131" s="152" t="s">
        <v>21</v>
      </c>
      <c r="AY131" s="152" t="s">
        <v>158</v>
      </c>
    </row>
    <row r="132" spans="2:65" s="6" customFormat="1" ht="27" customHeight="1">
      <c r="B132" s="21"/>
      <c r="C132" s="126" t="s">
        <v>168</v>
      </c>
      <c r="D132" s="126" t="s">
        <v>159</v>
      </c>
      <c r="E132" s="127" t="s">
        <v>653</v>
      </c>
      <c r="F132" s="219" t="s">
        <v>654</v>
      </c>
      <c r="G132" s="214"/>
      <c r="H132" s="214"/>
      <c r="I132" s="214"/>
      <c r="J132" s="128" t="s">
        <v>222</v>
      </c>
      <c r="K132" s="129">
        <v>10</v>
      </c>
      <c r="L132" s="213">
        <v>0</v>
      </c>
      <c r="M132" s="214"/>
      <c r="N132" s="215">
        <f>ROUND($L$132*$K$132,2)</f>
        <v>0</v>
      </c>
      <c r="O132" s="214"/>
      <c r="P132" s="214"/>
      <c r="Q132" s="214"/>
      <c r="R132" s="22"/>
      <c r="T132" s="130"/>
      <c r="U132" s="27" t="s">
        <v>43</v>
      </c>
      <c r="W132" s="131">
        <f>$V$132*$K$132</f>
        <v>0</v>
      </c>
      <c r="X132" s="131">
        <v>0</v>
      </c>
      <c r="Y132" s="131">
        <f>$X$132*$K$132</f>
        <v>0</v>
      </c>
      <c r="Z132" s="131">
        <v>0</v>
      </c>
      <c r="AA132" s="132">
        <f>$Z$132*$K$132</f>
        <v>0</v>
      </c>
      <c r="AR132" s="6" t="s">
        <v>157</v>
      </c>
      <c r="AT132" s="6" t="s">
        <v>159</v>
      </c>
      <c r="AU132" s="6" t="s">
        <v>123</v>
      </c>
      <c r="AY132" s="6" t="s">
        <v>158</v>
      </c>
      <c r="BE132" s="83">
        <f>IF($U$132="základní",$N$132,0)</f>
        <v>0</v>
      </c>
      <c r="BF132" s="83">
        <f>IF($U$132="snížená",$N$132,0)</f>
        <v>0</v>
      </c>
      <c r="BG132" s="83">
        <f>IF($U$132="zákl. přenesená",$N$132,0)</f>
        <v>0</v>
      </c>
      <c r="BH132" s="83">
        <f>IF($U$132="sníž. přenesená",$N$132,0)</f>
        <v>0</v>
      </c>
      <c r="BI132" s="83">
        <f>IF($U$132="nulová",$N$132,0)</f>
        <v>0</v>
      </c>
      <c r="BJ132" s="6" t="s">
        <v>21</v>
      </c>
      <c r="BK132" s="83">
        <f>ROUND($L$132*$K$132,2)</f>
        <v>0</v>
      </c>
      <c r="BL132" s="6" t="s">
        <v>157</v>
      </c>
      <c r="BM132" s="6" t="s">
        <v>655</v>
      </c>
    </row>
    <row r="133" spans="2:65" s="6" customFormat="1" ht="27" customHeight="1">
      <c r="B133" s="21"/>
      <c r="C133" s="126" t="s">
        <v>253</v>
      </c>
      <c r="D133" s="126" t="s">
        <v>159</v>
      </c>
      <c r="E133" s="127" t="s">
        <v>324</v>
      </c>
      <c r="F133" s="219" t="s">
        <v>656</v>
      </c>
      <c r="G133" s="214"/>
      <c r="H133" s="214"/>
      <c r="I133" s="214"/>
      <c r="J133" s="128" t="s">
        <v>222</v>
      </c>
      <c r="K133" s="129">
        <v>27.28</v>
      </c>
      <c r="L133" s="213">
        <v>0</v>
      </c>
      <c r="M133" s="214"/>
      <c r="N133" s="215">
        <f>ROUND($L$133*$K$133,2)</f>
        <v>0</v>
      </c>
      <c r="O133" s="214"/>
      <c r="P133" s="214"/>
      <c r="Q133" s="214"/>
      <c r="R133" s="22"/>
      <c r="T133" s="130"/>
      <c r="U133" s="27" t="s">
        <v>43</v>
      </c>
      <c r="W133" s="131">
        <f>$V$133*$K$133</f>
        <v>0</v>
      </c>
      <c r="X133" s="131">
        <v>0</v>
      </c>
      <c r="Y133" s="131">
        <f>$X$133*$K$133</f>
        <v>0</v>
      </c>
      <c r="Z133" s="131">
        <v>0</v>
      </c>
      <c r="AA133" s="132">
        <f>$Z$133*$K$133</f>
        <v>0</v>
      </c>
      <c r="AR133" s="6" t="s">
        <v>157</v>
      </c>
      <c r="AT133" s="6" t="s">
        <v>159</v>
      </c>
      <c r="AU133" s="6" t="s">
        <v>123</v>
      </c>
      <c r="AY133" s="6" t="s">
        <v>158</v>
      </c>
      <c r="BE133" s="83">
        <f>IF($U$133="základní",$N$133,0)</f>
        <v>0</v>
      </c>
      <c r="BF133" s="83">
        <f>IF($U$133="snížená",$N$133,0)</f>
        <v>0</v>
      </c>
      <c r="BG133" s="83">
        <f>IF($U$133="zákl. přenesená",$N$133,0)</f>
        <v>0</v>
      </c>
      <c r="BH133" s="83">
        <f>IF($U$133="sníž. přenesená",$N$133,0)</f>
        <v>0</v>
      </c>
      <c r="BI133" s="83">
        <f>IF($U$133="nulová",$N$133,0)</f>
        <v>0</v>
      </c>
      <c r="BJ133" s="6" t="s">
        <v>21</v>
      </c>
      <c r="BK133" s="83">
        <f>ROUND($L$133*$K$133,2)</f>
        <v>0</v>
      </c>
      <c r="BL133" s="6" t="s">
        <v>157</v>
      </c>
      <c r="BM133" s="6" t="s">
        <v>657</v>
      </c>
    </row>
    <row r="134" spans="2:65" s="6" customFormat="1" ht="15.75" customHeight="1">
      <c r="B134" s="21"/>
      <c r="C134" s="126" t="s">
        <v>157</v>
      </c>
      <c r="D134" s="126" t="s">
        <v>159</v>
      </c>
      <c r="E134" s="127" t="s">
        <v>658</v>
      </c>
      <c r="F134" s="219" t="s">
        <v>659</v>
      </c>
      <c r="G134" s="214"/>
      <c r="H134" s="214"/>
      <c r="I134" s="214"/>
      <c r="J134" s="128" t="s">
        <v>222</v>
      </c>
      <c r="K134" s="129">
        <v>10</v>
      </c>
      <c r="L134" s="213">
        <v>0</v>
      </c>
      <c r="M134" s="214"/>
      <c r="N134" s="215">
        <f>ROUND($L$134*$K$134,2)</f>
        <v>0</v>
      </c>
      <c r="O134" s="214"/>
      <c r="P134" s="214"/>
      <c r="Q134" s="214"/>
      <c r="R134" s="22"/>
      <c r="T134" s="130"/>
      <c r="U134" s="27" t="s">
        <v>43</v>
      </c>
      <c r="W134" s="131">
        <f>$V$134*$K$134</f>
        <v>0</v>
      </c>
      <c r="X134" s="131">
        <v>0</v>
      </c>
      <c r="Y134" s="131">
        <f>$X$134*$K$134</f>
        <v>0</v>
      </c>
      <c r="Z134" s="131">
        <v>0</v>
      </c>
      <c r="AA134" s="132">
        <f>$Z$134*$K$134</f>
        <v>0</v>
      </c>
      <c r="AR134" s="6" t="s">
        <v>157</v>
      </c>
      <c r="AT134" s="6" t="s">
        <v>159</v>
      </c>
      <c r="AU134" s="6" t="s">
        <v>123</v>
      </c>
      <c r="AY134" s="6" t="s">
        <v>158</v>
      </c>
      <c r="BE134" s="83">
        <f>IF($U$134="základní",$N$134,0)</f>
        <v>0</v>
      </c>
      <c r="BF134" s="83">
        <f>IF($U$134="snížená",$N$134,0)</f>
        <v>0</v>
      </c>
      <c r="BG134" s="83">
        <f>IF($U$134="zákl. přenesená",$N$134,0)</f>
        <v>0</v>
      </c>
      <c r="BH134" s="83">
        <f>IF($U$134="sníž. přenesená",$N$134,0)</f>
        <v>0</v>
      </c>
      <c r="BI134" s="83">
        <f>IF($U$134="nulová",$N$134,0)</f>
        <v>0</v>
      </c>
      <c r="BJ134" s="6" t="s">
        <v>21</v>
      </c>
      <c r="BK134" s="83">
        <f>ROUND($L$134*$K$134,2)</f>
        <v>0</v>
      </c>
      <c r="BL134" s="6" t="s">
        <v>157</v>
      </c>
      <c r="BM134" s="6" t="s">
        <v>660</v>
      </c>
    </row>
    <row r="135" spans="2:65" s="6" customFormat="1" ht="15.75" customHeight="1">
      <c r="B135" s="21"/>
      <c r="C135" s="126" t="s">
        <v>257</v>
      </c>
      <c r="D135" s="126" t="s">
        <v>159</v>
      </c>
      <c r="E135" s="127" t="s">
        <v>658</v>
      </c>
      <c r="F135" s="219" t="s">
        <v>659</v>
      </c>
      <c r="G135" s="214"/>
      <c r="H135" s="214"/>
      <c r="I135" s="214"/>
      <c r="J135" s="128" t="s">
        <v>222</v>
      </c>
      <c r="K135" s="129">
        <v>27.28</v>
      </c>
      <c r="L135" s="213">
        <v>0</v>
      </c>
      <c r="M135" s="214"/>
      <c r="N135" s="215">
        <f>ROUND($L$135*$K$135,2)</f>
        <v>0</v>
      </c>
      <c r="O135" s="214"/>
      <c r="P135" s="214"/>
      <c r="Q135" s="214"/>
      <c r="R135" s="22"/>
      <c r="T135" s="130"/>
      <c r="U135" s="27" t="s">
        <v>43</v>
      </c>
      <c r="W135" s="131">
        <f>$V$135*$K$135</f>
        <v>0</v>
      </c>
      <c r="X135" s="131">
        <v>0</v>
      </c>
      <c r="Y135" s="131">
        <f>$X$135*$K$135</f>
        <v>0</v>
      </c>
      <c r="Z135" s="131">
        <v>0</v>
      </c>
      <c r="AA135" s="132">
        <f>$Z$135*$K$135</f>
        <v>0</v>
      </c>
      <c r="AR135" s="6" t="s">
        <v>157</v>
      </c>
      <c r="AT135" s="6" t="s">
        <v>159</v>
      </c>
      <c r="AU135" s="6" t="s">
        <v>123</v>
      </c>
      <c r="AY135" s="6" t="s">
        <v>158</v>
      </c>
      <c r="BE135" s="83">
        <f>IF($U$135="základní",$N$135,0)</f>
        <v>0</v>
      </c>
      <c r="BF135" s="83">
        <f>IF($U$135="snížená",$N$135,0)</f>
        <v>0</v>
      </c>
      <c r="BG135" s="83">
        <f>IF($U$135="zákl. přenesená",$N$135,0)</f>
        <v>0</v>
      </c>
      <c r="BH135" s="83">
        <f>IF($U$135="sníž. přenesená",$N$135,0)</f>
        <v>0</v>
      </c>
      <c r="BI135" s="83">
        <f>IF($U$135="nulová",$N$135,0)</f>
        <v>0</v>
      </c>
      <c r="BJ135" s="6" t="s">
        <v>21</v>
      </c>
      <c r="BK135" s="83">
        <f>ROUND($L$135*$K$135,2)</f>
        <v>0</v>
      </c>
      <c r="BL135" s="6" t="s">
        <v>157</v>
      </c>
      <c r="BM135" s="6" t="s">
        <v>661</v>
      </c>
    </row>
    <row r="136" spans="2:65" s="6" customFormat="1" ht="15.75" customHeight="1">
      <c r="B136" s="21"/>
      <c r="C136" s="126" t="s">
        <v>269</v>
      </c>
      <c r="D136" s="126" t="s">
        <v>159</v>
      </c>
      <c r="E136" s="127" t="s">
        <v>329</v>
      </c>
      <c r="F136" s="219" t="s">
        <v>330</v>
      </c>
      <c r="G136" s="214"/>
      <c r="H136" s="214"/>
      <c r="I136" s="214"/>
      <c r="J136" s="128" t="s">
        <v>222</v>
      </c>
      <c r="K136" s="129">
        <v>27.28</v>
      </c>
      <c r="L136" s="213">
        <v>0</v>
      </c>
      <c r="M136" s="214"/>
      <c r="N136" s="215">
        <f>ROUND($L$136*$K$136,2)</f>
        <v>0</v>
      </c>
      <c r="O136" s="214"/>
      <c r="P136" s="214"/>
      <c r="Q136" s="214"/>
      <c r="R136" s="22"/>
      <c r="T136" s="130"/>
      <c r="U136" s="27" t="s">
        <v>43</v>
      </c>
      <c r="W136" s="131">
        <f>$V$136*$K$136</f>
        <v>0</v>
      </c>
      <c r="X136" s="131">
        <v>0</v>
      </c>
      <c r="Y136" s="131">
        <f>$X$136*$K$136</f>
        <v>0</v>
      </c>
      <c r="Z136" s="131">
        <v>0</v>
      </c>
      <c r="AA136" s="132">
        <f>$Z$136*$K$136</f>
        <v>0</v>
      </c>
      <c r="AR136" s="6" t="s">
        <v>157</v>
      </c>
      <c r="AT136" s="6" t="s">
        <v>159</v>
      </c>
      <c r="AU136" s="6" t="s">
        <v>123</v>
      </c>
      <c r="AY136" s="6" t="s">
        <v>158</v>
      </c>
      <c r="BE136" s="83">
        <f>IF($U$136="základní",$N$136,0)</f>
        <v>0</v>
      </c>
      <c r="BF136" s="83">
        <f>IF($U$136="snížená",$N$136,0)</f>
        <v>0</v>
      </c>
      <c r="BG136" s="83">
        <f>IF($U$136="zákl. přenesená",$N$136,0)</f>
        <v>0</v>
      </c>
      <c r="BH136" s="83">
        <f>IF($U$136="sníž. přenesená",$N$136,0)</f>
        <v>0</v>
      </c>
      <c r="BI136" s="83">
        <f>IF($U$136="nulová",$N$136,0)</f>
        <v>0</v>
      </c>
      <c r="BJ136" s="6" t="s">
        <v>21</v>
      </c>
      <c r="BK136" s="83">
        <f>ROUND($L$136*$K$136,2)</f>
        <v>0</v>
      </c>
      <c r="BL136" s="6" t="s">
        <v>157</v>
      </c>
      <c r="BM136" s="6" t="s">
        <v>662</v>
      </c>
    </row>
    <row r="137" spans="2:65" s="6" customFormat="1" ht="27" customHeight="1">
      <c r="B137" s="21"/>
      <c r="C137" s="126" t="s">
        <v>378</v>
      </c>
      <c r="D137" s="126" t="s">
        <v>159</v>
      </c>
      <c r="E137" s="127" t="s">
        <v>332</v>
      </c>
      <c r="F137" s="219" t="s">
        <v>333</v>
      </c>
      <c r="G137" s="214"/>
      <c r="H137" s="214"/>
      <c r="I137" s="214"/>
      <c r="J137" s="128" t="s">
        <v>240</v>
      </c>
      <c r="K137" s="129">
        <v>68.2</v>
      </c>
      <c r="L137" s="213">
        <v>0</v>
      </c>
      <c r="M137" s="214"/>
      <c r="N137" s="215">
        <f>ROUND($L$137*$K$137,2)</f>
        <v>0</v>
      </c>
      <c r="O137" s="214"/>
      <c r="P137" s="214"/>
      <c r="Q137" s="214"/>
      <c r="R137" s="22"/>
      <c r="T137" s="130"/>
      <c r="U137" s="27" t="s">
        <v>43</v>
      </c>
      <c r="W137" s="131">
        <f>$V$137*$K$137</f>
        <v>0</v>
      </c>
      <c r="X137" s="131">
        <v>0</v>
      </c>
      <c r="Y137" s="131">
        <f>$X$137*$K$137</f>
        <v>0</v>
      </c>
      <c r="Z137" s="131">
        <v>0</v>
      </c>
      <c r="AA137" s="132">
        <f>$Z$137*$K$137</f>
        <v>0</v>
      </c>
      <c r="AR137" s="6" t="s">
        <v>157</v>
      </c>
      <c r="AT137" s="6" t="s">
        <v>159</v>
      </c>
      <c r="AU137" s="6" t="s">
        <v>123</v>
      </c>
      <c r="AY137" s="6" t="s">
        <v>158</v>
      </c>
      <c r="BE137" s="83">
        <f>IF($U$137="základní",$N$137,0)</f>
        <v>0</v>
      </c>
      <c r="BF137" s="83">
        <f>IF($U$137="snížená",$N$137,0)</f>
        <v>0</v>
      </c>
      <c r="BG137" s="83">
        <f>IF($U$137="zákl. přenesená",$N$137,0)</f>
        <v>0</v>
      </c>
      <c r="BH137" s="83">
        <f>IF($U$137="sníž. přenesená",$N$137,0)</f>
        <v>0</v>
      </c>
      <c r="BI137" s="83">
        <f>IF($U$137="nulová",$N$137,0)</f>
        <v>0</v>
      </c>
      <c r="BJ137" s="6" t="s">
        <v>21</v>
      </c>
      <c r="BK137" s="83">
        <f>ROUND($L$137*$K$137,2)</f>
        <v>0</v>
      </c>
      <c r="BL137" s="6" t="s">
        <v>157</v>
      </c>
      <c r="BM137" s="6" t="s">
        <v>663</v>
      </c>
    </row>
    <row r="138" spans="2:65" s="6" customFormat="1" ht="27" customHeight="1">
      <c r="B138" s="21"/>
      <c r="C138" s="126" t="s">
        <v>202</v>
      </c>
      <c r="D138" s="126" t="s">
        <v>159</v>
      </c>
      <c r="E138" s="127" t="s">
        <v>335</v>
      </c>
      <c r="F138" s="219" t="s">
        <v>664</v>
      </c>
      <c r="G138" s="214"/>
      <c r="H138" s="214"/>
      <c r="I138" s="214"/>
      <c r="J138" s="128" t="s">
        <v>222</v>
      </c>
      <c r="K138" s="129">
        <v>10</v>
      </c>
      <c r="L138" s="213">
        <v>0</v>
      </c>
      <c r="M138" s="214"/>
      <c r="N138" s="215">
        <f>ROUND($L$138*$K$138,2)</f>
        <v>0</v>
      </c>
      <c r="O138" s="214"/>
      <c r="P138" s="214"/>
      <c r="Q138" s="214"/>
      <c r="R138" s="22"/>
      <c r="T138" s="130"/>
      <c r="U138" s="27" t="s">
        <v>43</v>
      </c>
      <c r="W138" s="131">
        <f>$V$138*$K$138</f>
        <v>0</v>
      </c>
      <c r="X138" s="131">
        <v>0</v>
      </c>
      <c r="Y138" s="131">
        <f>$X$138*$K$138</f>
        <v>0</v>
      </c>
      <c r="Z138" s="131">
        <v>0</v>
      </c>
      <c r="AA138" s="132">
        <f>$Z$138*$K$138</f>
        <v>0</v>
      </c>
      <c r="AR138" s="6" t="s">
        <v>157</v>
      </c>
      <c r="AT138" s="6" t="s">
        <v>159</v>
      </c>
      <c r="AU138" s="6" t="s">
        <v>123</v>
      </c>
      <c r="AY138" s="6" t="s">
        <v>158</v>
      </c>
      <c r="BE138" s="83">
        <f>IF($U$138="základní",$N$138,0)</f>
        <v>0</v>
      </c>
      <c r="BF138" s="83">
        <f>IF($U$138="snížená",$N$138,0)</f>
        <v>0</v>
      </c>
      <c r="BG138" s="83">
        <f>IF($U$138="zákl. přenesená",$N$138,0)</f>
        <v>0</v>
      </c>
      <c r="BH138" s="83">
        <f>IF($U$138="sníž. přenesená",$N$138,0)</f>
        <v>0</v>
      </c>
      <c r="BI138" s="83">
        <f>IF($U$138="nulová",$N$138,0)</f>
        <v>0</v>
      </c>
      <c r="BJ138" s="6" t="s">
        <v>21</v>
      </c>
      <c r="BK138" s="83">
        <f>ROUND($L$138*$K$138,2)</f>
        <v>0</v>
      </c>
      <c r="BL138" s="6" t="s">
        <v>157</v>
      </c>
      <c r="BM138" s="6" t="s">
        <v>665</v>
      </c>
    </row>
    <row r="139" spans="2:63" s="117" customFormat="1" ht="30.75" customHeight="1">
      <c r="B139" s="118"/>
      <c r="D139" s="139" t="s">
        <v>302</v>
      </c>
      <c r="E139" s="139"/>
      <c r="F139" s="139"/>
      <c r="G139" s="139"/>
      <c r="H139" s="139"/>
      <c r="I139" s="139"/>
      <c r="J139" s="139"/>
      <c r="K139" s="139"/>
      <c r="L139" s="139"/>
      <c r="M139" s="139"/>
      <c r="N139" s="232">
        <f>$BK$139</f>
        <v>0</v>
      </c>
      <c r="O139" s="218"/>
      <c r="P139" s="218"/>
      <c r="Q139" s="218"/>
      <c r="R139" s="121"/>
      <c r="T139" s="122"/>
      <c r="W139" s="123">
        <f>SUM($W$140:$W$165)</f>
        <v>0</v>
      </c>
      <c r="Y139" s="123">
        <f>SUM($Y$140:$Y$165)</f>
        <v>172.53385352</v>
      </c>
      <c r="AA139" s="124">
        <f>SUM($AA$140:$AA$165)</f>
        <v>0</v>
      </c>
      <c r="AR139" s="120" t="s">
        <v>21</v>
      </c>
      <c r="AT139" s="120" t="s">
        <v>77</v>
      </c>
      <c r="AU139" s="120" t="s">
        <v>21</v>
      </c>
      <c r="AY139" s="120" t="s">
        <v>158</v>
      </c>
      <c r="BK139" s="125">
        <f>SUM($BK$140:$BK$165)</f>
        <v>0</v>
      </c>
    </row>
    <row r="140" spans="2:65" s="6" customFormat="1" ht="27" customHeight="1">
      <c r="B140" s="21"/>
      <c r="C140" s="126" t="s">
        <v>206</v>
      </c>
      <c r="D140" s="126" t="s">
        <v>159</v>
      </c>
      <c r="E140" s="127" t="s">
        <v>666</v>
      </c>
      <c r="F140" s="219" t="s">
        <v>667</v>
      </c>
      <c r="G140" s="214"/>
      <c r="H140" s="214"/>
      <c r="I140" s="214"/>
      <c r="J140" s="128" t="s">
        <v>188</v>
      </c>
      <c r="K140" s="129">
        <v>39.5</v>
      </c>
      <c r="L140" s="213">
        <v>0</v>
      </c>
      <c r="M140" s="214"/>
      <c r="N140" s="215">
        <f>ROUND($L$140*$K$140,2)</f>
        <v>0</v>
      </c>
      <c r="O140" s="214"/>
      <c r="P140" s="214"/>
      <c r="Q140" s="214"/>
      <c r="R140" s="22"/>
      <c r="T140" s="130"/>
      <c r="U140" s="27" t="s">
        <v>43</v>
      </c>
      <c r="W140" s="131">
        <f>$V$140*$K$140</f>
        <v>0</v>
      </c>
      <c r="X140" s="131">
        <v>0.30006</v>
      </c>
      <c r="Y140" s="131">
        <f>$X$140*$K$140</f>
        <v>11.85237</v>
      </c>
      <c r="Z140" s="131">
        <v>0</v>
      </c>
      <c r="AA140" s="132">
        <f>$Z$140*$K$140</f>
        <v>0</v>
      </c>
      <c r="AR140" s="6" t="s">
        <v>157</v>
      </c>
      <c r="AT140" s="6" t="s">
        <v>159</v>
      </c>
      <c r="AU140" s="6" t="s">
        <v>123</v>
      </c>
      <c r="AY140" s="6" t="s">
        <v>158</v>
      </c>
      <c r="BE140" s="83">
        <f>IF($U$140="základní",$N$140,0)</f>
        <v>0</v>
      </c>
      <c r="BF140" s="83">
        <f>IF($U$140="snížená",$N$140,0)</f>
        <v>0</v>
      </c>
      <c r="BG140" s="83">
        <f>IF($U$140="zákl. přenesená",$N$140,0)</f>
        <v>0</v>
      </c>
      <c r="BH140" s="83">
        <f>IF($U$140="sníž. přenesená",$N$140,0)</f>
        <v>0</v>
      </c>
      <c r="BI140" s="83">
        <f>IF($U$140="nulová",$N$140,0)</f>
        <v>0</v>
      </c>
      <c r="BJ140" s="6" t="s">
        <v>21</v>
      </c>
      <c r="BK140" s="83">
        <f>ROUND($L$140*$K$140,2)</f>
        <v>0</v>
      </c>
      <c r="BL140" s="6" t="s">
        <v>157</v>
      </c>
      <c r="BM140" s="6" t="s">
        <v>668</v>
      </c>
    </row>
    <row r="141" spans="2:51" s="6" customFormat="1" ht="18.75" customHeight="1">
      <c r="B141" s="146"/>
      <c r="E141" s="147"/>
      <c r="F141" s="237" t="s">
        <v>669</v>
      </c>
      <c r="G141" s="238"/>
      <c r="H141" s="238"/>
      <c r="I141" s="238"/>
      <c r="K141" s="147"/>
      <c r="R141" s="148"/>
      <c r="T141" s="149"/>
      <c r="AA141" s="150"/>
      <c r="AT141" s="147" t="s">
        <v>198</v>
      </c>
      <c r="AU141" s="147" t="s">
        <v>123</v>
      </c>
      <c r="AV141" s="147" t="s">
        <v>21</v>
      </c>
      <c r="AW141" s="147" t="s">
        <v>130</v>
      </c>
      <c r="AX141" s="147" t="s">
        <v>78</v>
      </c>
      <c r="AY141" s="147" t="s">
        <v>158</v>
      </c>
    </row>
    <row r="142" spans="2:51" s="6" customFormat="1" ht="18.75" customHeight="1">
      <c r="B142" s="140"/>
      <c r="E142" s="141"/>
      <c r="F142" s="233" t="s">
        <v>670</v>
      </c>
      <c r="G142" s="234"/>
      <c r="H142" s="234"/>
      <c r="I142" s="234"/>
      <c r="K142" s="142">
        <v>10.5</v>
      </c>
      <c r="R142" s="143"/>
      <c r="T142" s="144"/>
      <c r="AA142" s="145"/>
      <c r="AT142" s="141" t="s">
        <v>198</v>
      </c>
      <c r="AU142" s="141" t="s">
        <v>123</v>
      </c>
      <c r="AV142" s="141" t="s">
        <v>123</v>
      </c>
      <c r="AW142" s="141" t="s">
        <v>130</v>
      </c>
      <c r="AX142" s="141" t="s">
        <v>78</v>
      </c>
      <c r="AY142" s="141" t="s">
        <v>158</v>
      </c>
    </row>
    <row r="143" spans="2:51" s="6" customFormat="1" ht="18.75" customHeight="1">
      <c r="B143" s="146"/>
      <c r="E143" s="147"/>
      <c r="F143" s="237" t="s">
        <v>671</v>
      </c>
      <c r="G143" s="238"/>
      <c r="H143" s="238"/>
      <c r="I143" s="238"/>
      <c r="K143" s="147"/>
      <c r="R143" s="148"/>
      <c r="T143" s="149"/>
      <c r="AA143" s="150"/>
      <c r="AT143" s="147" t="s">
        <v>198</v>
      </c>
      <c r="AU143" s="147" t="s">
        <v>123</v>
      </c>
      <c r="AV143" s="147" t="s">
        <v>21</v>
      </c>
      <c r="AW143" s="147" t="s">
        <v>130</v>
      </c>
      <c r="AX143" s="147" t="s">
        <v>78</v>
      </c>
      <c r="AY143" s="147" t="s">
        <v>158</v>
      </c>
    </row>
    <row r="144" spans="2:51" s="6" customFormat="1" ht="18.75" customHeight="1">
      <c r="B144" s="140"/>
      <c r="E144" s="141"/>
      <c r="F144" s="233" t="s">
        <v>430</v>
      </c>
      <c r="G144" s="234"/>
      <c r="H144" s="234"/>
      <c r="I144" s="234"/>
      <c r="K144" s="142">
        <v>29</v>
      </c>
      <c r="R144" s="143"/>
      <c r="T144" s="144"/>
      <c r="AA144" s="145"/>
      <c r="AT144" s="141" t="s">
        <v>198</v>
      </c>
      <c r="AU144" s="141" t="s">
        <v>123</v>
      </c>
      <c r="AV144" s="141" t="s">
        <v>123</v>
      </c>
      <c r="AW144" s="141" t="s">
        <v>130</v>
      </c>
      <c r="AX144" s="141" t="s">
        <v>78</v>
      </c>
      <c r="AY144" s="141" t="s">
        <v>158</v>
      </c>
    </row>
    <row r="145" spans="2:51" s="6" customFormat="1" ht="18.75" customHeight="1">
      <c r="B145" s="151"/>
      <c r="E145" s="152"/>
      <c r="F145" s="235" t="s">
        <v>268</v>
      </c>
      <c r="G145" s="236"/>
      <c r="H145" s="236"/>
      <c r="I145" s="236"/>
      <c r="K145" s="153">
        <v>39.5</v>
      </c>
      <c r="R145" s="154"/>
      <c r="T145" s="155"/>
      <c r="AA145" s="156"/>
      <c r="AT145" s="152" t="s">
        <v>198</v>
      </c>
      <c r="AU145" s="152" t="s">
        <v>123</v>
      </c>
      <c r="AV145" s="152" t="s">
        <v>157</v>
      </c>
      <c r="AW145" s="152" t="s">
        <v>130</v>
      </c>
      <c r="AX145" s="152" t="s">
        <v>21</v>
      </c>
      <c r="AY145" s="152" t="s">
        <v>158</v>
      </c>
    </row>
    <row r="146" spans="2:65" s="6" customFormat="1" ht="27" customHeight="1">
      <c r="B146" s="21"/>
      <c r="C146" s="126" t="s">
        <v>211</v>
      </c>
      <c r="D146" s="126" t="s">
        <v>159</v>
      </c>
      <c r="E146" s="127" t="s">
        <v>672</v>
      </c>
      <c r="F146" s="219" t="s">
        <v>673</v>
      </c>
      <c r="G146" s="214"/>
      <c r="H146" s="214"/>
      <c r="I146" s="214"/>
      <c r="J146" s="128" t="s">
        <v>188</v>
      </c>
      <c r="K146" s="129">
        <v>84.05</v>
      </c>
      <c r="L146" s="213">
        <v>0</v>
      </c>
      <c r="M146" s="214"/>
      <c r="N146" s="215">
        <f>ROUND($L$146*$K$146,2)</f>
        <v>0</v>
      </c>
      <c r="O146" s="214"/>
      <c r="P146" s="214"/>
      <c r="Q146" s="214"/>
      <c r="R146" s="22"/>
      <c r="T146" s="130"/>
      <c r="U146" s="27" t="s">
        <v>43</v>
      </c>
      <c r="W146" s="131">
        <f>$V$146*$K$146</f>
        <v>0</v>
      </c>
      <c r="X146" s="131">
        <v>0</v>
      </c>
      <c r="Y146" s="131">
        <f>$X$146*$K$146</f>
        <v>0</v>
      </c>
      <c r="Z146" s="131">
        <v>0</v>
      </c>
      <c r="AA146" s="132">
        <f>$Z$146*$K$146</f>
        <v>0</v>
      </c>
      <c r="AR146" s="6" t="s">
        <v>157</v>
      </c>
      <c r="AT146" s="6" t="s">
        <v>159</v>
      </c>
      <c r="AU146" s="6" t="s">
        <v>123</v>
      </c>
      <c r="AY146" s="6" t="s">
        <v>158</v>
      </c>
      <c r="BE146" s="83">
        <f>IF($U$146="základní",$N$146,0)</f>
        <v>0</v>
      </c>
      <c r="BF146" s="83">
        <f>IF($U$146="snížená",$N$146,0)</f>
        <v>0</v>
      </c>
      <c r="BG146" s="83">
        <f>IF($U$146="zákl. přenesená",$N$146,0)</f>
        <v>0</v>
      </c>
      <c r="BH146" s="83">
        <f>IF($U$146="sníž. přenesená",$N$146,0)</f>
        <v>0</v>
      </c>
      <c r="BI146" s="83">
        <f>IF($U$146="nulová",$N$146,0)</f>
        <v>0</v>
      </c>
      <c r="BJ146" s="6" t="s">
        <v>21</v>
      </c>
      <c r="BK146" s="83">
        <f>ROUND($L$146*$K$146,2)</f>
        <v>0</v>
      </c>
      <c r="BL146" s="6" t="s">
        <v>157</v>
      </c>
      <c r="BM146" s="6" t="s">
        <v>674</v>
      </c>
    </row>
    <row r="147" spans="2:51" s="6" customFormat="1" ht="18.75" customHeight="1">
      <c r="B147" s="146"/>
      <c r="E147" s="147"/>
      <c r="F147" s="237" t="s">
        <v>675</v>
      </c>
      <c r="G147" s="238"/>
      <c r="H147" s="238"/>
      <c r="I147" s="238"/>
      <c r="K147" s="147"/>
      <c r="R147" s="148"/>
      <c r="T147" s="149"/>
      <c r="AA147" s="150"/>
      <c r="AT147" s="147" t="s">
        <v>198</v>
      </c>
      <c r="AU147" s="147" t="s">
        <v>123</v>
      </c>
      <c r="AV147" s="147" t="s">
        <v>21</v>
      </c>
      <c r="AW147" s="147" t="s">
        <v>130</v>
      </c>
      <c r="AX147" s="147" t="s">
        <v>78</v>
      </c>
      <c r="AY147" s="147" t="s">
        <v>158</v>
      </c>
    </row>
    <row r="148" spans="2:51" s="6" customFormat="1" ht="18.75" customHeight="1">
      <c r="B148" s="140"/>
      <c r="E148" s="141"/>
      <c r="F148" s="233" t="s">
        <v>430</v>
      </c>
      <c r="G148" s="234"/>
      <c r="H148" s="234"/>
      <c r="I148" s="234"/>
      <c r="K148" s="142">
        <v>29</v>
      </c>
      <c r="R148" s="143"/>
      <c r="T148" s="144"/>
      <c r="AA148" s="145"/>
      <c r="AT148" s="141" t="s">
        <v>198</v>
      </c>
      <c r="AU148" s="141" t="s">
        <v>123</v>
      </c>
      <c r="AV148" s="141" t="s">
        <v>123</v>
      </c>
      <c r="AW148" s="141" t="s">
        <v>130</v>
      </c>
      <c r="AX148" s="141" t="s">
        <v>78</v>
      </c>
      <c r="AY148" s="141" t="s">
        <v>158</v>
      </c>
    </row>
    <row r="149" spans="2:51" s="6" customFormat="1" ht="18.75" customHeight="1">
      <c r="B149" s="146"/>
      <c r="E149" s="147"/>
      <c r="F149" s="237" t="s">
        <v>676</v>
      </c>
      <c r="G149" s="238"/>
      <c r="H149" s="238"/>
      <c r="I149" s="238"/>
      <c r="K149" s="147"/>
      <c r="R149" s="148"/>
      <c r="T149" s="149"/>
      <c r="AA149" s="150"/>
      <c r="AT149" s="147" t="s">
        <v>198</v>
      </c>
      <c r="AU149" s="147" t="s">
        <v>123</v>
      </c>
      <c r="AV149" s="147" t="s">
        <v>21</v>
      </c>
      <c r="AW149" s="147" t="s">
        <v>130</v>
      </c>
      <c r="AX149" s="147" t="s">
        <v>78</v>
      </c>
      <c r="AY149" s="147" t="s">
        <v>158</v>
      </c>
    </row>
    <row r="150" spans="2:51" s="6" customFormat="1" ht="18.75" customHeight="1">
      <c r="B150" s="140"/>
      <c r="E150" s="141"/>
      <c r="F150" s="233" t="s">
        <v>677</v>
      </c>
      <c r="G150" s="234"/>
      <c r="H150" s="234"/>
      <c r="I150" s="234"/>
      <c r="K150" s="142">
        <v>16.25</v>
      </c>
      <c r="R150" s="143"/>
      <c r="T150" s="144"/>
      <c r="AA150" s="145"/>
      <c r="AT150" s="141" t="s">
        <v>198</v>
      </c>
      <c r="AU150" s="141" t="s">
        <v>123</v>
      </c>
      <c r="AV150" s="141" t="s">
        <v>123</v>
      </c>
      <c r="AW150" s="141" t="s">
        <v>130</v>
      </c>
      <c r="AX150" s="141" t="s">
        <v>78</v>
      </c>
      <c r="AY150" s="141" t="s">
        <v>158</v>
      </c>
    </row>
    <row r="151" spans="2:51" s="6" customFormat="1" ht="18.75" customHeight="1">
      <c r="B151" s="146"/>
      <c r="E151" s="147"/>
      <c r="F151" s="237" t="s">
        <v>678</v>
      </c>
      <c r="G151" s="238"/>
      <c r="H151" s="238"/>
      <c r="I151" s="238"/>
      <c r="K151" s="147"/>
      <c r="R151" s="148"/>
      <c r="T151" s="149"/>
      <c r="AA151" s="150"/>
      <c r="AT151" s="147" t="s">
        <v>198</v>
      </c>
      <c r="AU151" s="147" t="s">
        <v>123</v>
      </c>
      <c r="AV151" s="147" t="s">
        <v>21</v>
      </c>
      <c r="AW151" s="147" t="s">
        <v>130</v>
      </c>
      <c r="AX151" s="147" t="s">
        <v>78</v>
      </c>
      <c r="AY151" s="147" t="s">
        <v>158</v>
      </c>
    </row>
    <row r="152" spans="2:51" s="6" customFormat="1" ht="18.75" customHeight="1">
      <c r="B152" s="140"/>
      <c r="E152" s="141"/>
      <c r="F152" s="233" t="s">
        <v>679</v>
      </c>
      <c r="G152" s="234"/>
      <c r="H152" s="234"/>
      <c r="I152" s="234"/>
      <c r="K152" s="142">
        <v>10</v>
      </c>
      <c r="R152" s="143"/>
      <c r="T152" s="144"/>
      <c r="AA152" s="145"/>
      <c r="AT152" s="141" t="s">
        <v>198</v>
      </c>
      <c r="AU152" s="141" t="s">
        <v>123</v>
      </c>
      <c r="AV152" s="141" t="s">
        <v>123</v>
      </c>
      <c r="AW152" s="141" t="s">
        <v>130</v>
      </c>
      <c r="AX152" s="141" t="s">
        <v>78</v>
      </c>
      <c r="AY152" s="141" t="s">
        <v>158</v>
      </c>
    </row>
    <row r="153" spans="2:51" s="6" customFormat="1" ht="18.75" customHeight="1">
      <c r="B153" s="146"/>
      <c r="E153" s="147"/>
      <c r="F153" s="237" t="s">
        <v>680</v>
      </c>
      <c r="G153" s="238"/>
      <c r="H153" s="238"/>
      <c r="I153" s="238"/>
      <c r="K153" s="147"/>
      <c r="R153" s="148"/>
      <c r="T153" s="149"/>
      <c r="AA153" s="150"/>
      <c r="AT153" s="147" t="s">
        <v>198</v>
      </c>
      <c r="AU153" s="147" t="s">
        <v>123</v>
      </c>
      <c r="AV153" s="147" t="s">
        <v>21</v>
      </c>
      <c r="AW153" s="147" t="s">
        <v>130</v>
      </c>
      <c r="AX153" s="147" t="s">
        <v>78</v>
      </c>
      <c r="AY153" s="147" t="s">
        <v>158</v>
      </c>
    </row>
    <row r="154" spans="2:51" s="6" customFormat="1" ht="18.75" customHeight="1">
      <c r="B154" s="140"/>
      <c r="E154" s="141"/>
      <c r="F154" s="233" t="s">
        <v>681</v>
      </c>
      <c r="G154" s="234"/>
      <c r="H154" s="234"/>
      <c r="I154" s="234"/>
      <c r="K154" s="142">
        <v>28.8</v>
      </c>
      <c r="R154" s="143"/>
      <c r="T154" s="144"/>
      <c r="AA154" s="145"/>
      <c r="AT154" s="141" t="s">
        <v>198</v>
      </c>
      <c r="AU154" s="141" t="s">
        <v>123</v>
      </c>
      <c r="AV154" s="141" t="s">
        <v>123</v>
      </c>
      <c r="AW154" s="141" t="s">
        <v>130</v>
      </c>
      <c r="AX154" s="141" t="s">
        <v>78</v>
      </c>
      <c r="AY154" s="141" t="s">
        <v>158</v>
      </c>
    </row>
    <row r="155" spans="2:51" s="6" customFormat="1" ht="18.75" customHeight="1">
      <c r="B155" s="151"/>
      <c r="E155" s="152"/>
      <c r="F155" s="235" t="s">
        <v>268</v>
      </c>
      <c r="G155" s="236"/>
      <c r="H155" s="236"/>
      <c r="I155" s="236"/>
      <c r="K155" s="153">
        <v>84.05</v>
      </c>
      <c r="R155" s="154"/>
      <c r="T155" s="155"/>
      <c r="AA155" s="156"/>
      <c r="AT155" s="152" t="s">
        <v>198</v>
      </c>
      <c r="AU155" s="152" t="s">
        <v>123</v>
      </c>
      <c r="AV155" s="152" t="s">
        <v>157</v>
      </c>
      <c r="AW155" s="152" t="s">
        <v>130</v>
      </c>
      <c r="AX155" s="152" t="s">
        <v>21</v>
      </c>
      <c r="AY155" s="152" t="s">
        <v>158</v>
      </c>
    </row>
    <row r="156" spans="2:65" s="6" customFormat="1" ht="27" customHeight="1">
      <c r="B156" s="21"/>
      <c r="C156" s="126" t="s">
        <v>215</v>
      </c>
      <c r="D156" s="126" t="s">
        <v>159</v>
      </c>
      <c r="E156" s="127" t="s">
        <v>682</v>
      </c>
      <c r="F156" s="219" t="s">
        <v>683</v>
      </c>
      <c r="G156" s="214"/>
      <c r="H156" s="214"/>
      <c r="I156" s="214"/>
      <c r="J156" s="128" t="s">
        <v>222</v>
      </c>
      <c r="K156" s="129">
        <v>10</v>
      </c>
      <c r="L156" s="213">
        <v>0</v>
      </c>
      <c r="M156" s="214"/>
      <c r="N156" s="215">
        <f>ROUND($L$156*$K$156,2)</f>
        <v>0</v>
      </c>
      <c r="O156" s="214"/>
      <c r="P156" s="214"/>
      <c r="Q156" s="214"/>
      <c r="R156" s="22"/>
      <c r="T156" s="130"/>
      <c r="U156" s="27" t="s">
        <v>43</v>
      </c>
      <c r="W156" s="131">
        <f>$V$156*$K$156</f>
        <v>0</v>
      </c>
      <c r="X156" s="131">
        <v>2</v>
      </c>
      <c r="Y156" s="131">
        <f>$X$156*$K$156</f>
        <v>20</v>
      </c>
      <c r="Z156" s="131">
        <v>0</v>
      </c>
      <c r="AA156" s="132">
        <f>$Z$156*$K$156</f>
        <v>0</v>
      </c>
      <c r="AR156" s="6" t="s">
        <v>157</v>
      </c>
      <c r="AT156" s="6" t="s">
        <v>159</v>
      </c>
      <c r="AU156" s="6" t="s">
        <v>123</v>
      </c>
      <c r="AY156" s="6" t="s">
        <v>158</v>
      </c>
      <c r="BE156" s="83">
        <f>IF($U$156="základní",$N$156,0)</f>
        <v>0</v>
      </c>
      <c r="BF156" s="83">
        <f>IF($U$156="snížená",$N$156,0)</f>
        <v>0</v>
      </c>
      <c r="BG156" s="83">
        <f>IF($U$156="zákl. přenesená",$N$156,0)</f>
        <v>0</v>
      </c>
      <c r="BH156" s="83">
        <f>IF($U$156="sníž. přenesená",$N$156,0)</f>
        <v>0</v>
      </c>
      <c r="BI156" s="83">
        <f>IF($U$156="nulová",$N$156,0)</f>
        <v>0</v>
      </c>
      <c r="BJ156" s="6" t="s">
        <v>21</v>
      </c>
      <c r="BK156" s="83">
        <f>ROUND($L$156*$K$156,2)</f>
        <v>0</v>
      </c>
      <c r="BL156" s="6" t="s">
        <v>157</v>
      </c>
      <c r="BM156" s="6" t="s">
        <v>684</v>
      </c>
    </row>
    <row r="157" spans="2:65" s="6" customFormat="1" ht="27" customHeight="1">
      <c r="B157" s="21"/>
      <c r="C157" s="126" t="s">
        <v>219</v>
      </c>
      <c r="D157" s="126" t="s">
        <v>159</v>
      </c>
      <c r="E157" s="127" t="s">
        <v>685</v>
      </c>
      <c r="F157" s="219" t="s">
        <v>686</v>
      </c>
      <c r="G157" s="214"/>
      <c r="H157" s="214"/>
      <c r="I157" s="214"/>
      <c r="J157" s="128" t="s">
        <v>222</v>
      </c>
      <c r="K157" s="129">
        <v>3.84</v>
      </c>
      <c r="L157" s="213">
        <v>0</v>
      </c>
      <c r="M157" s="214"/>
      <c r="N157" s="215">
        <f>ROUND($L$157*$K$157,2)</f>
        <v>0</v>
      </c>
      <c r="O157" s="214"/>
      <c r="P157" s="214"/>
      <c r="Q157" s="214"/>
      <c r="R157" s="22"/>
      <c r="T157" s="130"/>
      <c r="U157" s="27" t="s">
        <v>43</v>
      </c>
      <c r="W157" s="131">
        <f>$V$157*$K$157</f>
        <v>0</v>
      </c>
      <c r="X157" s="131">
        <v>1.803088</v>
      </c>
      <c r="Y157" s="131">
        <f>$X$157*$K$157</f>
        <v>6.92385792</v>
      </c>
      <c r="Z157" s="131">
        <v>0</v>
      </c>
      <c r="AA157" s="132">
        <f>$Z$157*$K$157</f>
        <v>0</v>
      </c>
      <c r="AR157" s="6" t="s">
        <v>157</v>
      </c>
      <c r="AT157" s="6" t="s">
        <v>159</v>
      </c>
      <c r="AU157" s="6" t="s">
        <v>123</v>
      </c>
      <c r="AY157" s="6" t="s">
        <v>158</v>
      </c>
      <c r="BE157" s="83">
        <f>IF($U$157="základní",$N$157,0)</f>
        <v>0</v>
      </c>
      <c r="BF157" s="83">
        <f>IF($U$157="snížená",$N$157,0)</f>
        <v>0</v>
      </c>
      <c r="BG157" s="83">
        <f>IF($U$157="zákl. přenesená",$N$157,0)</f>
        <v>0</v>
      </c>
      <c r="BH157" s="83">
        <f>IF($U$157="sníž. přenesená",$N$157,0)</f>
        <v>0</v>
      </c>
      <c r="BI157" s="83">
        <f>IF($U$157="nulová",$N$157,0)</f>
        <v>0</v>
      </c>
      <c r="BJ157" s="6" t="s">
        <v>21</v>
      </c>
      <c r="BK157" s="83">
        <f>ROUND($L$157*$K$157,2)</f>
        <v>0</v>
      </c>
      <c r="BL157" s="6" t="s">
        <v>157</v>
      </c>
      <c r="BM157" s="6" t="s">
        <v>687</v>
      </c>
    </row>
    <row r="158" spans="2:51" s="6" customFormat="1" ht="18.75" customHeight="1">
      <c r="B158" s="140"/>
      <c r="E158" s="141"/>
      <c r="F158" s="233" t="s">
        <v>688</v>
      </c>
      <c r="G158" s="234"/>
      <c r="H158" s="234"/>
      <c r="I158" s="234"/>
      <c r="K158" s="142">
        <v>3.84</v>
      </c>
      <c r="R158" s="143"/>
      <c r="T158" s="144"/>
      <c r="AA158" s="145"/>
      <c r="AT158" s="141" t="s">
        <v>198</v>
      </c>
      <c r="AU158" s="141" t="s">
        <v>123</v>
      </c>
      <c r="AV158" s="141" t="s">
        <v>123</v>
      </c>
      <c r="AW158" s="141" t="s">
        <v>130</v>
      </c>
      <c r="AX158" s="141" t="s">
        <v>21</v>
      </c>
      <c r="AY158" s="141" t="s">
        <v>158</v>
      </c>
    </row>
    <row r="159" spans="2:65" s="6" customFormat="1" ht="27" customHeight="1">
      <c r="B159" s="21"/>
      <c r="C159" s="126" t="s">
        <v>25</v>
      </c>
      <c r="D159" s="126" t="s">
        <v>159</v>
      </c>
      <c r="E159" s="127" t="s">
        <v>689</v>
      </c>
      <c r="F159" s="219" t="s">
        <v>690</v>
      </c>
      <c r="G159" s="214"/>
      <c r="H159" s="214"/>
      <c r="I159" s="214"/>
      <c r="J159" s="128" t="s">
        <v>222</v>
      </c>
      <c r="K159" s="129">
        <v>23.04</v>
      </c>
      <c r="L159" s="213">
        <v>0</v>
      </c>
      <c r="M159" s="214"/>
      <c r="N159" s="215">
        <f>ROUND($L$159*$K$159,2)</f>
        <v>0</v>
      </c>
      <c r="O159" s="214"/>
      <c r="P159" s="214"/>
      <c r="Q159" s="214"/>
      <c r="R159" s="22"/>
      <c r="T159" s="130"/>
      <c r="U159" s="27" t="s">
        <v>43</v>
      </c>
      <c r="W159" s="131">
        <f>$V$159*$K$159</f>
        <v>0</v>
      </c>
      <c r="X159" s="131">
        <v>2.79989</v>
      </c>
      <c r="Y159" s="131">
        <f>$X$159*$K$159</f>
        <v>64.5094656</v>
      </c>
      <c r="Z159" s="131">
        <v>0</v>
      </c>
      <c r="AA159" s="132">
        <f>$Z$159*$K$159</f>
        <v>0</v>
      </c>
      <c r="AR159" s="6" t="s">
        <v>157</v>
      </c>
      <c r="AT159" s="6" t="s">
        <v>159</v>
      </c>
      <c r="AU159" s="6" t="s">
        <v>123</v>
      </c>
      <c r="AY159" s="6" t="s">
        <v>158</v>
      </c>
      <c r="BE159" s="83">
        <f>IF($U$159="základní",$N$159,0)</f>
        <v>0</v>
      </c>
      <c r="BF159" s="83">
        <f>IF($U$159="snížená",$N$159,0)</f>
        <v>0</v>
      </c>
      <c r="BG159" s="83">
        <f>IF($U$159="zákl. přenesená",$N$159,0)</f>
        <v>0</v>
      </c>
      <c r="BH159" s="83">
        <f>IF($U$159="sníž. přenesená",$N$159,0)</f>
        <v>0</v>
      </c>
      <c r="BI159" s="83">
        <f>IF($U$159="nulová",$N$159,0)</f>
        <v>0</v>
      </c>
      <c r="BJ159" s="6" t="s">
        <v>21</v>
      </c>
      <c r="BK159" s="83">
        <f>ROUND($L$159*$K$159,2)</f>
        <v>0</v>
      </c>
      <c r="BL159" s="6" t="s">
        <v>157</v>
      </c>
      <c r="BM159" s="6" t="s">
        <v>691</v>
      </c>
    </row>
    <row r="160" spans="2:51" s="6" customFormat="1" ht="18.75" customHeight="1">
      <c r="B160" s="140"/>
      <c r="E160" s="141"/>
      <c r="F160" s="233" t="s">
        <v>692</v>
      </c>
      <c r="G160" s="234"/>
      <c r="H160" s="234"/>
      <c r="I160" s="234"/>
      <c r="K160" s="142">
        <v>23.04</v>
      </c>
      <c r="R160" s="143"/>
      <c r="T160" s="144"/>
      <c r="AA160" s="145"/>
      <c r="AT160" s="141" t="s">
        <v>198</v>
      </c>
      <c r="AU160" s="141" t="s">
        <v>123</v>
      </c>
      <c r="AV160" s="141" t="s">
        <v>123</v>
      </c>
      <c r="AW160" s="141" t="s">
        <v>130</v>
      </c>
      <c r="AX160" s="141" t="s">
        <v>21</v>
      </c>
      <c r="AY160" s="141" t="s">
        <v>158</v>
      </c>
    </row>
    <row r="161" spans="2:65" s="6" customFormat="1" ht="27" customHeight="1">
      <c r="B161" s="21"/>
      <c r="C161" s="126" t="s">
        <v>229</v>
      </c>
      <c r="D161" s="126" t="s">
        <v>159</v>
      </c>
      <c r="E161" s="127" t="s">
        <v>693</v>
      </c>
      <c r="F161" s="219" t="s">
        <v>694</v>
      </c>
      <c r="G161" s="214"/>
      <c r="H161" s="214"/>
      <c r="I161" s="214"/>
      <c r="J161" s="128" t="s">
        <v>222</v>
      </c>
      <c r="K161" s="129">
        <v>8.125</v>
      </c>
      <c r="L161" s="213">
        <v>0</v>
      </c>
      <c r="M161" s="214"/>
      <c r="N161" s="215">
        <f>ROUND($L$161*$K$161,2)</f>
        <v>0</v>
      </c>
      <c r="O161" s="214"/>
      <c r="P161" s="214"/>
      <c r="Q161" s="214"/>
      <c r="R161" s="22"/>
      <c r="T161" s="130"/>
      <c r="U161" s="27" t="s">
        <v>43</v>
      </c>
      <c r="W161" s="131">
        <f>$V$161*$K$161</f>
        <v>0</v>
      </c>
      <c r="X161" s="131">
        <v>1.9968</v>
      </c>
      <c r="Y161" s="131">
        <f>$X$161*$K$161</f>
        <v>16.224</v>
      </c>
      <c r="Z161" s="131">
        <v>0</v>
      </c>
      <c r="AA161" s="132">
        <f>$Z$161*$K$161</f>
        <v>0</v>
      </c>
      <c r="AR161" s="6" t="s">
        <v>157</v>
      </c>
      <c r="AT161" s="6" t="s">
        <v>159</v>
      </c>
      <c r="AU161" s="6" t="s">
        <v>123</v>
      </c>
      <c r="AY161" s="6" t="s">
        <v>158</v>
      </c>
      <c r="BE161" s="83">
        <f>IF($U$161="základní",$N$161,0)</f>
        <v>0</v>
      </c>
      <c r="BF161" s="83">
        <f>IF($U$161="snížená",$N$161,0)</f>
        <v>0</v>
      </c>
      <c r="BG161" s="83">
        <f>IF($U$161="zákl. přenesená",$N$161,0)</f>
        <v>0</v>
      </c>
      <c r="BH161" s="83">
        <f>IF($U$161="sníž. přenesená",$N$161,0)</f>
        <v>0</v>
      </c>
      <c r="BI161" s="83">
        <f>IF($U$161="nulová",$N$161,0)</f>
        <v>0</v>
      </c>
      <c r="BJ161" s="6" t="s">
        <v>21</v>
      </c>
      <c r="BK161" s="83">
        <f>ROUND($L$161*$K$161,2)</f>
        <v>0</v>
      </c>
      <c r="BL161" s="6" t="s">
        <v>157</v>
      </c>
      <c r="BM161" s="6" t="s">
        <v>695</v>
      </c>
    </row>
    <row r="162" spans="2:51" s="6" customFormat="1" ht="18.75" customHeight="1">
      <c r="B162" s="140"/>
      <c r="E162" s="141"/>
      <c r="F162" s="233" t="s">
        <v>696</v>
      </c>
      <c r="G162" s="234"/>
      <c r="H162" s="234"/>
      <c r="I162" s="234"/>
      <c r="K162" s="142">
        <v>8.125</v>
      </c>
      <c r="R162" s="143"/>
      <c r="T162" s="144"/>
      <c r="AA162" s="145"/>
      <c r="AT162" s="141" t="s">
        <v>198</v>
      </c>
      <c r="AU162" s="141" t="s">
        <v>123</v>
      </c>
      <c r="AV162" s="141" t="s">
        <v>123</v>
      </c>
      <c r="AW162" s="141" t="s">
        <v>130</v>
      </c>
      <c r="AX162" s="141" t="s">
        <v>21</v>
      </c>
      <c r="AY162" s="141" t="s">
        <v>158</v>
      </c>
    </row>
    <row r="163" spans="2:65" s="6" customFormat="1" ht="27" customHeight="1">
      <c r="B163" s="21"/>
      <c r="C163" s="126" t="s">
        <v>233</v>
      </c>
      <c r="D163" s="126" t="s">
        <v>159</v>
      </c>
      <c r="E163" s="127" t="s">
        <v>697</v>
      </c>
      <c r="F163" s="219" t="s">
        <v>698</v>
      </c>
      <c r="G163" s="214"/>
      <c r="H163" s="214"/>
      <c r="I163" s="214"/>
      <c r="J163" s="128" t="s">
        <v>222</v>
      </c>
      <c r="K163" s="129">
        <v>15</v>
      </c>
      <c r="L163" s="213">
        <v>0</v>
      </c>
      <c r="M163" s="214"/>
      <c r="N163" s="215">
        <f>ROUND($L$163*$K$163,2)</f>
        <v>0</v>
      </c>
      <c r="O163" s="214"/>
      <c r="P163" s="214"/>
      <c r="Q163" s="214"/>
      <c r="R163" s="22"/>
      <c r="T163" s="130"/>
      <c r="U163" s="27" t="s">
        <v>43</v>
      </c>
      <c r="W163" s="131">
        <f>$V$163*$K$163</f>
        <v>0</v>
      </c>
      <c r="X163" s="131">
        <v>2.052</v>
      </c>
      <c r="Y163" s="131">
        <f>$X$163*$K$163</f>
        <v>30.78</v>
      </c>
      <c r="Z163" s="131">
        <v>0</v>
      </c>
      <c r="AA163" s="132">
        <f>$Z$163*$K$163</f>
        <v>0</v>
      </c>
      <c r="AR163" s="6" t="s">
        <v>157</v>
      </c>
      <c r="AT163" s="6" t="s">
        <v>159</v>
      </c>
      <c r="AU163" s="6" t="s">
        <v>123</v>
      </c>
      <c r="AY163" s="6" t="s">
        <v>158</v>
      </c>
      <c r="BE163" s="83">
        <f>IF($U$163="základní",$N$163,0)</f>
        <v>0</v>
      </c>
      <c r="BF163" s="83">
        <f>IF($U$163="snížená",$N$163,0)</f>
        <v>0</v>
      </c>
      <c r="BG163" s="83">
        <f>IF($U$163="zákl. přenesená",$N$163,0)</f>
        <v>0</v>
      </c>
      <c r="BH163" s="83">
        <f>IF($U$163="sníž. přenesená",$N$163,0)</f>
        <v>0</v>
      </c>
      <c r="BI163" s="83">
        <f>IF($U$163="nulová",$N$163,0)</f>
        <v>0</v>
      </c>
      <c r="BJ163" s="6" t="s">
        <v>21</v>
      </c>
      <c r="BK163" s="83">
        <f>ROUND($L$163*$K$163,2)</f>
        <v>0</v>
      </c>
      <c r="BL163" s="6" t="s">
        <v>157</v>
      </c>
      <c r="BM163" s="6" t="s">
        <v>699</v>
      </c>
    </row>
    <row r="164" spans="2:51" s="6" customFormat="1" ht="18.75" customHeight="1">
      <c r="B164" s="140"/>
      <c r="E164" s="141"/>
      <c r="F164" s="233" t="s">
        <v>377</v>
      </c>
      <c r="G164" s="234"/>
      <c r="H164" s="234"/>
      <c r="I164" s="234"/>
      <c r="K164" s="142">
        <v>15</v>
      </c>
      <c r="R164" s="143"/>
      <c r="T164" s="144"/>
      <c r="AA164" s="145"/>
      <c r="AT164" s="141" t="s">
        <v>198</v>
      </c>
      <c r="AU164" s="141" t="s">
        <v>123</v>
      </c>
      <c r="AV164" s="141" t="s">
        <v>123</v>
      </c>
      <c r="AW164" s="141" t="s">
        <v>130</v>
      </c>
      <c r="AX164" s="141" t="s">
        <v>21</v>
      </c>
      <c r="AY164" s="141" t="s">
        <v>158</v>
      </c>
    </row>
    <row r="165" spans="2:65" s="6" customFormat="1" ht="39" customHeight="1">
      <c r="B165" s="21"/>
      <c r="C165" s="126" t="s">
        <v>237</v>
      </c>
      <c r="D165" s="126" t="s">
        <v>159</v>
      </c>
      <c r="E165" s="127" t="s">
        <v>700</v>
      </c>
      <c r="F165" s="219" t="s">
        <v>701</v>
      </c>
      <c r="G165" s="214"/>
      <c r="H165" s="214"/>
      <c r="I165" s="214"/>
      <c r="J165" s="128" t="s">
        <v>188</v>
      </c>
      <c r="K165" s="129">
        <v>29</v>
      </c>
      <c r="L165" s="213">
        <v>0</v>
      </c>
      <c r="M165" s="214"/>
      <c r="N165" s="215">
        <f>ROUND($L$165*$K$165,2)</f>
        <v>0</v>
      </c>
      <c r="O165" s="214"/>
      <c r="P165" s="214"/>
      <c r="Q165" s="214"/>
      <c r="R165" s="22"/>
      <c r="T165" s="130"/>
      <c r="U165" s="27" t="s">
        <v>43</v>
      </c>
      <c r="W165" s="131">
        <f>$V$165*$K$165</f>
        <v>0</v>
      </c>
      <c r="X165" s="131">
        <v>0.76704</v>
      </c>
      <c r="Y165" s="131">
        <f>$X$165*$K$165</f>
        <v>22.24416</v>
      </c>
      <c r="Z165" s="131">
        <v>0</v>
      </c>
      <c r="AA165" s="132">
        <f>$Z$165*$K$165</f>
        <v>0</v>
      </c>
      <c r="AR165" s="6" t="s">
        <v>157</v>
      </c>
      <c r="AT165" s="6" t="s">
        <v>159</v>
      </c>
      <c r="AU165" s="6" t="s">
        <v>123</v>
      </c>
      <c r="AY165" s="6" t="s">
        <v>158</v>
      </c>
      <c r="BE165" s="83">
        <f>IF($U$165="základní",$N$165,0)</f>
        <v>0</v>
      </c>
      <c r="BF165" s="83">
        <f>IF($U$165="snížená",$N$165,0)</f>
        <v>0</v>
      </c>
      <c r="BG165" s="83">
        <f>IF($U$165="zákl. přenesená",$N$165,0)</f>
        <v>0</v>
      </c>
      <c r="BH165" s="83">
        <f>IF($U$165="sníž. přenesená",$N$165,0)</f>
        <v>0</v>
      </c>
      <c r="BI165" s="83">
        <f>IF($U$165="nulová",$N$165,0)</f>
        <v>0</v>
      </c>
      <c r="BJ165" s="6" t="s">
        <v>21</v>
      </c>
      <c r="BK165" s="83">
        <f>ROUND($L$165*$K$165,2)</f>
        <v>0</v>
      </c>
      <c r="BL165" s="6" t="s">
        <v>157</v>
      </c>
      <c r="BM165" s="6" t="s">
        <v>702</v>
      </c>
    </row>
    <row r="166" spans="2:63" s="117" customFormat="1" ht="30.75" customHeight="1">
      <c r="B166" s="118"/>
      <c r="D166" s="139" t="s">
        <v>182</v>
      </c>
      <c r="E166" s="139"/>
      <c r="F166" s="139"/>
      <c r="G166" s="139"/>
      <c r="H166" s="139"/>
      <c r="I166" s="139"/>
      <c r="J166" s="139"/>
      <c r="K166" s="139"/>
      <c r="L166" s="139"/>
      <c r="M166" s="139"/>
      <c r="N166" s="232">
        <f>$BK$166</f>
        <v>0</v>
      </c>
      <c r="O166" s="218"/>
      <c r="P166" s="218"/>
      <c r="Q166" s="218"/>
      <c r="R166" s="121"/>
      <c r="T166" s="122"/>
      <c r="W166" s="123">
        <f>$W$167+$W$168+$W$169</f>
        <v>0</v>
      </c>
      <c r="Y166" s="123">
        <f>$Y$167+$Y$168+$Y$169</f>
        <v>5.881333999999999</v>
      </c>
      <c r="AA166" s="124">
        <f>$AA$167+$AA$168+$AA$169</f>
        <v>0</v>
      </c>
      <c r="AR166" s="120" t="s">
        <v>21</v>
      </c>
      <c r="AT166" s="120" t="s">
        <v>77</v>
      </c>
      <c r="AU166" s="120" t="s">
        <v>21</v>
      </c>
      <c r="AY166" s="120" t="s">
        <v>158</v>
      </c>
      <c r="BK166" s="125">
        <f>$BK$167+$BK$168+$BK$169</f>
        <v>0</v>
      </c>
    </row>
    <row r="167" spans="2:65" s="6" customFormat="1" ht="27" customHeight="1">
      <c r="B167" s="21"/>
      <c r="C167" s="126" t="s">
        <v>242</v>
      </c>
      <c r="D167" s="126" t="s">
        <v>159</v>
      </c>
      <c r="E167" s="127" t="s">
        <v>703</v>
      </c>
      <c r="F167" s="219" t="s">
        <v>704</v>
      </c>
      <c r="G167" s="214"/>
      <c r="H167" s="214"/>
      <c r="I167" s="214"/>
      <c r="J167" s="128" t="s">
        <v>192</v>
      </c>
      <c r="K167" s="129">
        <v>21</v>
      </c>
      <c r="L167" s="213">
        <v>0</v>
      </c>
      <c r="M167" s="214"/>
      <c r="N167" s="215">
        <f>ROUND($L$167*$K$167,2)</f>
        <v>0</v>
      </c>
      <c r="O167" s="214"/>
      <c r="P167" s="214"/>
      <c r="Q167" s="214"/>
      <c r="R167" s="22"/>
      <c r="T167" s="130"/>
      <c r="U167" s="27" t="s">
        <v>43</v>
      </c>
      <c r="W167" s="131">
        <f>$V$167*$K$167</f>
        <v>0</v>
      </c>
      <c r="X167" s="131">
        <v>0.16376</v>
      </c>
      <c r="Y167" s="131">
        <f>$X$167*$K$167</f>
        <v>3.43896</v>
      </c>
      <c r="Z167" s="131">
        <v>0</v>
      </c>
      <c r="AA167" s="132">
        <f>$Z$167*$K$167</f>
        <v>0</v>
      </c>
      <c r="AR167" s="6" t="s">
        <v>157</v>
      </c>
      <c r="AT167" s="6" t="s">
        <v>159</v>
      </c>
      <c r="AU167" s="6" t="s">
        <v>123</v>
      </c>
      <c r="AY167" s="6" t="s">
        <v>158</v>
      </c>
      <c r="BE167" s="83">
        <f>IF($U$167="základní",$N$167,0)</f>
        <v>0</v>
      </c>
      <c r="BF167" s="83">
        <f>IF($U$167="snížená",$N$167,0)</f>
        <v>0</v>
      </c>
      <c r="BG167" s="83">
        <f>IF($U$167="zákl. přenesená",$N$167,0)</f>
        <v>0</v>
      </c>
      <c r="BH167" s="83">
        <f>IF($U$167="sníž. přenesená",$N$167,0)</f>
        <v>0</v>
      </c>
      <c r="BI167" s="83">
        <f>IF($U$167="nulová",$N$167,0)</f>
        <v>0</v>
      </c>
      <c r="BJ167" s="6" t="s">
        <v>21</v>
      </c>
      <c r="BK167" s="83">
        <f>ROUND($L$167*$K$167,2)</f>
        <v>0</v>
      </c>
      <c r="BL167" s="6" t="s">
        <v>157</v>
      </c>
      <c r="BM167" s="6" t="s">
        <v>705</v>
      </c>
    </row>
    <row r="168" spans="2:65" s="6" customFormat="1" ht="15.75" customHeight="1">
      <c r="B168" s="21"/>
      <c r="C168" s="157" t="s">
        <v>8</v>
      </c>
      <c r="D168" s="157" t="s">
        <v>339</v>
      </c>
      <c r="E168" s="158" t="s">
        <v>706</v>
      </c>
      <c r="F168" s="240" t="s">
        <v>707</v>
      </c>
      <c r="G168" s="241"/>
      <c r="H168" s="241"/>
      <c r="I168" s="241"/>
      <c r="J168" s="159" t="s">
        <v>227</v>
      </c>
      <c r="K168" s="160">
        <v>64.273</v>
      </c>
      <c r="L168" s="242">
        <v>0</v>
      </c>
      <c r="M168" s="241"/>
      <c r="N168" s="243">
        <f>ROUND($L$168*$K$168,2)</f>
        <v>0</v>
      </c>
      <c r="O168" s="214"/>
      <c r="P168" s="214"/>
      <c r="Q168" s="214"/>
      <c r="R168" s="22"/>
      <c r="T168" s="130"/>
      <c r="U168" s="27" t="s">
        <v>43</v>
      </c>
      <c r="W168" s="131">
        <f>$V$168*$K$168</f>
        <v>0</v>
      </c>
      <c r="X168" s="131">
        <v>0.038</v>
      </c>
      <c r="Y168" s="131">
        <f>$X$168*$K$168</f>
        <v>2.4423739999999996</v>
      </c>
      <c r="Z168" s="131">
        <v>0</v>
      </c>
      <c r="AA168" s="132">
        <f>$Z$168*$K$168</f>
        <v>0</v>
      </c>
      <c r="AR168" s="6" t="s">
        <v>215</v>
      </c>
      <c r="AT168" s="6" t="s">
        <v>339</v>
      </c>
      <c r="AU168" s="6" t="s">
        <v>123</v>
      </c>
      <c r="AY168" s="6" t="s">
        <v>158</v>
      </c>
      <c r="BE168" s="83">
        <f>IF($U$168="základní",$N$168,0)</f>
        <v>0</v>
      </c>
      <c r="BF168" s="83">
        <f>IF($U$168="snížená",$N$168,0)</f>
        <v>0</v>
      </c>
      <c r="BG168" s="83">
        <f>IF($U$168="zákl. přenesená",$N$168,0)</f>
        <v>0</v>
      </c>
      <c r="BH168" s="83">
        <f>IF($U$168="sníž. přenesená",$N$168,0)</f>
        <v>0</v>
      </c>
      <c r="BI168" s="83">
        <f>IF($U$168="nulová",$N$168,0)</f>
        <v>0</v>
      </c>
      <c r="BJ168" s="6" t="s">
        <v>21</v>
      </c>
      <c r="BK168" s="83">
        <f>ROUND($L$168*$K$168,2)</f>
        <v>0</v>
      </c>
      <c r="BL168" s="6" t="s">
        <v>157</v>
      </c>
      <c r="BM168" s="6" t="s">
        <v>708</v>
      </c>
    </row>
    <row r="169" spans="2:63" s="117" customFormat="1" ht="23.25" customHeight="1">
      <c r="B169" s="118"/>
      <c r="D169" s="139" t="s">
        <v>183</v>
      </c>
      <c r="E169" s="139"/>
      <c r="F169" s="139"/>
      <c r="G169" s="139"/>
      <c r="H169" s="139"/>
      <c r="I169" s="139"/>
      <c r="J169" s="139"/>
      <c r="K169" s="139"/>
      <c r="L169" s="139"/>
      <c r="M169" s="139"/>
      <c r="N169" s="232">
        <f>$BK$169</f>
        <v>0</v>
      </c>
      <c r="O169" s="218"/>
      <c r="P169" s="218"/>
      <c r="Q169" s="218"/>
      <c r="R169" s="121"/>
      <c r="T169" s="122"/>
      <c r="W169" s="123">
        <f>$W$170</f>
        <v>0</v>
      </c>
      <c r="Y169" s="123">
        <f>$Y$170</f>
        <v>0</v>
      </c>
      <c r="AA169" s="124">
        <f>$AA$170</f>
        <v>0</v>
      </c>
      <c r="AR169" s="120" t="s">
        <v>21</v>
      </c>
      <c r="AT169" s="120" t="s">
        <v>77</v>
      </c>
      <c r="AU169" s="120" t="s">
        <v>123</v>
      </c>
      <c r="AY169" s="120" t="s">
        <v>158</v>
      </c>
      <c r="BK169" s="125">
        <f>$BK$170</f>
        <v>0</v>
      </c>
    </row>
    <row r="170" spans="2:65" s="6" customFormat="1" ht="15.75" customHeight="1">
      <c r="B170" s="21"/>
      <c r="C170" s="126" t="s">
        <v>249</v>
      </c>
      <c r="D170" s="126" t="s">
        <v>159</v>
      </c>
      <c r="E170" s="127" t="s">
        <v>709</v>
      </c>
      <c r="F170" s="219" t="s">
        <v>710</v>
      </c>
      <c r="G170" s="214"/>
      <c r="H170" s="214"/>
      <c r="I170" s="214"/>
      <c r="J170" s="128" t="s">
        <v>240</v>
      </c>
      <c r="K170" s="129">
        <v>178.415</v>
      </c>
      <c r="L170" s="213">
        <v>0</v>
      </c>
      <c r="M170" s="214"/>
      <c r="N170" s="215">
        <f>ROUND($L$170*$K$170,2)</f>
        <v>0</v>
      </c>
      <c r="O170" s="214"/>
      <c r="P170" s="214"/>
      <c r="Q170" s="214"/>
      <c r="R170" s="22"/>
      <c r="T170" s="130"/>
      <c r="U170" s="27" t="s">
        <v>43</v>
      </c>
      <c r="W170" s="131">
        <f>$V$170*$K$170</f>
        <v>0</v>
      </c>
      <c r="X170" s="131">
        <v>0</v>
      </c>
      <c r="Y170" s="131">
        <f>$X$170*$K$170</f>
        <v>0</v>
      </c>
      <c r="Z170" s="131">
        <v>0</v>
      </c>
      <c r="AA170" s="132">
        <f>$Z$170*$K$170</f>
        <v>0</v>
      </c>
      <c r="AR170" s="6" t="s">
        <v>157</v>
      </c>
      <c r="AT170" s="6" t="s">
        <v>159</v>
      </c>
      <c r="AU170" s="6" t="s">
        <v>168</v>
      </c>
      <c r="AY170" s="6" t="s">
        <v>158</v>
      </c>
      <c r="BE170" s="83">
        <f>IF($U$170="základní",$N$170,0)</f>
        <v>0</v>
      </c>
      <c r="BF170" s="83">
        <f>IF($U$170="snížená",$N$170,0)</f>
        <v>0</v>
      </c>
      <c r="BG170" s="83">
        <f>IF($U$170="zákl. přenesená",$N$170,0)</f>
        <v>0</v>
      </c>
      <c r="BH170" s="83">
        <f>IF($U$170="sníž. přenesená",$N$170,0)</f>
        <v>0</v>
      </c>
      <c r="BI170" s="83">
        <f>IF($U$170="nulová",$N$170,0)</f>
        <v>0</v>
      </c>
      <c r="BJ170" s="6" t="s">
        <v>21</v>
      </c>
      <c r="BK170" s="83">
        <f>ROUND($L$170*$K$170,2)</f>
        <v>0</v>
      </c>
      <c r="BL170" s="6" t="s">
        <v>157</v>
      </c>
      <c r="BM170" s="6" t="s">
        <v>711</v>
      </c>
    </row>
    <row r="171" spans="2:63" s="6" customFormat="1" ht="51" customHeight="1">
      <c r="B171" s="21"/>
      <c r="D171" s="119" t="s">
        <v>175</v>
      </c>
      <c r="N171" s="217">
        <f>$BK$171</f>
        <v>0</v>
      </c>
      <c r="O171" s="178"/>
      <c r="P171" s="178"/>
      <c r="Q171" s="178"/>
      <c r="R171" s="22"/>
      <c r="T171" s="55"/>
      <c r="AA171" s="56"/>
      <c r="AT171" s="6" t="s">
        <v>77</v>
      </c>
      <c r="AU171" s="6" t="s">
        <v>78</v>
      </c>
      <c r="AY171" s="6" t="s">
        <v>176</v>
      </c>
      <c r="BK171" s="83">
        <f>SUM($BK$172:$BK$176)</f>
        <v>0</v>
      </c>
    </row>
    <row r="172" spans="2:63" s="6" customFormat="1" ht="23.25" customHeight="1">
      <c r="B172" s="21"/>
      <c r="C172" s="133"/>
      <c r="D172" s="133" t="s">
        <v>159</v>
      </c>
      <c r="E172" s="134"/>
      <c r="F172" s="211"/>
      <c r="G172" s="212"/>
      <c r="H172" s="212"/>
      <c r="I172" s="212"/>
      <c r="J172" s="135"/>
      <c r="K172" s="129"/>
      <c r="L172" s="213"/>
      <c r="M172" s="214"/>
      <c r="N172" s="215">
        <f>$BK$172</f>
        <v>0</v>
      </c>
      <c r="O172" s="214"/>
      <c r="P172" s="214"/>
      <c r="Q172" s="214"/>
      <c r="R172" s="22"/>
      <c r="T172" s="130"/>
      <c r="U172" s="136" t="s">
        <v>43</v>
      </c>
      <c r="AA172" s="56"/>
      <c r="AT172" s="6" t="s">
        <v>176</v>
      </c>
      <c r="AU172" s="6" t="s">
        <v>21</v>
      </c>
      <c r="AY172" s="6" t="s">
        <v>176</v>
      </c>
      <c r="BE172" s="83">
        <f>IF($U$172="základní",$N$172,0)</f>
        <v>0</v>
      </c>
      <c r="BF172" s="83">
        <f>IF($U$172="snížená",$N$172,0)</f>
        <v>0</v>
      </c>
      <c r="BG172" s="83">
        <f>IF($U$172="zákl. přenesená",$N$172,0)</f>
        <v>0</v>
      </c>
      <c r="BH172" s="83">
        <f>IF($U$172="sníž. přenesená",$N$172,0)</f>
        <v>0</v>
      </c>
      <c r="BI172" s="83">
        <f>IF($U$172="nulová",$N$172,0)</f>
        <v>0</v>
      </c>
      <c r="BJ172" s="6" t="s">
        <v>21</v>
      </c>
      <c r="BK172" s="83">
        <f>$L$172*$K$172</f>
        <v>0</v>
      </c>
    </row>
    <row r="173" spans="2:63" s="6" customFormat="1" ht="23.25" customHeight="1">
      <c r="B173" s="21"/>
      <c r="C173" s="133"/>
      <c r="D173" s="133" t="s">
        <v>159</v>
      </c>
      <c r="E173" s="134"/>
      <c r="F173" s="211"/>
      <c r="G173" s="212"/>
      <c r="H173" s="212"/>
      <c r="I173" s="212"/>
      <c r="J173" s="135"/>
      <c r="K173" s="129"/>
      <c r="L173" s="213"/>
      <c r="M173" s="214"/>
      <c r="N173" s="215">
        <f>$BK$173</f>
        <v>0</v>
      </c>
      <c r="O173" s="214"/>
      <c r="P173" s="214"/>
      <c r="Q173" s="214"/>
      <c r="R173" s="22"/>
      <c r="T173" s="130"/>
      <c r="U173" s="136" t="s">
        <v>43</v>
      </c>
      <c r="AA173" s="56"/>
      <c r="AT173" s="6" t="s">
        <v>176</v>
      </c>
      <c r="AU173" s="6" t="s">
        <v>21</v>
      </c>
      <c r="AY173" s="6" t="s">
        <v>176</v>
      </c>
      <c r="BE173" s="83">
        <f>IF($U$173="základní",$N$173,0)</f>
        <v>0</v>
      </c>
      <c r="BF173" s="83">
        <f>IF($U$173="snížená",$N$173,0)</f>
        <v>0</v>
      </c>
      <c r="BG173" s="83">
        <f>IF($U$173="zákl. přenesená",$N$173,0)</f>
        <v>0</v>
      </c>
      <c r="BH173" s="83">
        <f>IF($U$173="sníž. přenesená",$N$173,0)</f>
        <v>0</v>
      </c>
      <c r="BI173" s="83">
        <f>IF($U$173="nulová",$N$173,0)</f>
        <v>0</v>
      </c>
      <c r="BJ173" s="6" t="s">
        <v>21</v>
      </c>
      <c r="BK173" s="83">
        <f>$L$173*$K$173</f>
        <v>0</v>
      </c>
    </row>
    <row r="174" spans="2:63" s="6" customFormat="1" ht="23.25" customHeight="1">
      <c r="B174" s="21"/>
      <c r="C174" s="133"/>
      <c r="D174" s="133" t="s">
        <v>159</v>
      </c>
      <c r="E174" s="134"/>
      <c r="F174" s="211"/>
      <c r="G174" s="212"/>
      <c r="H174" s="212"/>
      <c r="I174" s="212"/>
      <c r="J174" s="135"/>
      <c r="K174" s="129"/>
      <c r="L174" s="213"/>
      <c r="M174" s="214"/>
      <c r="N174" s="215">
        <f>$BK$174</f>
        <v>0</v>
      </c>
      <c r="O174" s="214"/>
      <c r="P174" s="214"/>
      <c r="Q174" s="214"/>
      <c r="R174" s="22"/>
      <c r="T174" s="130"/>
      <c r="U174" s="136" t="s">
        <v>43</v>
      </c>
      <c r="AA174" s="56"/>
      <c r="AT174" s="6" t="s">
        <v>176</v>
      </c>
      <c r="AU174" s="6" t="s">
        <v>21</v>
      </c>
      <c r="AY174" s="6" t="s">
        <v>176</v>
      </c>
      <c r="BE174" s="83">
        <f>IF($U$174="základní",$N$174,0)</f>
        <v>0</v>
      </c>
      <c r="BF174" s="83">
        <f>IF($U$174="snížená",$N$174,0)</f>
        <v>0</v>
      </c>
      <c r="BG174" s="83">
        <f>IF($U$174="zákl. přenesená",$N$174,0)</f>
        <v>0</v>
      </c>
      <c r="BH174" s="83">
        <f>IF($U$174="sníž. přenesená",$N$174,0)</f>
        <v>0</v>
      </c>
      <c r="BI174" s="83">
        <f>IF($U$174="nulová",$N$174,0)</f>
        <v>0</v>
      </c>
      <c r="BJ174" s="6" t="s">
        <v>21</v>
      </c>
      <c r="BK174" s="83">
        <f>$L$174*$K$174</f>
        <v>0</v>
      </c>
    </row>
    <row r="175" spans="2:63" s="6" customFormat="1" ht="23.25" customHeight="1">
      <c r="B175" s="21"/>
      <c r="C175" s="133"/>
      <c r="D175" s="133" t="s">
        <v>159</v>
      </c>
      <c r="E175" s="134"/>
      <c r="F175" s="211"/>
      <c r="G175" s="212"/>
      <c r="H175" s="212"/>
      <c r="I175" s="212"/>
      <c r="J175" s="135"/>
      <c r="K175" s="129"/>
      <c r="L175" s="213"/>
      <c r="M175" s="214"/>
      <c r="N175" s="215">
        <f>$BK$175</f>
        <v>0</v>
      </c>
      <c r="O175" s="214"/>
      <c r="P175" s="214"/>
      <c r="Q175" s="214"/>
      <c r="R175" s="22"/>
      <c r="T175" s="130"/>
      <c r="U175" s="136" t="s">
        <v>43</v>
      </c>
      <c r="AA175" s="56"/>
      <c r="AT175" s="6" t="s">
        <v>176</v>
      </c>
      <c r="AU175" s="6" t="s">
        <v>21</v>
      </c>
      <c r="AY175" s="6" t="s">
        <v>176</v>
      </c>
      <c r="BE175" s="83">
        <f>IF($U$175="základní",$N$175,0)</f>
        <v>0</v>
      </c>
      <c r="BF175" s="83">
        <f>IF($U$175="snížená",$N$175,0)</f>
        <v>0</v>
      </c>
      <c r="BG175" s="83">
        <f>IF($U$175="zákl. přenesená",$N$175,0)</f>
        <v>0</v>
      </c>
      <c r="BH175" s="83">
        <f>IF($U$175="sníž. přenesená",$N$175,0)</f>
        <v>0</v>
      </c>
      <c r="BI175" s="83">
        <f>IF($U$175="nulová",$N$175,0)</f>
        <v>0</v>
      </c>
      <c r="BJ175" s="6" t="s">
        <v>21</v>
      </c>
      <c r="BK175" s="83">
        <f>$L$175*$K$175</f>
        <v>0</v>
      </c>
    </row>
    <row r="176" spans="2:63" s="6" customFormat="1" ht="23.25" customHeight="1">
      <c r="B176" s="21"/>
      <c r="C176" s="133"/>
      <c r="D176" s="133" t="s">
        <v>159</v>
      </c>
      <c r="E176" s="134"/>
      <c r="F176" s="211"/>
      <c r="G176" s="212"/>
      <c r="H176" s="212"/>
      <c r="I176" s="212"/>
      <c r="J176" s="135"/>
      <c r="K176" s="129"/>
      <c r="L176" s="213"/>
      <c r="M176" s="214"/>
      <c r="N176" s="215">
        <f>$BK$176</f>
        <v>0</v>
      </c>
      <c r="O176" s="214"/>
      <c r="P176" s="214"/>
      <c r="Q176" s="214"/>
      <c r="R176" s="22"/>
      <c r="T176" s="130"/>
      <c r="U176" s="136" t="s">
        <v>43</v>
      </c>
      <c r="V176" s="39"/>
      <c r="W176" s="39"/>
      <c r="X176" s="39"/>
      <c r="Y176" s="39"/>
      <c r="Z176" s="39"/>
      <c r="AA176" s="41"/>
      <c r="AT176" s="6" t="s">
        <v>176</v>
      </c>
      <c r="AU176" s="6" t="s">
        <v>21</v>
      </c>
      <c r="AY176" s="6" t="s">
        <v>176</v>
      </c>
      <c r="BE176" s="83">
        <f>IF($U$176="základní",$N$176,0)</f>
        <v>0</v>
      </c>
      <c r="BF176" s="83">
        <f>IF($U$176="snížená",$N$176,0)</f>
        <v>0</v>
      </c>
      <c r="BG176" s="83">
        <f>IF($U$176="zákl. přenesená",$N$176,0)</f>
        <v>0</v>
      </c>
      <c r="BH176" s="83">
        <f>IF($U$176="sníž. přenesená",$N$176,0)</f>
        <v>0</v>
      </c>
      <c r="BI176" s="83">
        <f>IF($U$176="nulová",$N$176,0)</f>
        <v>0</v>
      </c>
      <c r="BJ176" s="6" t="s">
        <v>21</v>
      </c>
      <c r="BK176" s="83">
        <f>$L$176*$K$176</f>
        <v>0</v>
      </c>
    </row>
    <row r="177" spans="2:18" s="6" customFormat="1" ht="7.5" customHeight="1">
      <c r="B177" s="42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4"/>
    </row>
    <row r="298" s="2" customFormat="1" ht="14.25" customHeight="1"/>
  </sheetData>
  <sheetProtection/>
  <mergeCells count="174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C86:G86"/>
    <mergeCell ref="N86:Q86"/>
    <mergeCell ref="L38:P38"/>
    <mergeCell ref="C76:Q76"/>
    <mergeCell ref="F78:P78"/>
    <mergeCell ref="F79:P79"/>
    <mergeCell ref="N88:Q88"/>
    <mergeCell ref="N89:Q89"/>
    <mergeCell ref="N90:Q90"/>
    <mergeCell ref="N91:Q91"/>
    <mergeCell ref="M81:P81"/>
    <mergeCell ref="M83:Q83"/>
    <mergeCell ref="M84:Q84"/>
    <mergeCell ref="D97:H97"/>
    <mergeCell ref="N97:Q97"/>
    <mergeCell ref="D98:H98"/>
    <mergeCell ref="N98:Q98"/>
    <mergeCell ref="N92:Q92"/>
    <mergeCell ref="N93:Q93"/>
    <mergeCell ref="N94:Q94"/>
    <mergeCell ref="N96:Q96"/>
    <mergeCell ref="D101:H101"/>
    <mergeCell ref="N101:Q101"/>
    <mergeCell ref="N102:Q102"/>
    <mergeCell ref="L104:Q104"/>
    <mergeCell ref="D99:H99"/>
    <mergeCell ref="N99:Q99"/>
    <mergeCell ref="D100:H100"/>
    <mergeCell ref="N100:Q100"/>
    <mergeCell ref="M117:Q117"/>
    <mergeCell ref="M118:Q118"/>
    <mergeCell ref="F120:I120"/>
    <mergeCell ref="L120:M120"/>
    <mergeCell ref="N120:Q120"/>
    <mergeCell ref="C110:Q110"/>
    <mergeCell ref="F112:P112"/>
    <mergeCell ref="F113:P113"/>
    <mergeCell ref="M115:P115"/>
    <mergeCell ref="N126:Q126"/>
    <mergeCell ref="F127:I127"/>
    <mergeCell ref="F124:I124"/>
    <mergeCell ref="L124:M124"/>
    <mergeCell ref="N124:Q124"/>
    <mergeCell ref="F125:I125"/>
    <mergeCell ref="F128:I128"/>
    <mergeCell ref="F129:I129"/>
    <mergeCell ref="F130:I130"/>
    <mergeCell ref="F131:I131"/>
    <mergeCell ref="F126:I126"/>
    <mergeCell ref="L126:M126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L146:M146"/>
    <mergeCell ref="N146:Q146"/>
    <mergeCell ref="F141:I141"/>
    <mergeCell ref="F142:I142"/>
    <mergeCell ref="F143:I143"/>
    <mergeCell ref="F144:I144"/>
    <mergeCell ref="F147:I147"/>
    <mergeCell ref="F148:I148"/>
    <mergeCell ref="F149:I149"/>
    <mergeCell ref="F150:I150"/>
    <mergeCell ref="F145:I145"/>
    <mergeCell ref="F146:I146"/>
    <mergeCell ref="F155:I155"/>
    <mergeCell ref="F156:I156"/>
    <mergeCell ref="L156:M156"/>
    <mergeCell ref="N156:Q156"/>
    <mergeCell ref="F151:I151"/>
    <mergeCell ref="F152:I152"/>
    <mergeCell ref="F153:I153"/>
    <mergeCell ref="F154:I154"/>
    <mergeCell ref="F159:I159"/>
    <mergeCell ref="L159:M159"/>
    <mergeCell ref="N159:Q159"/>
    <mergeCell ref="F160:I160"/>
    <mergeCell ref="F157:I157"/>
    <mergeCell ref="L157:M157"/>
    <mergeCell ref="N157:Q157"/>
    <mergeCell ref="F158:I158"/>
    <mergeCell ref="F163:I163"/>
    <mergeCell ref="L163:M163"/>
    <mergeCell ref="N163:Q163"/>
    <mergeCell ref="F164:I164"/>
    <mergeCell ref="F161:I161"/>
    <mergeCell ref="L161:M161"/>
    <mergeCell ref="N161:Q161"/>
    <mergeCell ref="F162:I162"/>
    <mergeCell ref="F165:I165"/>
    <mergeCell ref="L165:M165"/>
    <mergeCell ref="N165:Q165"/>
    <mergeCell ref="F167:I167"/>
    <mergeCell ref="L167:M167"/>
    <mergeCell ref="N167:Q167"/>
    <mergeCell ref="N172:Q172"/>
    <mergeCell ref="F173:I173"/>
    <mergeCell ref="L173:M173"/>
    <mergeCell ref="N173:Q173"/>
    <mergeCell ref="F168:I168"/>
    <mergeCell ref="L168:M168"/>
    <mergeCell ref="N168:Q168"/>
    <mergeCell ref="F170:I170"/>
    <mergeCell ref="L170:M170"/>
    <mergeCell ref="N170:Q170"/>
    <mergeCell ref="N169:Q169"/>
    <mergeCell ref="N171:Q171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H1:K1"/>
    <mergeCell ref="S2:AC2"/>
    <mergeCell ref="F176:I176"/>
    <mergeCell ref="L176:M176"/>
    <mergeCell ref="N176:Q176"/>
    <mergeCell ref="N121:Q121"/>
    <mergeCell ref="N122:Q122"/>
    <mergeCell ref="N123:Q123"/>
    <mergeCell ref="N139:Q139"/>
    <mergeCell ref="N166:Q166"/>
  </mergeCells>
  <dataValidations count="2">
    <dataValidation type="list" allowBlank="1" showInputMessage="1" showErrorMessage="1" error="Povoleny jsou hodnoty K a M." sqref="D172:D177">
      <formula1>"K,M"</formula1>
    </dataValidation>
    <dataValidation type="list" allowBlank="1" showInputMessage="1" showErrorMessage="1" error="Povoleny jsou hodnoty základní, snížená, zákl. přenesená, sníž. přenesená, nulová." sqref="U172:U17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showGridLines="0" zoomScalePageLayoutView="0" workbookViewId="0" topLeftCell="A1">
      <pane ySplit="1" topLeftCell="A109" activePane="bottomLeft" state="frozen"/>
      <selection pane="topLeft" activeCell="AN9" sqref="AN9"/>
      <selection pane="bottomLeft" activeCell="AN9" sqref="AN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2"/>
      <c r="B1" s="169"/>
      <c r="C1" s="169"/>
      <c r="D1" s="170" t="s">
        <v>1</v>
      </c>
      <c r="E1" s="169"/>
      <c r="F1" s="171" t="s">
        <v>745</v>
      </c>
      <c r="G1" s="171"/>
      <c r="H1" s="210" t="s">
        <v>746</v>
      </c>
      <c r="I1" s="210"/>
      <c r="J1" s="210"/>
      <c r="K1" s="210"/>
      <c r="L1" s="171" t="s">
        <v>747</v>
      </c>
      <c r="M1" s="169"/>
      <c r="N1" s="169"/>
      <c r="O1" s="170" t="s">
        <v>122</v>
      </c>
      <c r="P1" s="169"/>
      <c r="Q1" s="169"/>
      <c r="R1" s="169"/>
      <c r="S1" s="171" t="s">
        <v>748</v>
      </c>
      <c r="T1" s="171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2" t="s">
        <v>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175" t="s">
        <v>5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T2" s="2" t="s">
        <v>97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123</v>
      </c>
    </row>
    <row r="4" spans="2:46" s="2" customFormat="1" ht="37.5" customHeight="1">
      <c r="B4" s="10"/>
      <c r="C4" s="191" t="s">
        <v>124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239" t="str">
        <f>'Rekapitulace stavby'!$K$6</f>
        <v>Rekonstukce mostu ev. č. 2c-M1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R6" s="11"/>
    </row>
    <row r="7" spans="2:18" s="6" customFormat="1" ht="33.75" customHeight="1">
      <c r="B7" s="21"/>
      <c r="D7" s="16" t="s">
        <v>177</v>
      </c>
      <c r="F7" s="204" t="s">
        <v>712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R7" s="22"/>
    </row>
    <row r="8" spans="2:18" s="6" customFormat="1" ht="15" customHeight="1">
      <c r="B8" s="21"/>
      <c r="D8" s="17" t="s">
        <v>19</v>
      </c>
      <c r="F8" s="15"/>
      <c r="M8" s="17" t="s">
        <v>20</v>
      </c>
      <c r="O8" s="15"/>
      <c r="R8" s="22"/>
    </row>
    <row r="9" spans="2:18" s="6" customFormat="1" ht="15" customHeight="1">
      <c r="B9" s="21"/>
      <c r="D9" s="17" t="s">
        <v>22</v>
      </c>
      <c r="F9" s="15" t="s">
        <v>23</v>
      </c>
      <c r="M9" s="17" t="s">
        <v>24</v>
      </c>
      <c r="O9" s="231">
        <f>'Rekapitulace stavby'!$AN$8</f>
        <v>42053</v>
      </c>
      <c r="P9" s="178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27</v>
      </c>
      <c r="M11" s="17" t="s">
        <v>28</v>
      </c>
      <c r="O11" s="193"/>
      <c r="P11" s="178"/>
      <c r="R11" s="22"/>
    </row>
    <row r="12" spans="2:18" s="6" customFormat="1" ht="18.75" customHeight="1">
      <c r="B12" s="21"/>
      <c r="E12" s="15" t="s">
        <v>179</v>
      </c>
      <c r="M12" s="17" t="s">
        <v>30</v>
      </c>
      <c r="O12" s="193"/>
      <c r="P12" s="178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31</v>
      </c>
      <c r="M14" s="17" t="s">
        <v>28</v>
      </c>
      <c r="O14" s="230" t="str">
        <f>IF('Rekapitulace stavby'!$AN$13="","",'Rekapitulace stavby'!$AN$13)</f>
        <v>Vyplň údaj</v>
      </c>
      <c r="P14" s="178"/>
      <c r="R14" s="22"/>
    </row>
    <row r="15" spans="2:18" s="6" customFormat="1" ht="18.75" customHeight="1">
      <c r="B15" s="21"/>
      <c r="E15" s="230" t="str">
        <f>IF('Rekapitulace stavby'!$E$14="","",'Rekapitulace stavby'!$E$14)</f>
        <v>Vyplň údaj</v>
      </c>
      <c r="F15" s="178"/>
      <c r="G15" s="178"/>
      <c r="H15" s="178"/>
      <c r="I15" s="178"/>
      <c r="J15" s="178"/>
      <c r="K15" s="178"/>
      <c r="L15" s="178"/>
      <c r="M15" s="17" t="s">
        <v>30</v>
      </c>
      <c r="O15" s="230" t="str">
        <f>IF('Rekapitulace stavby'!$AN$14="","",'Rekapitulace stavby'!$AN$14)</f>
        <v>Vyplň údaj</v>
      </c>
      <c r="P15" s="178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33</v>
      </c>
      <c r="M17" s="17" t="s">
        <v>28</v>
      </c>
      <c r="O17" s="193"/>
      <c r="P17" s="178"/>
      <c r="R17" s="22"/>
    </row>
    <row r="18" spans="2:18" s="6" customFormat="1" ht="18.75" customHeight="1">
      <c r="B18" s="21"/>
      <c r="E18" s="15" t="s">
        <v>34</v>
      </c>
      <c r="M18" s="17" t="s">
        <v>30</v>
      </c>
      <c r="O18" s="193"/>
      <c r="P18" s="178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35</v>
      </c>
      <c r="M20" s="17" t="s">
        <v>28</v>
      </c>
      <c r="O20" s="193">
        <f>IF('Rekapitulace stavby'!$AN$19="","",'Rekapitulace stavby'!$AN$19)</f>
      </c>
      <c r="P20" s="178"/>
      <c r="R20" s="22"/>
    </row>
    <row r="21" spans="2:18" s="6" customFormat="1" ht="18.75" customHeight="1">
      <c r="B21" s="21"/>
      <c r="E21" s="15" t="str">
        <f>IF('Rekapitulace stavby'!$E$20="","",'Rekapitulace stavby'!$E$20)</f>
        <v> </v>
      </c>
      <c r="M21" s="17" t="s">
        <v>30</v>
      </c>
      <c r="O21" s="193">
        <f>IF('Rekapitulace stavby'!$AN$20="","",'Rekapitulace stavby'!$AN$20)</f>
      </c>
      <c r="P21" s="178"/>
      <c r="R21" s="22"/>
    </row>
    <row r="22" spans="2:18" s="6" customFormat="1" ht="7.5" customHeight="1">
      <c r="B22" s="21"/>
      <c r="R22" s="22"/>
    </row>
    <row r="23" spans="2:18" s="6" customFormat="1" ht="15" customHeight="1">
      <c r="B23" s="21"/>
      <c r="D23" s="17" t="s">
        <v>37</v>
      </c>
      <c r="R23" s="22"/>
    </row>
    <row r="24" spans="2:18" s="91" customFormat="1" ht="15.75" customHeight="1">
      <c r="B24" s="92"/>
      <c r="E24" s="206"/>
      <c r="F24" s="228"/>
      <c r="G24" s="228"/>
      <c r="H24" s="228"/>
      <c r="I24" s="228"/>
      <c r="J24" s="228"/>
      <c r="K24" s="228"/>
      <c r="L24" s="228"/>
      <c r="R24" s="93"/>
    </row>
    <row r="25" spans="2:18" s="6" customFormat="1" ht="7.5" customHeight="1">
      <c r="B25" s="21"/>
      <c r="R25" s="22"/>
    </row>
    <row r="26" spans="2:18" s="6" customFormat="1" ht="7.5" customHeight="1">
      <c r="B26" s="2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R26" s="22"/>
    </row>
    <row r="27" spans="2:18" s="6" customFormat="1" ht="15" customHeight="1">
      <c r="B27" s="21"/>
      <c r="D27" s="94" t="s">
        <v>125</v>
      </c>
      <c r="M27" s="207">
        <f>$N$88</f>
        <v>0</v>
      </c>
      <c r="N27" s="178"/>
      <c r="O27" s="178"/>
      <c r="P27" s="178"/>
      <c r="R27" s="22"/>
    </row>
    <row r="28" spans="2:18" s="6" customFormat="1" ht="15" customHeight="1">
      <c r="B28" s="21"/>
      <c r="D28" s="20" t="s">
        <v>114</v>
      </c>
      <c r="M28" s="207">
        <f>$N$93</f>
        <v>0</v>
      </c>
      <c r="N28" s="178"/>
      <c r="O28" s="178"/>
      <c r="P28" s="178"/>
      <c r="R28" s="22"/>
    </row>
    <row r="29" spans="2:18" s="6" customFormat="1" ht="7.5" customHeight="1">
      <c r="B29" s="21"/>
      <c r="R29" s="22"/>
    </row>
    <row r="30" spans="2:18" s="6" customFormat="1" ht="26.25" customHeight="1">
      <c r="B30" s="21"/>
      <c r="D30" s="95" t="s">
        <v>41</v>
      </c>
      <c r="M30" s="229">
        <f>ROUND($M$27+$M$28,2)</f>
        <v>0</v>
      </c>
      <c r="N30" s="178"/>
      <c r="O30" s="178"/>
      <c r="P30" s="178"/>
      <c r="R30" s="22"/>
    </row>
    <row r="31" spans="2:18" s="6" customFormat="1" ht="7.5" customHeight="1">
      <c r="B31" s="2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R31" s="22"/>
    </row>
    <row r="32" spans="2:18" s="6" customFormat="1" ht="15" customHeight="1">
      <c r="B32" s="21"/>
      <c r="D32" s="26" t="s">
        <v>42</v>
      </c>
      <c r="E32" s="26" t="s">
        <v>43</v>
      </c>
      <c r="F32" s="96">
        <v>0.21</v>
      </c>
      <c r="G32" s="97" t="s">
        <v>44</v>
      </c>
      <c r="H32" s="227">
        <f>ROUND((((SUM($BE$93:$BE$100)+SUM($BE$118:$BE$121))+SUM($BE$123:$BE$127))),2)</f>
        <v>0</v>
      </c>
      <c r="I32" s="178"/>
      <c r="J32" s="178"/>
      <c r="M32" s="227">
        <f>ROUND(((ROUND((SUM($BE$93:$BE$100)+SUM($BE$118:$BE$121)),2)*$F$32)+SUM($BE$123:$BE$127)*$F$32),2)</f>
        <v>0</v>
      </c>
      <c r="N32" s="178"/>
      <c r="O32" s="178"/>
      <c r="P32" s="178"/>
      <c r="R32" s="22"/>
    </row>
    <row r="33" spans="2:18" s="6" customFormat="1" ht="15" customHeight="1">
      <c r="B33" s="21"/>
      <c r="E33" s="26" t="s">
        <v>45</v>
      </c>
      <c r="F33" s="96">
        <v>0.15</v>
      </c>
      <c r="G33" s="97" t="s">
        <v>44</v>
      </c>
      <c r="H33" s="227">
        <f>ROUND((((SUM($BF$93:$BF$100)+SUM($BF$118:$BF$121))+SUM($BF$123:$BF$127))),2)</f>
        <v>0</v>
      </c>
      <c r="I33" s="178"/>
      <c r="J33" s="178"/>
      <c r="M33" s="227">
        <f>ROUND(((ROUND((SUM($BF$93:$BF$100)+SUM($BF$118:$BF$121)),2)*$F$33)+SUM($BF$123:$BF$127)*$F$33),2)</f>
        <v>0</v>
      </c>
      <c r="N33" s="178"/>
      <c r="O33" s="178"/>
      <c r="P33" s="178"/>
      <c r="R33" s="22"/>
    </row>
    <row r="34" spans="2:18" s="6" customFormat="1" ht="15" customHeight="1" hidden="1">
      <c r="B34" s="21"/>
      <c r="E34" s="26" t="s">
        <v>46</v>
      </c>
      <c r="F34" s="96">
        <v>0.21</v>
      </c>
      <c r="G34" s="97" t="s">
        <v>44</v>
      </c>
      <c r="H34" s="227">
        <f>ROUND((((SUM($BG$93:$BG$100)+SUM($BG$118:$BG$121))+SUM($BG$123:$BG$127))),2)</f>
        <v>0</v>
      </c>
      <c r="I34" s="178"/>
      <c r="J34" s="178"/>
      <c r="M34" s="227">
        <v>0</v>
      </c>
      <c r="N34" s="178"/>
      <c r="O34" s="178"/>
      <c r="P34" s="178"/>
      <c r="R34" s="22"/>
    </row>
    <row r="35" spans="2:18" s="6" customFormat="1" ht="15" customHeight="1" hidden="1">
      <c r="B35" s="21"/>
      <c r="E35" s="26" t="s">
        <v>47</v>
      </c>
      <c r="F35" s="96">
        <v>0.15</v>
      </c>
      <c r="G35" s="97" t="s">
        <v>44</v>
      </c>
      <c r="H35" s="227">
        <f>ROUND((((SUM($BH$93:$BH$100)+SUM($BH$118:$BH$121))+SUM($BH$123:$BH$127))),2)</f>
        <v>0</v>
      </c>
      <c r="I35" s="178"/>
      <c r="J35" s="178"/>
      <c r="M35" s="227">
        <v>0</v>
      </c>
      <c r="N35" s="178"/>
      <c r="O35" s="178"/>
      <c r="P35" s="178"/>
      <c r="R35" s="22"/>
    </row>
    <row r="36" spans="2:18" s="6" customFormat="1" ht="15" customHeight="1" hidden="1">
      <c r="B36" s="21"/>
      <c r="E36" s="26" t="s">
        <v>48</v>
      </c>
      <c r="F36" s="96">
        <v>0</v>
      </c>
      <c r="G36" s="97" t="s">
        <v>44</v>
      </c>
      <c r="H36" s="227">
        <f>ROUND((((SUM($BI$93:$BI$100)+SUM($BI$118:$BI$121))+SUM($BI$123:$BI$127))),2)</f>
        <v>0</v>
      </c>
      <c r="I36" s="178"/>
      <c r="J36" s="178"/>
      <c r="M36" s="227">
        <v>0</v>
      </c>
      <c r="N36" s="178"/>
      <c r="O36" s="178"/>
      <c r="P36" s="178"/>
      <c r="R36" s="22"/>
    </row>
    <row r="37" spans="2:18" s="6" customFormat="1" ht="7.5" customHeight="1">
      <c r="B37" s="21"/>
      <c r="R37" s="22"/>
    </row>
    <row r="38" spans="2:18" s="6" customFormat="1" ht="26.25" customHeight="1">
      <c r="B38" s="21"/>
      <c r="C38" s="29"/>
      <c r="D38" s="30" t="s">
        <v>49</v>
      </c>
      <c r="E38" s="31"/>
      <c r="F38" s="31"/>
      <c r="G38" s="98" t="s">
        <v>50</v>
      </c>
      <c r="H38" s="32" t="s">
        <v>51</v>
      </c>
      <c r="I38" s="31"/>
      <c r="J38" s="31"/>
      <c r="K38" s="31"/>
      <c r="L38" s="201">
        <f>SUM($M$30:$M$36)</f>
        <v>0</v>
      </c>
      <c r="M38" s="188"/>
      <c r="N38" s="188"/>
      <c r="O38" s="188"/>
      <c r="P38" s="190"/>
      <c r="Q38" s="29"/>
      <c r="R38" s="22"/>
    </row>
    <row r="39" spans="2:18" s="6" customFormat="1" ht="15" customHeight="1">
      <c r="B39" s="21"/>
      <c r="R39" s="22"/>
    </row>
    <row r="40" spans="2:18" s="6" customFormat="1" ht="15" customHeight="1">
      <c r="B40" s="21"/>
      <c r="R40" s="22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3" t="s">
        <v>52</v>
      </c>
      <c r="E50" s="34"/>
      <c r="F50" s="34"/>
      <c r="G50" s="34"/>
      <c r="H50" s="35"/>
      <c r="J50" s="33" t="s">
        <v>53</v>
      </c>
      <c r="K50" s="34"/>
      <c r="L50" s="34"/>
      <c r="M50" s="34"/>
      <c r="N50" s="34"/>
      <c r="O50" s="34"/>
      <c r="P50" s="35"/>
      <c r="R50" s="22"/>
    </row>
    <row r="51" spans="2:18" s="2" customFormat="1" ht="14.25" customHeight="1">
      <c r="B51" s="10"/>
      <c r="D51" s="36"/>
      <c r="H51" s="37"/>
      <c r="J51" s="36"/>
      <c r="P51" s="37"/>
      <c r="R51" s="11"/>
    </row>
    <row r="52" spans="2:18" s="2" customFormat="1" ht="14.25" customHeight="1">
      <c r="B52" s="10"/>
      <c r="D52" s="36"/>
      <c r="H52" s="37"/>
      <c r="J52" s="36"/>
      <c r="P52" s="37"/>
      <c r="R52" s="11"/>
    </row>
    <row r="53" spans="2:18" s="2" customFormat="1" ht="14.25" customHeight="1">
      <c r="B53" s="10"/>
      <c r="D53" s="36"/>
      <c r="H53" s="37"/>
      <c r="J53" s="36"/>
      <c r="P53" s="37"/>
      <c r="R53" s="11"/>
    </row>
    <row r="54" spans="2:18" s="2" customFormat="1" ht="14.25" customHeight="1">
      <c r="B54" s="10"/>
      <c r="D54" s="36"/>
      <c r="H54" s="37"/>
      <c r="J54" s="36"/>
      <c r="P54" s="37"/>
      <c r="R54" s="11"/>
    </row>
    <row r="55" spans="2:18" s="2" customFormat="1" ht="14.25" customHeight="1">
      <c r="B55" s="10"/>
      <c r="D55" s="36"/>
      <c r="H55" s="37"/>
      <c r="J55" s="36"/>
      <c r="P55" s="37"/>
      <c r="R55" s="11"/>
    </row>
    <row r="56" spans="2:18" s="2" customFormat="1" ht="14.25" customHeight="1">
      <c r="B56" s="10"/>
      <c r="D56" s="36"/>
      <c r="H56" s="37"/>
      <c r="J56" s="36"/>
      <c r="P56" s="37"/>
      <c r="R56" s="11"/>
    </row>
    <row r="57" spans="2:18" s="2" customFormat="1" ht="14.25" customHeight="1">
      <c r="B57" s="10"/>
      <c r="D57" s="36"/>
      <c r="H57" s="37"/>
      <c r="J57" s="36"/>
      <c r="P57" s="37"/>
      <c r="R57" s="11"/>
    </row>
    <row r="58" spans="2:18" s="2" customFormat="1" ht="14.25" customHeight="1">
      <c r="B58" s="10"/>
      <c r="D58" s="36"/>
      <c r="H58" s="37"/>
      <c r="J58" s="36"/>
      <c r="P58" s="37"/>
      <c r="R58" s="11"/>
    </row>
    <row r="59" spans="2:18" s="6" customFormat="1" ht="15.75" customHeight="1">
      <c r="B59" s="21"/>
      <c r="D59" s="38" t="s">
        <v>54</v>
      </c>
      <c r="E59" s="39"/>
      <c r="F59" s="39"/>
      <c r="G59" s="40" t="s">
        <v>55</v>
      </c>
      <c r="H59" s="41"/>
      <c r="J59" s="38" t="s">
        <v>54</v>
      </c>
      <c r="K59" s="39"/>
      <c r="L59" s="39"/>
      <c r="M59" s="39"/>
      <c r="N59" s="40" t="s">
        <v>55</v>
      </c>
      <c r="O59" s="39"/>
      <c r="P59" s="41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3" t="s">
        <v>56</v>
      </c>
      <c r="E61" s="34"/>
      <c r="F61" s="34"/>
      <c r="G61" s="34"/>
      <c r="H61" s="35"/>
      <c r="J61" s="33" t="s">
        <v>57</v>
      </c>
      <c r="K61" s="34"/>
      <c r="L61" s="34"/>
      <c r="M61" s="34"/>
      <c r="N61" s="34"/>
      <c r="O61" s="34"/>
      <c r="P61" s="35"/>
      <c r="R61" s="22"/>
    </row>
    <row r="62" spans="2:18" s="2" customFormat="1" ht="14.25" customHeight="1">
      <c r="B62" s="10"/>
      <c r="D62" s="36"/>
      <c r="H62" s="37"/>
      <c r="J62" s="36"/>
      <c r="P62" s="37"/>
      <c r="R62" s="11"/>
    </row>
    <row r="63" spans="2:18" s="2" customFormat="1" ht="14.25" customHeight="1">
      <c r="B63" s="10"/>
      <c r="D63" s="36"/>
      <c r="H63" s="37"/>
      <c r="J63" s="36"/>
      <c r="P63" s="37"/>
      <c r="R63" s="11"/>
    </row>
    <row r="64" spans="2:18" s="2" customFormat="1" ht="14.25" customHeight="1">
      <c r="B64" s="10"/>
      <c r="D64" s="36"/>
      <c r="H64" s="37"/>
      <c r="J64" s="36"/>
      <c r="P64" s="37"/>
      <c r="R64" s="11"/>
    </row>
    <row r="65" spans="2:18" s="2" customFormat="1" ht="14.25" customHeight="1">
      <c r="B65" s="10"/>
      <c r="D65" s="36"/>
      <c r="H65" s="37"/>
      <c r="J65" s="36"/>
      <c r="P65" s="37"/>
      <c r="R65" s="11"/>
    </row>
    <row r="66" spans="2:18" s="2" customFormat="1" ht="14.25" customHeight="1">
      <c r="B66" s="10"/>
      <c r="D66" s="36"/>
      <c r="H66" s="37"/>
      <c r="J66" s="36"/>
      <c r="P66" s="37"/>
      <c r="R66" s="11"/>
    </row>
    <row r="67" spans="2:18" s="2" customFormat="1" ht="14.25" customHeight="1">
      <c r="B67" s="10"/>
      <c r="D67" s="36"/>
      <c r="H67" s="37"/>
      <c r="J67" s="36"/>
      <c r="P67" s="37"/>
      <c r="R67" s="11"/>
    </row>
    <row r="68" spans="2:18" s="2" customFormat="1" ht="14.25" customHeight="1">
      <c r="B68" s="10"/>
      <c r="D68" s="36"/>
      <c r="H68" s="37"/>
      <c r="J68" s="36"/>
      <c r="P68" s="37"/>
      <c r="R68" s="11"/>
    </row>
    <row r="69" spans="2:18" s="2" customFormat="1" ht="14.25" customHeight="1">
      <c r="B69" s="10"/>
      <c r="D69" s="36"/>
      <c r="H69" s="37"/>
      <c r="J69" s="36"/>
      <c r="P69" s="37"/>
      <c r="R69" s="11"/>
    </row>
    <row r="70" spans="2:18" s="6" customFormat="1" ht="15.75" customHeight="1">
      <c r="B70" s="21"/>
      <c r="D70" s="38" t="s">
        <v>54</v>
      </c>
      <c r="E70" s="39"/>
      <c r="F70" s="39"/>
      <c r="G70" s="40" t="s">
        <v>55</v>
      </c>
      <c r="H70" s="41"/>
      <c r="J70" s="38" t="s">
        <v>54</v>
      </c>
      <c r="K70" s="39"/>
      <c r="L70" s="39"/>
      <c r="M70" s="39"/>
      <c r="N70" s="40" t="s">
        <v>55</v>
      </c>
      <c r="O70" s="39"/>
      <c r="P70" s="41"/>
      <c r="R70" s="22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1"/>
      <c r="C76" s="191" t="s">
        <v>126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16</v>
      </c>
      <c r="F78" s="239" t="str">
        <f>$F$6</f>
        <v>Rekonstukce mostu ev. č. 2c-M1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R78" s="22"/>
    </row>
    <row r="79" spans="2:18" s="6" customFormat="1" ht="37.5" customHeight="1">
      <c r="B79" s="21"/>
      <c r="C79" s="50" t="s">
        <v>177</v>
      </c>
      <c r="F79" s="192" t="str">
        <f>$F$7</f>
        <v>e - obj. 401 Přeložka SEK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22</v>
      </c>
      <c r="F81" s="15" t="str">
        <f>$F$9</f>
        <v>Smilovice</v>
      </c>
      <c r="K81" s="17" t="s">
        <v>24</v>
      </c>
      <c r="M81" s="220">
        <f>IF($O$9="","",$O$9)</f>
        <v>42053</v>
      </c>
      <c r="N81" s="178"/>
      <c r="O81" s="178"/>
      <c r="P81" s="178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27</v>
      </c>
      <c r="F83" s="15" t="str">
        <f>$E$12</f>
        <v>Obec Smilovice</v>
      </c>
      <c r="K83" s="17" t="s">
        <v>33</v>
      </c>
      <c r="M83" s="193" t="str">
        <f>$E$18</f>
        <v>TŘINECKÁ PROJEKCE, a. s.</v>
      </c>
      <c r="N83" s="178"/>
      <c r="O83" s="178"/>
      <c r="P83" s="178"/>
      <c r="Q83" s="178"/>
      <c r="R83" s="22"/>
    </row>
    <row r="84" spans="2:18" s="6" customFormat="1" ht="15" customHeight="1">
      <c r="B84" s="21"/>
      <c r="C84" s="17" t="s">
        <v>31</v>
      </c>
      <c r="F84" s="15" t="str">
        <f>IF($E$15="","",$E$15)</f>
        <v>Vyplň údaj</v>
      </c>
      <c r="K84" s="17" t="s">
        <v>35</v>
      </c>
      <c r="M84" s="193" t="str">
        <f>$E$21</f>
        <v> </v>
      </c>
      <c r="N84" s="178"/>
      <c r="O84" s="178"/>
      <c r="P84" s="178"/>
      <c r="Q84" s="178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225" t="s">
        <v>127</v>
      </c>
      <c r="D86" s="174"/>
      <c r="E86" s="174"/>
      <c r="F86" s="174"/>
      <c r="G86" s="174"/>
      <c r="H86" s="29"/>
      <c r="I86" s="29"/>
      <c r="J86" s="29"/>
      <c r="K86" s="29"/>
      <c r="L86" s="29"/>
      <c r="M86" s="29"/>
      <c r="N86" s="225" t="s">
        <v>128</v>
      </c>
      <c r="O86" s="178"/>
      <c r="P86" s="178"/>
      <c r="Q86" s="178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129</v>
      </c>
      <c r="N88" s="181">
        <f>$N$118</f>
        <v>0</v>
      </c>
      <c r="O88" s="178"/>
      <c r="P88" s="178"/>
      <c r="Q88" s="178"/>
      <c r="R88" s="22"/>
      <c r="AU88" s="6" t="s">
        <v>130</v>
      </c>
    </row>
    <row r="89" spans="2:18" s="99" customFormat="1" ht="25.5" customHeight="1">
      <c r="B89" s="100"/>
      <c r="D89" s="101" t="s">
        <v>713</v>
      </c>
      <c r="N89" s="226">
        <f>$N$119</f>
        <v>0</v>
      </c>
      <c r="O89" s="224"/>
      <c r="P89" s="224"/>
      <c r="Q89" s="224"/>
      <c r="R89" s="102"/>
    </row>
    <row r="90" spans="2:18" s="94" customFormat="1" ht="21" customHeight="1">
      <c r="B90" s="137"/>
      <c r="D90" s="79" t="s">
        <v>714</v>
      </c>
      <c r="N90" s="180">
        <f>$N$120</f>
        <v>0</v>
      </c>
      <c r="O90" s="224"/>
      <c r="P90" s="224"/>
      <c r="Q90" s="224"/>
      <c r="R90" s="138"/>
    </row>
    <row r="91" spans="2:18" s="99" customFormat="1" ht="22.5" customHeight="1">
      <c r="B91" s="100"/>
      <c r="D91" s="101" t="s">
        <v>132</v>
      </c>
      <c r="N91" s="217">
        <f>$N$122</f>
        <v>0</v>
      </c>
      <c r="O91" s="224"/>
      <c r="P91" s="224"/>
      <c r="Q91" s="224"/>
      <c r="R91" s="102"/>
    </row>
    <row r="92" spans="2:18" s="6" customFormat="1" ht="22.5" customHeight="1">
      <c r="B92" s="21"/>
      <c r="R92" s="22"/>
    </row>
    <row r="93" spans="2:21" s="6" customFormat="1" ht="30" customHeight="1">
      <c r="B93" s="21"/>
      <c r="C93" s="62" t="s">
        <v>133</v>
      </c>
      <c r="N93" s="181">
        <f>ROUND($N$94+$N$95+$N$96+$N$97+$N$98+$N$99,2)</f>
        <v>0</v>
      </c>
      <c r="O93" s="178"/>
      <c r="P93" s="178"/>
      <c r="Q93" s="178"/>
      <c r="R93" s="22"/>
      <c r="T93" s="103"/>
      <c r="U93" s="104" t="s">
        <v>42</v>
      </c>
    </row>
    <row r="94" spans="2:62" s="6" customFormat="1" ht="18.75" customHeight="1">
      <c r="B94" s="21"/>
      <c r="D94" s="177" t="s">
        <v>134</v>
      </c>
      <c r="E94" s="178"/>
      <c r="F94" s="178"/>
      <c r="G94" s="178"/>
      <c r="H94" s="178"/>
      <c r="N94" s="179">
        <f>ROUND($N$88*$T$94,2)</f>
        <v>0</v>
      </c>
      <c r="O94" s="178"/>
      <c r="P94" s="178"/>
      <c r="Q94" s="178"/>
      <c r="R94" s="22"/>
      <c r="T94" s="105"/>
      <c r="U94" s="106" t="s">
        <v>43</v>
      </c>
      <c r="AY94" s="6" t="s">
        <v>135</v>
      </c>
      <c r="BE94" s="83">
        <f>IF($U$94="základní",$N$94,0)</f>
        <v>0</v>
      </c>
      <c r="BF94" s="83">
        <f>IF($U$94="snížená",$N$94,0)</f>
        <v>0</v>
      </c>
      <c r="BG94" s="83">
        <f>IF($U$94="zákl. přenesená",$N$94,0)</f>
        <v>0</v>
      </c>
      <c r="BH94" s="83">
        <f>IF($U$94="sníž. přenesená",$N$94,0)</f>
        <v>0</v>
      </c>
      <c r="BI94" s="83">
        <f>IF($U$94="nulová",$N$94,0)</f>
        <v>0</v>
      </c>
      <c r="BJ94" s="6" t="s">
        <v>21</v>
      </c>
    </row>
    <row r="95" spans="2:62" s="6" customFormat="1" ht="18.75" customHeight="1">
      <c r="B95" s="21"/>
      <c r="D95" s="177" t="s">
        <v>136</v>
      </c>
      <c r="E95" s="178"/>
      <c r="F95" s="178"/>
      <c r="G95" s="178"/>
      <c r="H95" s="178"/>
      <c r="N95" s="179">
        <f>ROUND($N$88*$T$95,2)</f>
        <v>0</v>
      </c>
      <c r="O95" s="178"/>
      <c r="P95" s="178"/>
      <c r="Q95" s="178"/>
      <c r="R95" s="22"/>
      <c r="T95" s="105"/>
      <c r="U95" s="106" t="s">
        <v>43</v>
      </c>
      <c r="AY95" s="6" t="s">
        <v>135</v>
      </c>
      <c r="BE95" s="83">
        <f>IF($U$95="základní",$N$95,0)</f>
        <v>0</v>
      </c>
      <c r="BF95" s="83">
        <f>IF($U$95="snížená",$N$95,0)</f>
        <v>0</v>
      </c>
      <c r="BG95" s="83">
        <f>IF($U$95="zákl. přenesená",$N$95,0)</f>
        <v>0</v>
      </c>
      <c r="BH95" s="83">
        <f>IF($U$95="sníž. přenesená",$N$95,0)</f>
        <v>0</v>
      </c>
      <c r="BI95" s="83">
        <f>IF($U$95="nulová",$N$95,0)</f>
        <v>0</v>
      </c>
      <c r="BJ95" s="6" t="s">
        <v>21</v>
      </c>
    </row>
    <row r="96" spans="2:62" s="6" customFormat="1" ht="18.75" customHeight="1">
      <c r="B96" s="21"/>
      <c r="D96" s="177" t="s">
        <v>137</v>
      </c>
      <c r="E96" s="178"/>
      <c r="F96" s="178"/>
      <c r="G96" s="178"/>
      <c r="H96" s="178"/>
      <c r="N96" s="179">
        <f>ROUND($N$88*$T$96,2)</f>
        <v>0</v>
      </c>
      <c r="O96" s="178"/>
      <c r="P96" s="178"/>
      <c r="Q96" s="178"/>
      <c r="R96" s="22"/>
      <c r="T96" s="105"/>
      <c r="U96" s="106" t="s">
        <v>43</v>
      </c>
      <c r="AY96" s="6" t="s">
        <v>135</v>
      </c>
      <c r="BE96" s="83">
        <f>IF($U$96="základní",$N$96,0)</f>
        <v>0</v>
      </c>
      <c r="BF96" s="83">
        <f>IF($U$96="snížená",$N$96,0)</f>
        <v>0</v>
      </c>
      <c r="BG96" s="83">
        <f>IF($U$96="zákl. přenesená",$N$96,0)</f>
        <v>0</v>
      </c>
      <c r="BH96" s="83">
        <f>IF($U$96="sníž. přenesená",$N$96,0)</f>
        <v>0</v>
      </c>
      <c r="BI96" s="83">
        <f>IF($U$96="nulová",$N$96,0)</f>
        <v>0</v>
      </c>
      <c r="BJ96" s="6" t="s">
        <v>21</v>
      </c>
    </row>
    <row r="97" spans="2:62" s="6" customFormat="1" ht="18.75" customHeight="1">
      <c r="B97" s="21"/>
      <c r="D97" s="177" t="s">
        <v>138</v>
      </c>
      <c r="E97" s="178"/>
      <c r="F97" s="178"/>
      <c r="G97" s="178"/>
      <c r="H97" s="178"/>
      <c r="N97" s="179">
        <f>ROUND($N$88*$T$97,2)</f>
        <v>0</v>
      </c>
      <c r="O97" s="178"/>
      <c r="P97" s="178"/>
      <c r="Q97" s="178"/>
      <c r="R97" s="22"/>
      <c r="T97" s="105"/>
      <c r="U97" s="106" t="s">
        <v>43</v>
      </c>
      <c r="AY97" s="6" t="s">
        <v>135</v>
      </c>
      <c r="BE97" s="83">
        <f>IF($U$97="základní",$N$97,0)</f>
        <v>0</v>
      </c>
      <c r="BF97" s="83">
        <f>IF($U$97="snížená",$N$97,0)</f>
        <v>0</v>
      </c>
      <c r="BG97" s="83">
        <f>IF($U$97="zákl. přenesená",$N$97,0)</f>
        <v>0</v>
      </c>
      <c r="BH97" s="83">
        <f>IF($U$97="sníž. přenesená",$N$97,0)</f>
        <v>0</v>
      </c>
      <c r="BI97" s="83">
        <f>IF($U$97="nulová",$N$97,0)</f>
        <v>0</v>
      </c>
      <c r="BJ97" s="6" t="s">
        <v>21</v>
      </c>
    </row>
    <row r="98" spans="2:62" s="6" customFormat="1" ht="18.75" customHeight="1">
      <c r="B98" s="21"/>
      <c r="D98" s="177" t="s">
        <v>139</v>
      </c>
      <c r="E98" s="178"/>
      <c r="F98" s="178"/>
      <c r="G98" s="178"/>
      <c r="H98" s="178"/>
      <c r="N98" s="179">
        <f>ROUND($N$88*$T$98,2)</f>
        <v>0</v>
      </c>
      <c r="O98" s="178"/>
      <c r="P98" s="178"/>
      <c r="Q98" s="178"/>
      <c r="R98" s="22"/>
      <c r="T98" s="105"/>
      <c r="U98" s="106" t="s">
        <v>43</v>
      </c>
      <c r="AY98" s="6" t="s">
        <v>135</v>
      </c>
      <c r="BE98" s="83">
        <f>IF($U$98="základní",$N$98,0)</f>
        <v>0</v>
      </c>
      <c r="BF98" s="83">
        <f>IF($U$98="snížená",$N$98,0)</f>
        <v>0</v>
      </c>
      <c r="BG98" s="83">
        <f>IF($U$98="zákl. přenesená",$N$98,0)</f>
        <v>0</v>
      </c>
      <c r="BH98" s="83">
        <f>IF($U$98="sníž. přenesená",$N$98,0)</f>
        <v>0</v>
      </c>
      <c r="BI98" s="83">
        <f>IF($U$98="nulová",$N$98,0)</f>
        <v>0</v>
      </c>
      <c r="BJ98" s="6" t="s">
        <v>21</v>
      </c>
    </row>
    <row r="99" spans="2:62" s="6" customFormat="1" ht="18.75" customHeight="1">
      <c r="B99" s="21"/>
      <c r="D99" s="79" t="s">
        <v>140</v>
      </c>
      <c r="N99" s="179">
        <f>ROUND($N$88*$T$99,2)</f>
        <v>0</v>
      </c>
      <c r="O99" s="178"/>
      <c r="P99" s="178"/>
      <c r="Q99" s="178"/>
      <c r="R99" s="22"/>
      <c r="T99" s="107"/>
      <c r="U99" s="108" t="s">
        <v>43</v>
      </c>
      <c r="AY99" s="6" t="s">
        <v>141</v>
      </c>
      <c r="BE99" s="83">
        <f>IF($U$99="základní",$N$99,0)</f>
        <v>0</v>
      </c>
      <c r="BF99" s="83">
        <f>IF($U$99="snížená",$N$99,0)</f>
        <v>0</v>
      </c>
      <c r="BG99" s="83">
        <f>IF($U$99="zákl. přenesená",$N$99,0)</f>
        <v>0</v>
      </c>
      <c r="BH99" s="83">
        <f>IF($U$99="sníž. přenesená",$N$99,0)</f>
        <v>0</v>
      </c>
      <c r="BI99" s="83">
        <f>IF($U$99="nulová",$N$99,0)</f>
        <v>0</v>
      </c>
      <c r="BJ99" s="6" t="s">
        <v>21</v>
      </c>
    </row>
    <row r="100" spans="2:18" s="6" customFormat="1" ht="14.25" customHeight="1">
      <c r="B100" s="21"/>
      <c r="R100" s="22"/>
    </row>
    <row r="101" spans="2:18" s="6" customFormat="1" ht="30" customHeight="1">
      <c r="B101" s="21"/>
      <c r="C101" s="90" t="s">
        <v>121</v>
      </c>
      <c r="D101" s="29"/>
      <c r="E101" s="29"/>
      <c r="F101" s="29"/>
      <c r="G101" s="29"/>
      <c r="H101" s="29"/>
      <c r="I101" s="29"/>
      <c r="J101" s="29"/>
      <c r="K101" s="29"/>
      <c r="L101" s="173">
        <f>ROUND(SUM($N$88+$N$93),2)</f>
        <v>0</v>
      </c>
      <c r="M101" s="174"/>
      <c r="N101" s="174"/>
      <c r="O101" s="174"/>
      <c r="P101" s="174"/>
      <c r="Q101" s="174"/>
      <c r="R101" s="22"/>
    </row>
    <row r="102" spans="2:18" s="6" customFormat="1" ht="7.5" customHeight="1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4"/>
    </row>
    <row r="106" spans="2:18" s="6" customFormat="1" ht="7.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7"/>
    </row>
    <row r="107" spans="2:18" s="6" customFormat="1" ht="37.5" customHeight="1">
      <c r="B107" s="21"/>
      <c r="C107" s="191" t="s">
        <v>142</v>
      </c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22"/>
    </row>
    <row r="108" spans="2:18" s="6" customFormat="1" ht="7.5" customHeight="1">
      <c r="B108" s="21"/>
      <c r="R108" s="22"/>
    </row>
    <row r="109" spans="2:18" s="6" customFormat="1" ht="30.75" customHeight="1">
      <c r="B109" s="21"/>
      <c r="C109" s="17" t="s">
        <v>16</v>
      </c>
      <c r="F109" s="239" t="str">
        <f>$F$6</f>
        <v>Rekonstukce mostu ev. č. 2c-M1</v>
      </c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R109" s="22"/>
    </row>
    <row r="110" spans="2:18" s="6" customFormat="1" ht="37.5" customHeight="1">
      <c r="B110" s="21"/>
      <c r="C110" s="50" t="s">
        <v>177</v>
      </c>
      <c r="F110" s="192" t="str">
        <f>$F$7</f>
        <v>e - obj. 401 Přeložka SEK</v>
      </c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R110" s="22"/>
    </row>
    <row r="111" spans="2:18" s="6" customFormat="1" ht="7.5" customHeight="1">
      <c r="B111" s="21"/>
      <c r="R111" s="22"/>
    </row>
    <row r="112" spans="2:18" s="6" customFormat="1" ht="18.75" customHeight="1">
      <c r="B112" s="21"/>
      <c r="C112" s="17" t="s">
        <v>22</v>
      </c>
      <c r="F112" s="15" t="str">
        <f>$F$9</f>
        <v>Smilovice</v>
      </c>
      <c r="K112" s="17" t="s">
        <v>24</v>
      </c>
      <c r="M112" s="220">
        <f>IF($O$9="","",$O$9)</f>
        <v>42053</v>
      </c>
      <c r="N112" s="178"/>
      <c r="O112" s="178"/>
      <c r="P112" s="178"/>
      <c r="R112" s="22"/>
    </row>
    <row r="113" spans="2:18" s="6" customFormat="1" ht="7.5" customHeight="1">
      <c r="B113" s="21"/>
      <c r="R113" s="22"/>
    </row>
    <row r="114" spans="2:18" s="6" customFormat="1" ht="15.75" customHeight="1">
      <c r="B114" s="21"/>
      <c r="C114" s="17" t="s">
        <v>27</v>
      </c>
      <c r="F114" s="15" t="str">
        <f>$E$12</f>
        <v>Obec Smilovice</v>
      </c>
      <c r="K114" s="17" t="s">
        <v>33</v>
      </c>
      <c r="M114" s="193" t="str">
        <f>$E$18</f>
        <v>TŘINECKÁ PROJEKCE, a. s.</v>
      </c>
      <c r="N114" s="178"/>
      <c r="O114" s="178"/>
      <c r="P114" s="178"/>
      <c r="Q114" s="178"/>
      <c r="R114" s="22"/>
    </row>
    <row r="115" spans="2:18" s="6" customFormat="1" ht="15" customHeight="1">
      <c r="B115" s="21"/>
      <c r="C115" s="17" t="s">
        <v>31</v>
      </c>
      <c r="F115" s="15" t="str">
        <f>IF($E$15="","",$E$15)</f>
        <v>Vyplň údaj</v>
      </c>
      <c r="K115" s="17" t="s">
        <v>35</v>
      </c>
      <c r="M115" s="193" t="str">
        <f>$E$21</f>
        <v> </v>
      </c>
      <c r="N115" s="178"/>
      <c r="O115" s="178"/>
      <c r="P115" s="178"/>
      <c r="Q115" s="178"/>
      <c r="R115" s="22"/>
    </row>
    <row r="116" spans="2:18" s="6" customFormat="1" ht="11.25" customHeight="1">
      <c r="B116" s="21"/>
      <c r="R116" s="22"/>
    </row>
    <row r="117" spans="2:27" s="109" customFormat="1" ht="30" customHeight="1">
      <c r="B117" s="110"/>
      <c r="C117" s="111" t="s">
        <v>143</v>
      </c>
      <c r="D117" s="112" t="s">
        <v>144</v>
      </c>
      <c r="E117" s="112" t="s">
        <v>60</v>
      </c>
      <c r="F117" s="221" t="s">
        <v>145</v>
      </c>
      <c r="G117" s="222"/>
      <c r="H117" s="222"/>
      <c r="I117" s="222"/>
      <c r="J117" s="112" t="s">
        <v>146</v>
      </c>
      <c r="K117" s="112" t="s">
        <v>147</v>
      </c>
      <c r="L117" s="221" t="s">
        <v>148</v>
      </c>
      <c r="M117" s="222"/>
      <c r="N117" s="221" t="s">
        <v>149</v>
      </c>
      <c r="O117" s="222"/>
      <c r="P117" s="222"/>
      <c r="Q117" s="223"/>
      <c r="R117" s="113"/>
      <c r="T117" s="57" t="s">
        <v>150</v>
      </c>
      <c r="U117" s="58" t="s">
        <v>42</v>
      </c>
      <c r="V117" s="58" t="s">
        <v>151</v>
      </c>
      <c r="W117" s="58" t="s">
        <v>152</v>
      </c>
      <c r="X117" s="58" t="s">
        <v>153</v>
      </c>
      <c r="Y117" s="58" t="s">
        <v>154</v>
      </c>
      <c r="Z117" s="58" t="s">
        <v>155</v>
      </c>
      <c r="AA117" s="59" t="s">
        <v>156</v>
      </c>
    </row>
    <row r="118" spans="2:63" s="6" customFormat="1" ht="30" customHeight="1">
      <c r="B118" s="21"/>
      <c r="C118" s="62" t="s">
        <v>125</v>
      </c>
      <c r="N118" s="216">
        <f>$BK$118</f>
        <v>0</v>
      </c>
      <c r="O118" s="178"/>
      <c r="P118" s="178"/>
      <c r="Q118" s="178"/>
      <c r="R118" s="22"/>
      <c r="T118" s="61"/>
      <c r="U118" s="34"/>
      <c r="V118" s="34"/>
      <c r="W118" s="114">
        <f>$W$119+$W$122</f>
        <v>0</v>
      </c>
      <c r="X118" s="34"/>
      <c r="Y118" s="114">
        <f>$Y$119+$Y$122</f>
        <v>0</v>
      </c>
      <c r="Z118" s="34"/>
      <c r="AA118" s="115">
        <f>$AA$119+$AA$122</f>
        <v>0</v>
      </c>
      <c r="AT118" s="6" t="s">
        <v>77</v>
      </c>
      <c r="AU118" s="6" t="s">
        <v>130</v>
      </c>
      <c r="BK118" s="116">
        <f>$BK$119+$BK$122</f>
        <v>0</v>
      </c>
    </row>
    <row r="119" spans="2:63" s="117" customFormat="1" ht="37.5" customHeight="1">
      <c r="B119" s="118"/>
      <c r="D119" s="119" t="s">
        <v>713</v>
      </c>
      <c r="E119" s="119"/>
      <c r="F119" s="119"/>
      <c r="G119" s="119"/>
      <c r="H119" s="119"/>
      <c r="I119" s="119"/>
      <c r="J119" s="119"/>
      <c r="K119" s="119"/>
      <c r="L119" s="119"/>
      <c r="M119" s="119"/>
      <c r="N119" s="217">
        <f>$BK$119</f>
        <v>0</v>
      </c>
      <c r="O119" s="218"/>
      <c r="P119" s="218"/>
      <c r="Q119" s="218"/>
      <c r="R119" s="121"/>
      <c r="T119" s="122"/>
      <c r="W119" s="123">
        <f>$W$120</f>
        <v>0</v>
      </c>
      <c r="Y119" s="123">
        <f>$Y$120</f>
        <v>0</v>
      </c>
      <c r="AA119" s="124">
        <f>$AA$120</f>
        <v>0</v>
      </c>
      <c r="AR119" s="120" t="s">
        <v>123</v>
      </c>
      <c r="AT119" s="120" t="s">
        <v>77</v>
      </c>
      <c r="AU119" s="120" t="s">
        <v>78</v>
      </c>
      <c r="AY119" s="120" t="s">
        <v>158</v>
      </c>
      <c r="BK119" s="125">
        <f>$BK$120</f>
        <v>0</v>
      </c>
    </row>
    <row r="120" spans="2:63" s="117" customFormat="1" ht="21" customHeight="1">
      <c r="B120" s="118"/>
      <c r="D120" s="139" t="s">
        <v>714</v>
      </c>
      <c r="E120" s="139"/>
      <c r="F120" s="139"/>
      <c r="G120" s="139"/>
      <c r="H120" s="139"/>
      <c r="I120" s="139"/>
      <c r="J120" s="139"/>
      <c r="K120" s="139"/>
      <c r="L120" s="139"/>
      <c r="M120" s="139"/>
      <c r="N120" s="232">
        <f>$BK$120</f>
        <v>0</v>
      </c>
      <c r="O120" s="218"/>
      <c r="P120" s="218"/>
      <c r="Q120" s="218"/>
      <c r="R120" s="121"/>
      <c r="T120" s="122"/>
      <c r="W120" s="123">
        <f>$W$121</f>
        <v>0</v>
      </c>
      <c r="Y120" s="123">
        <f>$Y$121</f>
        <v>0</v>
      </c>
      <c r="AA120" s="124">
        <f>$AA$121</f>
        <v>0</v>
      </c>
      <c r="AR120" s="120" t="s">
        <v>123</v>
      </c>
      <c r="AT120" s="120" t="s">
        <v>77</v>
      </c>
      <c r="AU120" s="120" t="s">
        <v>21</v>
      </c>
      <c r="AY120" s="120" t="s">
        <v>158</v>
      </c>
      <c r="BK120" s="125">
        <f>$BK$121</f>
        <v>0</v>
      </c>
    </row>
    <row r="121" spans="2:65" s="6" customFormat="1" ht="15.75" customHeight="1">
      <c r="B121" s="21"/>
      <c r="C121" s="126" t="s">
        <v>21</v>
      </c>
      <c r="D121" s="126" t="s">
        <v>159</v>
      </c>
      <c r="E121" s="127" t="s">
        <v>715</v>
      </c>
      <c r="F121" s="219" t="s">
        <v>716</v>
      </c>
      <c r="G121" s="214"/>
      <c r="H121" s="214"/>
      <c r="I121" s="214"/>
      <c r="J121" s="128" t="s">
        <v>717</v>
      </c>
      <c r="K121" s="129">
        <v>1</v>
      </c>
      <c r="L121" s="213">
        <v>0</v>
      </c>
      <c r="M121" s="214"/>
      <c r="N121" s="215">
        <f>ROUND($L$121*$K$121,2)</f>
        <v>0</v>
      </c>
      <c r="O121" s="214"/>
      <c r="P121" s="214"/>
      <c r="Q121" s="214"/>
      <c r="R121" s="22"/>
      <c r="T121" s="130"/>
      <c r="U121" s="27" t="s">
        <v>43</v>
      </c>
      <c r="W121" s="131">
        <f>$V$121*$K$121</f>
        <v>0</v>
      </c>
      <c r="X121" s="131">
        <v>0</v>
      </c>
      <c r="Y121" s="131">
        <f>$X$121*$K$121</f>
        <v>0</v>
      </c>
      <c r="Z121" s="131">
        <v>0</v>
      </c>
      <c r="AA121" s="132">
        <f>$Z$121*$K$121</f>
        <v>0</v>
      </c>
      <c r="AR121" s="6" t="s">
        <v>249</v>
      </c>
      <c r="AT121" s="6" t="s">
        <v>159</v>
      </c>
      <c r="AU121" s="6" t="s">
        <v>123</v>
      </c>
      <c r="AY121" s="6" t="s">
        <v>158</v>
      </c>
      <c r="BE121" s="83">
        <f>IF($U$121="základní",$N$121,0)</f>
        <v>0</v>
      </c>
      <c r="BF121" s="83">
        <f>IF($U$121="snížená",$N$121,0)</f>
        <v>0</v>
      </c>
      <c r="BG121" s="83">
        <f>IF($U$121="zákl. přenesená",$N$121,0)</f>
        <v>0</v>
      </c>
      <c r="BH121" s="83">
        <f>IF($U$121="sníž. přenesená",$N$121,0)</f>
        <v>0</v>
      </c>
      <c r="BI121" s="83">
        <f>IF($U$121="nulová",$N$121,0)</f>
        <v>0</v>
      </c>
      <c r="BJ121" s="6" t="s">
        <v>21</v>
      </c>
      <c r="BK121" s="83">
        <f>ROUND($L$121*$K$121,2)</f>
        <v>0</v>
      </c>
      <c r="BL121" s="6" t="s">
        <v>249</v>
      </c>
      <c r="BM121" s="6" t="s">
        <v>718</v>
      </c>
    </row>
    <row r="122" spans="2:63" s="6" customFormat="1" ht="51" customHeight="1">
      <c r="B122" s="21"/>
      <c r="D122" s="119" t="s">
        <v>175</v>
      </c>
      <c r="N122" s="217">
        <f>$BK$122</f>
        <v>0</v>
      </c>
      <c r="O122" s="178"/>
      <c r="P122" s="178"/>
      <c r="Q122" s="178"/>
      <c r="R122" s="22"/>
      <c r="T122" s="55"/>
      <c r="AA122" s="56"/>
      <c r="AT122" s="6" t="s">
        <v>77</v>
      </c>
      <c r="AU122" s="6" t="s">
        <v>78</v>
      </c>
      <c r="AY122" s="6" t="s">
        <v>176</v>
      </c>
      <c r="BK122" s="83">
        <f>SUM($BK$123:$BK$127)</f>
        <v>0</v>
      </c>
    </row>
    <row r="123" spans="2:63" s="6" customFormat="1" ht="23.25" customHeight="1">
      <c r="B123" s="21"/>
      <c r="C123" s="133"/>
      <c r="D123" s="133" t="s">
        <v>159</v>
      </c>
      <c r="E123" s="134"/>
      <c r="F123" s="211"/>
      <c r="G123" s="212"/>
      <c r="H123" s="212"/>
      <c r="I123" s="212"/>
      <c r="J123" s="135"/>
      <c r="K123" s="129"/>
      <c r="L123" s="213"/>
      <c r="M123" s="214"/>
      <c r="N123" s="215">
        <f>$BK$123</f>
        <v>0</v>
      </c>
      <c r="O123" s="214"/>
      <c r="P123" s="214"/>
      <c r="Q123" s="214"/>
      <c r="R123" s="22"/>
      <c r="T123" s="130"/>
      <c r="U123" s="136" t="s">
        <v>43</v>
      </c>
      <c r="AA123" s="56"/>
      <c r="AT123" s="6" t="s">
        <v>176</v>
      </c>
      <c r="AU123" s="6" t="s">
        <v>21</v>
      </c>
      <c r="AY123" s="6" t="s">
        <v>176</v>
      </c>
      <c r="BE123" s="83">
        <f>IF($U$123="základní",$N$123,0)</f>
        <v>0</v>
      </c>
      <c r="BF123" s="83">
        <f>IF($U$123="snížená",$N$123,0)</f>
        <v>0</v>
      </c>
      <c r="BG123" s="83">
        <f>IF($U$123="zákl. přenesená",$N$123,0)</f>
        <v>0</v>
      </c>
      <c r="BH123" s="83">
        <f>IF($U$123="sníž. přenesená",$N$123,0)</f>
        <v>0</v>
      </c>
      <c r="BI123" s="83">
        <f>IF($U$123="nulová",$N$123,0)</f>
        <v>0</v>
      </c>
      <c r="BJ123" s="6" t="s">
        <v>21</v>
      </c>
      <c r="BK123" s="83">
        <f>$L$123*$K$123</f>
        <v>0</v>
      </c>
    </row>
    <row r="124" spans="2:63" s="6" customFormat="1" ht="23.25" customHeight="1">
      <c r="B124" s="21"/>
      <c r="C124" s="133"/>
      <c r="D124" s="133" t="s">
        <v>159</v>
      </c>
      <c r="E124" s="134"/>
      <c r="F124" s="211"/>
      <c r="G124" s="212"/>
      <c r="H124" s="212"/>
      <c r="I124" s="212"/>
      <c r="J124" s="135"/>
      <c r="K124" s="129"/>
      <c r="L124" s="213"/>
      <c r="M124" s="214"/>
      <c r="N124" s="215">
        <f>$BK$124</f>
        <v>0</v>
      </c>
      <c r="O124" s="214"/>
      <c r="P124" s="214"/>
      <c r="Q124" s="214"/>
      <c r="R124" s="22"/>
      <c r="T124" s="130"/>
      <c r="U124" s="136" t="s">
        <v>43</v>
      </c>
      <c r="AA124" s="56"/>
      <c r="AT124" s="6" t="s">
        <v>176</v>
      </c>
      <c r="AU124" s="6" t="s">
        <v>21</v>
      </c>
      <c r="AY124" s="6" t="s">
        <v>176</v>
      </c>
      <c r="BE124" s="83">
        <f>IF($U$124="základní",$N$124,0)</f>
        <v>0</v>
      </c>
      <c r="BF124" s="83">
        <f>IF($U$124="snížená",$N$124,0)</f>
        <v>0</v>
      </c>
      <c r="BG124" s="83">
        <f>IF($U$124="zákl. přenesená",$N$124,0)</f>
        <v>0</v>
      </c>
      <c r="BH124" s="83">
        <f>IF($U$124="sníž. přenesená",$N$124,0)</f>
        <v>0</v>
      </c>
      <c r="BI124" s="83">
        <f>IF($U$124="nulová",$N$124,0)</f>
        <v>0</v>
      </c>
      <c r="BJ124" s="6" t="s">
        <v>21</v>
      </c>
      <c r="BK124" s="83">
        <f>$L$124*$K$124</f>
        <v>0</v>
      </c>
    </row>
    <row r="125" spans="2:63" s="6" customFormat="1" ht="23.25" customHeight="1">
      <c r="B125" s="21"/>
      <c r="C125" s="133"/>
      <c r="D125" s="133" t="s">
        <v>159</v>
      </c>
      <c r="E125" s="134"/>
      <c r="F125" s="211"/>
      <c r="G125" s="212"/>
      <c r="H125" s="212"/>
      <c r="I125" s="212"/>
      <c r="J125" s="135"/>
      <c r="K125" s="129"/>
      <c r="L125" s="213"/>
      <c r="M125" s="214"/>
      <c r="N125" s="215">
        <f>$BK$125</f>
        <v>0</v>
      </c>
      <c r="O125" s="214"/>
      <c r="P125" s="214"/>
      <c r="Q125" s="214"/>
      <c r="R125" s="22"/>
      <c r="T125" s="130"/>
      <c r="U125" s="136" t="s">
        <v>43</v>
      </c>
      <c r="AA125" s="56"/>
      <c r="AT125" s="6" t="s">
        <v>176</v>
      </c>
      <c r="AU125" s="6" t="s">
        <v>21</v>
      </c>
      <c r="AY125" s="6" t="s">
        <v>176</v>
      </c>
      <c r="BE125" s="83">
        <f>IF($U$125="základní",$N$125,0)</f>
        <v>0</v>
      </c>
      <c r="BF125" s="83">
        <f>IF($U$125="snížená",$N$125,0)</f>
        <v>0</v>
      </c>
      <c r="BG125" s="83">
        <f>IF($U$125="zákl. přenesená",$N$125,0)</f>
        <v>0</v>
      </c>
      <c r="BH125" s="83">
        <f>IF($U$125="sníž. přenesená",$N$125,0)</f>
        <v>0</v>
      </c>
      <c r="BI125" s="83">
        <f>IF($U$125="nulová",$N$125,0)</f>
        <v>0</v>
      </c>
      <c r="BJ125" s="6" t="s">
        <v>21</v>
      </c>
      <c r="BK125" s="83">
        <f>$L$125*$K$125</f>
        <v>0</v>
      </c>
    </row>
    <row r="126" spans="2:63" s="6" customFormat="1" ht="23.25" customHeight="1">
      <c r="B126" s="21"/>
      <c r="C126" s="133"/>
      <c r="D126" s="133" t="s">
        <v>159</v>
      </c>
      <c r="E126" s="134"/>
      <c r="F126" s="211"/>
      <c r="G126" s="212"/>
      <c r="H126" s="212"/>
      <c r="I126" s="212"/>
      <c r="J126" s="135"/>
      <c r="K126" s="129"/>
      <c r="L126" s="213"/>
      <c r="M126" s="214"/>
      <c r="N126" s="215">
        <f>$BK$126</f>
        <v>0</v>
      </c>
      <c r="O126" s="214"/>
      <c r="P126" s="214"/>
      <c r="Q126" s="214"/>
      <c r="R126" s="22"/>
      <c r="T126" s="130"/>
      <c r="U126" s="136" t="s">
        <v>43</v>
      </c>
      <c r="AA126" s="56"/>
      <c r="AT126" s="6" t="s">
        <v>176</v>
      </c>
      <c r="AU126" s="6" t="s">
        <v>21</v>
      </c>
      <c r="AY126" s="6" t="s">
        <v>176</v>
      </c>
      <c r="BE126" s="83">
        <f>IF($U$126="základní",$N$126,0)</f>
        <v>0</v>
      </c>
      <c r="BF126" s="83">
        <f>IF($U$126="snížená",$N$126,0)</f>
        <v>0</v>
      </c>
      <c r="BG126" s="83">
        <f>IF($U$126="zákl. přenesená",$N$126,0)</f>
        <v>0</v>
      </c>
      <c r="BH126" s="83">
        <f>IF($U$126="sníž. přenesená",$N$126,0)</f>
        <v>0</v>
      </c>
      <c r="BI126" s="83">
        <f>IF($U$126="nulová",$N$126,0)</f>
        <v>0</v>
      </c>
      <c r="BJ126" s="6" t="s">
        <v>21</v>
      </c>
      <c r="BK126" s="83">
        <f>$L$126*$K$126</f>
        <v>0</v>
      </c>
    </row>
    <row r="127" spans="2:63" s="6" customFormat="1" ht="23.25" customHeight="1">
      <c r="B127" s="21"/>
      <c r="C127" s="133"/>
      <c r="D127" s="133" t="s">
        <v>159</v>
      </c>
      <c r="E127" s="134"/>
      <c r="F127" s="211"/>
      <c r="G127" s="212"/>
      <c r="H127" s="212"/>
      <c r="I127" s="212"/>
      <c r="J127" s="135"/>
      <c r="K127" s="129"/>
      <c r="L127" s="213"/>
      <c r="M127" s="214"/>
      <c r="N127" s="215">
        <f>$BK$127</f>
        <v>0</v>
      </c>
      <c r="O127" s="214"/>
      <c r="P127" s="214"/>
      <c r="Q127" s="214"/>
      <c r="R127" s="22"/>
      <c r="T127" s="130"/>
      <c r="U127" s="136" t="s">
        <v>43</v>
      </c>
      <c r="V127" s="39"/>
      <c r="W127" s="39"/>
      <c r="X127" s="39"/>
      <c r="Y127" s="39"/>
      <c r="Z127" s="39"/>
      <c r="AA127" s="41"/>
      <c r="AT127" s="6" t="s">
        <v>176</v>
      </c>
      <c r="AU127" s="6" t="s">
        <v>21</v>
      </c>
      <c r="AY127" s="6" t="s">
        <v>176</v>
      </c>
      <c r="BE127" s="83">
        <f>IF($U$127="základní",$N$127,0)</f>
        <v>0</v>
      </c>
      <c r="BF127" s="83">
        <f>IF($U$127="snížená",$N$127,0)</f>
        <v>0</v>
      </c>
      <c r="BG127" s="83">
        <f>IF($U$127="zákl. přenesená",$N$127,0)</f>
        <v>0</v>
      </c>
      <c r="BH127" s="83">
        <f>IF($U$127="sníž. přenesená",$N$127,0)</f>
        <v>0</v>
      </c>
      <c r="BI127" s="83">
        <f>IF($U$127="nulová",$N$127,0)</f>
        <v>0</v>
      </c>
      <c r="BJ127" s="6" t="s">
        <v>21</v>
      </c>
      <c r="BK127" s="83">
        <f>$L$127*$K$127</f>
        <v>0</v>
      </c>
    </row>
    <row r="128" spans="2:18" s="6" customFormat="1" ht="7.5" customHeight="1"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4"/>
    </row>
    <row r="298" s="2" customFormat="1" ht="14.25" customHeight="1"/>
  </sheetData>
  <sheetProtection/>
  <mergeCells count="87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C86:G86"/>
    <mergeCell ref="N86:Q86"/>
    <mergeCell ref="L38:P38"/>
    <mergeCell ref="C76:Q76"/>
    <mergeCell ref="F78:P78"/>
    <mergeCell ref="F79:P79"/>
    <mergeCell ref="N88:Q88"/>
    <mergeCell ref="N89:Q89"/>
    <mergeCell ref="N90:Q90"/>
    <mergeCell ref="N91:Q91"/>
    <mergeCell ref="M81:P81"/>
    <mergeCell ref="M83:Q83"/>
    <mergeCell ref="M84:Q84"/>
    <mergeCell ref="D96:H96"/>
    <mergeCell ref="N96:Q96"/>
    <mergeCell ref="D97:H97"/>
    <mergeCell ref="N97:Q97"/>
    <mergeCell ref="N93:Q93"/>
    <mergeCell ref="D94:H94"/>
    <mergeCell ref="N94:Q94"/>
    <mergeCell ref="D95:H95"/>
    <mergeCell ref="N95:Q95"/>
    <mergeCell ref="F109:P109"/>
    <mergeCell ref="F110:P110"/>
    <mergeCell ref="M112:P112"/>
    <mergeCell ref="D98:H98"/>
    <mergeCell ref="N98:Q98"/>
    <mergeCell ref="N99:Q99"/>
    <mergeCell ref="L101:Q101"/>
    <mergeCell ref="F123:I123"/>
    <mergeCell ref="L123:M123"/>
    <mergeCell ref="N123:Q123"/>
    <mergeCell ref="M114:Q114"/>
    <mergeCell ref="M115:Q115"/>
    <mergeCell ref="F117:I117"/>
    <mergeCell ref="L117:M117"/>
    <mergeCell ref="N117:Q117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H1:K1"/>
    <mergeCell ref="S2:AC2"/>
    <mergeCell ref="N118:Q118"/>
    <mergeCell ref="N119:Q119"/>
    <mergeCell ref="N120:Q120"/>
    <mergeCell ref="N122:Q122"/>
    <mergeCell ref="F121:I121"/>
    <mergeCell ref="L121:M121"/>
    <mergeCell ref="N121:Q121"/>
    <mergeCell ref="C107:Q107"/>
  </mergeCells>
  <dataValidations count="2">
    <dataValidation type="list" allowBlank="1" showInputMessage="1" showErrorMessage="1" error="Povoleny jsou hodnoty K a M." sqref="D123:D128">
      <formula1>"K,M"</formula1>
    </dataValidation>
    <dataValidation type="list" allowBlank="1" showInputMessage="1" showErrorMessage="1" error="Povoleny jsou hodnoty základní, snížená, zákl. přenesená, sníž. přenesená, nulová." sqref="U123:U12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showGridLines="0" zoomScalePageLayoutView="0" workbookViewId="0" topLeftCell="A1">
      <pane ySplit="1" topLeftCell="A109" activePane="bottomLeft" state="frozen"/>
      <selection pane="topLeft" activeCell="AN9" sqref="AN9"/>
      <selection pane="bottomLeft" activeCell="AN9" sqref="AN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2"/>
      <c r="B1" s="169"/>
      <c r="C1" s="169"/>
      <c r="D1" s="170" t="s">
        <v>1</v>
      </c>
      <c r="E1" s="169"/>
      <c r="F1" s="171" t="s">
        <v>745</v>
      </c>
      <c r="G1" s="171"/>
      <c r="H1" s="210" t="s">
        <v>746</v>
      </c>
      <c r="I1" s="210"/>
      <c r="J1" s="210"/>
      <c r="K1" s="210"/>
      <c r="L1" s="171" t="s">
        <v>747</v>
      </c>
      <c r="M1" s="169"/>
      <c r="N1" s="169"/>
      <c r="O1" s="170" t="s">
        <v>122</v>
      </c>
      <c r="P1" s="169"/>
      <c r="Q1" s="169"/>
      <c r="R1" s="169"/>
      <c r="S1" s="171" t="s">
        <v>748</v>
      </c>
      <c r="T1" s="171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2" t="s">
        <v>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175" t="s">
        <v>5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T2" s="2" t="s">
        <v>100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123</v>
      </c>
    </row>
    <row r="4" spans="2:46" s="2" customFormat="1" ht="37.5" customHeight="1">
      <c r="B4" s="10"/>
      <c r="C4" s="191" t="s">
        <v>124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239" t="str">
        <f>'Rekapitulace stavby'!$K$6</f>
        <v>Rekonstukce mostu ev. č. 2c-M1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R6" s="11"/>
    </row>
    <row r="7" spans="2:18" s="6" customFormat="1" ht="33.75" customHeight="1">
      <c r="B7" s="21"/>
      <c r="D7" s="16" t="s">
        <v>177</v>
      </c>
      <c r="F7" s="204" t="s">
        <v>719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R7" s="22"/>
    </row>
    <row r="8" spans="2:18" s="6" customFormat="1" ht="15" customHeight="1">
      <c r="B8" s="21"/>
      <c r="D8" s="17" t="s">
        <v>19</v>
      </c>
      <c r="F8" s="15"/>
      <c r="M8" s="17" t="s">
        <v>20</v>
      </c>
      <c r="O8" s="15"/>
      <c r="R8" s="22"/>
    </row>
    <row r="9" spans="2:18" s="6" customFormat="1" ht="15" customHeight="1">
      <c r="B9" s="21"/>
      <c r="D9" s="17" t="s">
        <v>22</v>
      </c>
      <c r="F9" s="15" t="s">
        <v>23</v>
      </c>
      <c r="M9" s="17" t="s">
        <v>24</v>
      </c>
      <c r="O9" s="231">
        <f>'Rekapitulace stavby'!$AN$8</f>
        <v>42053</v>
      </c>
      <c r="P9" s="178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27</v>
      </c>
      <c r="M11" s="17" t="s">
        <v>28</v>
      </c>
      <c r="O11" s="193"/>
      <c r="P11" s="178"/>
      <c r="R11" s="22"/>
    </row>
    <row r="12" spans="2:18" s="6" customFormat="1" ht="18.75" customHeight="1">
      <c r="B12" s="21"/>
      <c r="E12" s="15" t="s">
        <v>179</v>
      </c>
      <c r="M12" s="17" t="s">
        <v>30</v>
      </c>
      <c r="O12" s="193"/>
      <c r="P12" s="178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31</v>
      </c>
      <c r="M14" s="17" t="s">
        <v>28</v>
      </c>
      <c r="O14" s="230" t="str">
        <f>IF('Rekapitulace stavby'!$AN$13="","",'Rekapitulace stavby'!$AN$13)</f>
        <v>Vyplň údaj</v>
      </c>
      <c r="P14" s="178"/>
      <c r="R14" s="22"/>
    </row>
    <row r="15" spans="2:18" s="6" customFormat="1" ht="18.75" customHeight="1">
      <c r="B15" s="21"/>
      <c r="E15" s="230" t="str">
        <f>IF('Rekapitulace stavby'!$E$14="","",'Rekapitulace stavby'!$E$14)</f>
        <v>Vyplň údaj</v>
      </c>
      <c r="F15" s="178"/>
      <c r="G15" s="178"/>
      <c r="H15" s="178"/>
      <c r="I15" s="178"/>
      <c r="J15" s="178"/>
      <c r="K15" s="178"/>
      <c r="L15" s="178"/>
      <c r="M15" s="17" t="s">
        <v>30</v>
      </c>
      <c r="O15" s="230" t="str">
        <f>IF('Rekapitulace stavby'!$AN$14="","",'Rekapitulace stavby'!$AN$14)</f>
        <v>Vyplň údaj</v>
      </c>
      <c r="P15" s="178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33</v>
      </c>
      <c r="M17" s="17" t="s">
        <v>28</v>
      </c>
      <c r="O17" s="193"/>
      <c r="P17" s="178"/>
      <c r="R17" s="22"/>
    </row>
    <row r="18" spans="2:18" s="6" customFormat="1" ht="18.75" customHeight="1">
      <c r="B18" s="21"/>
      <c r="E18" s="15" t="s">
        <v>34</v>
      </c>
      <c r="M18" s="17" t="s">
        <v>30</v>
      </c>
      <c r="O18" s="193"/>
      <c r="P18" s="178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35</v>
      </c>
      <c r="M20" s="17" t="s">
        <v>28</v>
      </c>
      <c r="O20" s="193">
        <f>IF('Rekapitulace stavby'!$AN$19="","",'Rekapitulace stavby'!$AN$19)</f>
      </c>
      <c r="P20" s="178"/>
      <c r="R20" s="22"/>
    </row>
    <row r="21" spans="2:18" s="6" customFormat="1" ht="18.75" customHeight="1">
      <c r="B21" s="21"/>
      <c r="E21" s="15" t="str">
        <f>IF('Rekapitulace stavby'!$E$20="","",'Rekapitulace stavby'!$E$20)</f>
        <v> </v>
      </c>
      <c r="M21" s="17" t="s">
        <v>30</v>
      </c>
      <c r="O21" s="193">
        <f>IF('Rekapitulace stavby'!$AN$20="","",'Rekapitulace stavby'!$AN$20)</f>
      </c>
      <c r="P21" s="178"/>
      <c r="R21" s="22"/>
    </row>
    <row r="22" spans="2:18" s="6" customFormat="1" ht="7.5" customHeight="1">
      <c r="B22" s="21"/>
      <c r="R22" s="22"/>
    </row>
    <row r="23" spans="2:18" s="6" customFormat="1" ht="15" customHeight="1">
      <c r="B23" s="21"/>
      <c r="D23" s="17" t="s">
        <v>37</v>
      </c>
      <c r="R23" s="22"/>
    </row>
    <row r="24" spans="2:18" s="91" customFormat="1" ht="15.75" customHeight="1">
      <c r="B24" s="92"/>
      <c r="E24" s="206"/>
      <c r="F24" s="228"/>
      <c r="G24" s="228"/>
      <c r="H24" s="228"/>
      <c r="I24" s="228"/>
      <c r="J24" s="228"/>
      <c r="K24" s="228"/>
      <c r="L24" s="228"/>
      <c r="R24" s="93"/>
    </row>
    <row r="25" spans="2:18" s="6" customFormat="1" ht="7.5" customHeight="1">
      <c r="B25" s="21"/>
      <c r="R25" s="22"/>
    </row>
    <row r="26" spans="2:18" s="6" customFormat="1" ht="7.5" customHeight="1">
      <c r="B26" s="2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R26" s="22"/>
    </row>
    <row r="27" spans="2:18" s="6" customFormat="1" ht="15" customHeight="1">
      <c r="B27" s="21"/>
      <c r="D27" s="94" t="s">
        <v>125</v>
      </c>
      <c r="M27" s="207">
        <f>$N$88</f>
        <v>0</v>
      </c>
      <c r="N27" s="178"/>
      <c r="O27" s="178"/>
      <c r="P27" s="178"/>
      <c r="R27" s="22"/>
    </row>
    <row r="28" spans="2:18" s="6" customFormat="1" ht="15" customHeight="1">
      <c r="B28" s="21"/>
      <c r="D28" s="20" t="s">
        <v>114</v>
      </c>
      <c r="M28" s="207">
        <f>$N$93</f>
        <v>0</v>
      </c>
      <c r="N28" s="178"/>
      <c r="O28" s="178"/>
      <c r="P28" s="178"/>
      <c r="R28" s="22"/>
    </row>
    <row r="29" spans="2:18" s="6" customFormat="1" ht="7.5" customHeight="1">
      <c r="B29" s="21"/>
      <c r="R29" s="22"/>
    </row>
    <row r="30" spans="2:18" s="6" customFormat="1" ht="26.25" customHeight="1">
      <c r="B30" s="21"/>
      <c r="D30" s="95" t="s">
        <v>41</v>
      </c>
      <c r="M30" s="229">
        <f>ROUND($M$27+$M$28,2)</f>
        <v>0</v>
      </c>
      <c r="N30" s="178"/>
      <c r="O30" s="178"/>
      <c r="P30" s="178"/>
      <c r="R30" s="22"/>
    </row>
    <row r="31" spans="2:18" s="6" customFormat="1" ht="7.5" customHeight="1">
      <c r="B31" s="2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R31" s="22"/>
    </row>
    <row r="32" spans="2:18" s="6" customFormat="1" ht="15" customHeight="1">
      <c r="B32" s="21"/>
      <c r="D32" s="26" t="s">
        <v>42</v>
      </c>
      <c r="E32" s="26" t="s">
        <v>43</v>
      </c>
      <c r="F32" s="96">
        <v>0.21</v>
      </c>
      <c r="G32" s="97" t="s">
        <v>44</v>
      </c>
      <c r="H32" s="227">
        <f>ROUND((((SUM($BE$93:$BE$100)+SUM($BE$118:$BE$121))+SUM($BE$123:$BE$127))),2)</f>
        <v>0</v>
      </c>
      <c r="I32" s="178"/>
      <c r="J32" s="178"/>
      <c r="M32" s="227">
        <f>ROUND(((ROUND((SUM($BE$93:$BE$100)+SUM($BE$118:$BE$121)),2)*$F$32)+SUM($BE$123:$BE$127)*$F$32),2)</f>
        <v>0</v>
      </c>
      <c r="N32" s="178"/>
      <c r="O32" s="178"/>
      <c r="P32" s="178"/>
      <c r="R32" s="22"/>
    </row>
    <row r="33" spans="2:18" s="6" customFormat="1" ht="15" customHeight="1">
      <c r="B33" s="21"/>
      <c r="E33" s="26" t="s">
        <v>45</v>
      </c>
      <c r="F33" s="96">
        <v>0.15</v>
      </c>
      <c r="G33" s="97" t="s">
        <v>44</v>
      </c>
      <c r="H33" s="227">
        <f>ROUND((((SUM($BF$93:$BF$100)+SUM($BF$118:$BF$121))+SUM($BF$123:$BF$127))),2)</f>
        <v>0</v>
      </c>
      <c r="I33" s="178"/>
      <c r="J33" s="178"/>
      <c r="M33" s="227">
        <f>ROUND(((ROUND((SUM($BF$93:$BF$100)+SUM($BF$118:$BF$121)),2)*$F$33)+SUM($BF$123:$BF$127)*$F$33),2)</f>
        <v>0</v>
      </c>
      <c r="N33" s="178"/>
      <c r="O33" s="178"/>
      <c r="P33" s="178"/>
      <c r="R33" s="22"/>
    </row>
    <row r="34" spans="2:18" s="6" customFormat="1" ht="15" customHeight="1" hidden="1">
      <c r="B34" s="21"/>
      <c r="E34" s="26" t="s">
        <v>46</v>
      </c>
      <c r="F34" s="96">
        <v>0.21</v>
      </c>
      <c r="G34" s="97" t="s">
        <v>44</v>
      </c>
      <c r="H34" s="227">
        <f>ROUND((((SUM($BG$93:$BG$100)+SUM($BG$118:$BG$121))+SUM($BG$123:$BG$127))),2)</f>
        <v>0</v>
      </c>
      <c r="I34" s="178"/>
      <c r="J34" s="178"/>
      <c r="M34" s="227">
        <v>0</v>
      </c>
      <c r="N34" s="178"/>
      <c r="O34" s="178"/>
      <c r="P34" s="178"/>
      <c r="R34" s="22"/>
    </row>
    <row r="35" spans="2:18" s="6" customFormat="1" ht="15" customHeight="1" hidden="1">
      <c r="B35" s="21"/>
      <c r="E35" s="26" t="s">
        <v>47</v>
      </c>
      <c r="F35" s="96">
        <v>0.15</v>
      </c>
      <c r="G35" s="97" t="s">
        <v>44</v>
      </c>
      <c r="H35" s="227">
        <f>ROUND((((SUM($BH$93:$BH$100)+SUM($BH$118:$BH$121))+SUM($BH$123:$BH$127))),2)</f>
        <v>0</v>
      </c>
      <c r="I35" s="178"/>
      <c r="J35" s="178"/>
      <c r="M35" s="227">
        <v>0</v>
      </c>
      <c r="N35" s="178"/>
      <c r="O35" s="178"/>
      <c r="P35" s="178"/>
      <c r="R35" s="22"/>
    </row>
    <row r="36" spans="2:18" s="6" customFormat="1" ht="15" customHeight="1" hidden="1">
      <c r="B36" s="21"/>
      <c r="E36" s="26" t="s">
        <v>48</v>
      </c>
      <c r="F36" s="96">
        <v>0</v>
      </c>
      <c r="G36" s="97" t="s">
        <v>44</v>
      </c>
      <c r="H36" s="227">
        <f>ROUND((((SUM($BI$93:$BI$100)+SUM($BI$118:$BI$121))+SUM($BI$123:$BI$127))),2)</f>
        <v>0</v>
      </c>
      <c r="I36" s="178"/>
      <c r="J36" s="178"/>
      <c r="M36" s="227">
        <v>0</v>
      </c>
      <c r="N36" s="178"/>
      <c r="O36" s="178"/>
      <c r="P36" s="178"/>
      <c r="R36" s="22"/>
    </row>
    <row r="37" spans="2:18" s="6" customFormat="1" ht="7.5" customHeight="1">
      <c r="B37" s="21"/>
      <c r="R37" s="22"/>
    </row>
    <row r="38" spans="2:18" s="6" customFormat="1" ht="26.25" customHeight="1">
      <c r="B38" s="21"/>
      <c r="C38" s="29"/>
      <c r="D38" s="30" t="s">
        <v>49</v>
      </c>
      <c r="E38" s="31"/>
      <c r="F38" s="31"/>
      <c r="G38" s="98" t="s">
        <v>50</v>
      </c>
      <c r="H38" s="32" t="s">
        <v>51</v>
      </c>
      <c r="I38" s="31"/>
      <c r="J38" s="31"/>
      <c r="K38" s="31"/>
      <c r="L38" s="201">
        <f>SUM($M$30:$M$36)</f>
        <v>0</v>
      </c>
      <c r="M38" s="188"/>
      <c r="N38" s="188"/>
      <c r="O38" s="188"/>
      <c r="P38" s="190"/>
      <c r="Q38" s="29"/>
      <c r="R38" s="22"/>
    </row>
    <row r="39" spans="2:18" s="6" customFormat="1" ht="15" customHeight="1">
      <c r="B39" s="21"/>
      <c r="R39" s="22"/>
    </row>
    <row r="40" spans="2:18" s="6" customFormat="1" ht="15" customHeight="1">
      <c r="B40" s="21"/>
      <c r="R40" s="22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3" t="s">
        <v>52</v>
      </c>
      <c r="E50" s="34"/>
      <c r="F50" s="34"/>
      <c r="G50" s="34"/>
      <c r="H50" s="35"/>
      <c r="J50" s="33" t="s">
        <v>53</v>
      </c>
      <c r="K50" s="34"/>
      <c r="L50" s="34"/>
      <c r="M50" s="34"/>
      <c r="N50" s="34"/>
      <c r="O50" s="34"/>
      <c r="P50" s="35"/>
      <c r="R50" s="22"/>
    </row>
    <row r="51" spans="2:18" s="2" customFormat="1" ht="14.25" customHeight="1">
      <c r="B51" s="10"/>
      <c r="D51" s="36"/>
      <c r="H51" s="37"/>
      <c r="J51" s="36"/>
      <c r="P51" s="37"/>
      <c r="R51" s="11"/>
    </row>
    <row r="52" spans="2:18" s="2" customFormat="1" ht="14.25" customHeight="1">
      <c r="B52" s="10"/>
      <c r="D52" s="36"/>
      <c r="H52" s="37"/>
      <c r="J52" s="36"/>
      <c r="P52" s="37"/>
      <c r="R52" s="11"/>
    </row>
    <row r="53" spans="2:18" s="2" customFormat="1" ht="14.25" customHeight="1">
      <c r="B53" s="10"/>
      <c r="D53" s="36"/>
      <c r="H53" s="37"/>
      <c r="J53" s="36"/>
      <c r="P53" s="37"/>
      <c r="R53" s="11"/>
    </row>
    <row r="54" spans="2:18" s="2" customFormat="1" ht="14.25" customHeight="1">
      <c r="B54" s="10"/>
      <c r="D54" s="36"/>
      <c r="H54" s="37"/>
      <c r="J54" s="36"/>
      <c r="P54" s="37"/>
      <c r="R54" s="11"/>
    </row>
    <row r="55" spans="2:18" s="2" customFormat="1" ht="14.25" customHeight="1">
      <c r="B55" s="10"/>
      <c r="D55" s="36"/>
      <c r="H55" s="37"/>
      <c r="J55" s="36"/>
      <c r="P55" s="37"/>
      <c r="R55" s="11"/>
    </row>
    <row r="56" spans="2:18" s="2" customFormat="1" ht="14.25" customHeight="1">
      <c r="B56" s="10"/>
      <c r="D56" s="36"/>
      <c r="H56" s="37"/>
      <c r="J56" s="36"/>
      <c r="P56" s="37"/>
      <c r="R56" s="11"/>
    </row>
    <row r="57" spans="2:18" s="2" customFormat="1" ht="14.25" customHeight="1">
      <c r="B57" s="10"/>
      <c r="D57" s="36"/>
      <c r="H57" s="37"/>
      <c r="J57" s="36"/>
      <c r="P57" s="37"/>
      <c r="R57" s="11"/>
    </row>
    <row r="58" spans="2:18" s="2" customFormat="1" ht="14.25" customHeight="1">
      <c r="B58" s="10"/>
      <c r="D58" s="36"/>
      <c r="H58" s="37"/>
      <c r="J58" s="36"/>
      <c r="P58" s="37"/>
      <c r="R58" s="11"/>
    </row>
    <row r="59" spans="2:18" s="6" customFormat="1" ht="15.75" customHeight="1">
      <c r="B59" s="21"/>
      <c r="D59" s="38" t="s">
        <v>54</v>
      </c>
      <c r="E59" s="39"/>
      <c r="F59" s="39"/>
      <c r="G59" s="40" t="s">
        <v>55</v>
      </c>
      <c r="H59" s="41"/>
      <c r="J59" s="38" t="s">
        <v>54</v>
      </c>
      <c r="K59" s="39"/>
      <c r="L59" s="39"/>
      <c r="M59" s="39"/>
      <c r="N59" s="40" t="s">
        <v>55</v>
      </c>
      <c r="O59" s="39"/>
      <c r="P59" s="41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3" t="s">
        <v>56</v>
      </c>
      <c r="E61" s="34"/>
      <c r="F61" s="34"/>
      <c r="G61" s="34"/>
      <c r="H61" s="35"/>
      <c r="J61" s="33" t="s">
        <v>57</v>
      </c>
      <c r="K61" s="34"/>
      <c r="L61" s="34"/>
      <c r="M61" s="34"/>
      <c r="N61" s="34"/>
      <c r="O61" s="34"/>
      <c r="P61" s="35"/>
      <c r="R61" s="22"/>
    </row>
    <row r="62" spans="2:18" s="2" customFormat="1" ht="14.25" customHeight="1">
      <c r="B62" s="10"/>
      <c r="D62" s="36"/>
      <c r="H62" s="37"/>
      <c r="J62" s="36"/>
      <c r="P62" s="37"/>
      <c r="R62" s="11"/>
    </row>
    <row r="63" spans="2:18" s="2" customFormat="1" ht="14.25" customHeight="1">
      <c r="B63" s="10"/>
      <c r="D63" s="36"/>
      <c r="H63" s="37"/>
      <c r="J63" s="36"/>
      <c r="P63" s="37"/>
      <c r="R63" s="11"/>
    </row>
    <row r="64" spans="2:18" s="2" customFormat="1" ht="14.25" customHeight="1">
      <c r="B64" s="10"/>
      <c r="D64" s="36"/>
      <c r="H64" s="37"/>
      <c r="J64" s="36"/>
      <c r="P64" s="37"/>
      <c r="R64" s="11"/>
    </row>
    <row r="65" spans="2:18" s="2" customFormat="1" ht="14.25" customHeight="1">
      <c r="B65" s="10"/>
      <c r="D65" s="36"/>
      <c r="H65" s="37"/>
      <c r="J65" s="36"/>
      <c r="P65" s="37"/>
      <c r="R65" s="11"/>
    </row>
    <row r="66" spans="2:18" s="2" customFormat="1" ht="14.25" customHeight="1">
      <c r="B66" s="10"/>
      <c r="D66" s="36"/>
      <c r="H66" s="37"/>
      <c r="J66" s="36"/>
      <c r="P66" s="37"/>
      <c r="R66" s="11"/>
    </row>
    <row r="67" spans="2:18" s="2" customFormat="1" ht="14.25" customHeight="1">
      <c r="B67" s="10"/>
      <c r="D67" s="36"/>
      <c r="H67" s="37"/>
      <c r="J67" s="36"/>
      <c r="P67" s="37"/>
      <c r="R67" s="11"/>
    </row>
    <row r="68" spans="2:18" s="2" customFormat="1" ht="14.25" customHeight="1">
      <c r="B68" s="10"/>
      <c r="D68" s="36"/>
      <c r="H68" s="37"/>
      <c r="J68" s="36"/>
      <c r="P68" s="37"/>
      <c r="R68" s="11"/>
    </row>
    <row r="69" spans="2:18" s="2" customFormat="1" ht="14.25" customHeight="1">
      <c r="B69" s="10"/>
      <c r="D69" s="36"/>
      <c r="H69" s="37"/>
      <c r="J69" s="36"/>
      <c r="P69" s="37"/>
      <c r="R69" s="11"/>
    </row>
    <row r="70" spans="2:18" s="6" customFormat="1" ht="15.75" customHeight="1">
      <c r="B70" s="21"/>
      <c r="D70" s="38" t="s">
        <v>54</v>
      </c>
      <c r="E70" s="39"/>
      <c r="F70" s="39"/>
      <c r="G70" s="40" t="s">
        <v>55</v>
      </c>
      <c r="H70" s="41"/>
      <c r="J70" s="38" t="s">
        <v>54</v>
      </c>
      <c r="K70" s="39"/>
      <c r="L70" s="39"/>
      <c r="M70" s="39"/>
      <c r="N70" s="40" t="s">
        <v>55</v>
      </c>
      <c r="O70" s="39"/>
      <c r="P70" s="41"/>
      <c r="R70" s="22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1"/>
      <c r="C76" s="191" t="s">
        <v>126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16</v>
      </c>
      <c r="F78" s="239" t="str">
        <f>$F$6</f>
        <v>Rekonstukce mostu ev. č. 2c-M1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R78" s="22"/>
    </row>
    <row r="79" spans="2:18" s="6" customFormat="1" ht="37.5" customHeight="1">
      <c r="B79" s="21"/>
      <c r="C79" s="50" t="s">
        <v>177</v>
      </c>
      <c r="F79" s="192" t="str">
        <f>$F$7</f>
        <v>f - obj. 501 Přeložka vodovodu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22</v>
      </c>
      <c r="F81" s="15" t="str">
        <f>$F$9</f>
        <v>Smilovice</v>
      </c>
      <c r="K81" s="17" t="s">
        <v>24</v>
      </c>
      <c r="M81" s="220">
        <f>IF($O$9="","",$O$9)</f>
        <v>42053</v>
      </c>
      <c r="N81" s="178"/>
      <c r="O81" s="178"/>
      <c r="P81" s="178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27</v>
      </c>
      <c r="F83" s="15" t="str">
        <f>$E$12</f>
        <v>Obec Smilovice</v>
      </c>
      <c r="K83" s="17" t="s">
        <v>33</v>
      </c>
      <c r="M83" s="193" t="str">
        <f>$E$18</f>
        <v>TŘINECKÁ PROJEKCE, a. s.</v>
      </c>
      <c r="N83" s="178"/>
      <c r="O83" s="178"/>
      <c r="P83" s="178"/>
      <c r="Q83" s="178"/>
      <c r="R83" s="22"/>
    </row>
    <row r="84" spans="2:18" s="6" customFormat="1" ht="15" customHeight="1">
      <c r="B84" s="21"/>
      <c r="C84" s="17" t="s">
        <v>31</v>
      </c>
      <c r="F84" s="15" t="str">
        <f>IF($E$15="","",$E$15)</f>
        <v>Vyplň údaj</v>
      </c>
      <c r="K84" s="17" t="s">
        <v>35</v>
      </c>
      <c r="M84" s="193" t="str">
        <f>$E$21</f>
        <v> </v>
      </c>
      <c r="N84" s="178"/>
      <c r="O84" s="178"/>
      <c r="P84" s="178"/>
      <c r="Q84" s="178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225" t="s">
        <v>127</v>
      </c>
      <c r="D86" s="174"/>
      <c r="E86" s="174"/>
      <c r="F86" s="174"/>
      <c r="G86" s="174"/>
      <c r="H86" s="29"/>
      <c r="I86" s="29"/>
      <c r="J86" s="29"/>
      <c r="K86" s="29"/>
      <c r="L86" s="29"/>
      <c r="M86" s="29"/>
      <c r="N86" s="225" t="s">
        <v>128</v>
      </c>
      <c r="O86" s="178"/>
      <c r="P86" s="178"/>
      <c r="Q86" s="178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129</v>
      </c>
      <c r="N88" s="181">
        <f>$N$118</f>
        <v>0</v>
      </c>
      <c r="O88" s="178"/>
      <c r="P88" s="178"/>
      <c r="Q88" s="178"/>
      <c r="R88" s="22"/>
      <c r="AU88" s="6" t="s">
        <v>130</v>
      </c>
    </row>
    <row r="89" spans="2:18" s="99" customFormat="1" ht="25.5" customHeight="1">
      <c r="B89" s="100"/>
      <c r="D89" s="101" t="s">
        <v>180</v>
      </c>
      <c r="N89" s="226">
        <f>$N$119</f>
        <v>0</v>
      </c>
      <c r="O89" s="224"/>
      <c r="P89" s="224"/>
      <c r="Q89" s="224"/>
      <c r="R89" s="102"/>
    </row>
    <row r="90" spans="2:18" s="94" customFormat="1" ht="21" customHeight="1">
      <c r="B90" s="137"/>
      <c r="D90" s="79" t="s">
        <v>720</v>
      </c>
      <c r="N90" s="180">
        <f>$N$120</f>
        <v>0</v>
      </c>
      <c r="O90" s="224"/>
      <c r="P90" s="224"/>
      <c r="Q90" s="224"/>
      <c r="R90" s="138"/>
    </row>
    <row r="91" spans="2:18" s="99" customFormat="1" ht="22.5" customHeight="1">
      <c r="B91" s="100"/>
      <c r="D91" s="101" t="s">
        <v>132</v>
      </c>
      <c r="N91" s="217">
        <f>$N$122</f>
        <v>0</v>
      </c>
      <c r="O91" s="224"/>
      <c r="P91" s="224"/>
      <c r="Q91" s="224"/>
      <c r="R91" s="102"/>
    </row>
    <row r="92" spans="2:18" s="6" customFormat="1" ht="22.5" customHeight="1">
      <c r="B92" s="21"/>
      <c r="R92" s="22"/>
    </row>
    <row r="93" spans="2:21" s="6" customFormat="1" ht="30" customHeight="1">
      <c r="B93" s="21"/>
      <c r="C93" s="62" t="s">
        <v>133</v>
      </c>
      <c r="N93" s="181">
        <f>ROUND($N$94+$N$95+$N$96+$N$97+$N$98+$N$99,2)</f>
        <v>0</v>
      </c>
      <c r="O93" s="178"/>
      <c r="P93" s="178"/>
      <c r="Q93" s="178"/>
      <c r="R93" s="22"/>
      <c r="T93" s="103"/>
      <c r="U93" s="104" t="s">
        <v>42</v>
      </c>
    </row>
    <row r="94" spans="2:62" s="6" customFormat="1" ht="18.75" customHeight="1">
      <c r="B94" s="21"/>
      <c r="D94" s="177" t="s">
        <v>134</v>
      </c>
      <c r="E94" s="178"/>
      <c r="F94" s="178"/>
      <c r="G94" s="178"/>
      <c r="H94" s="178"/>
      <c r="N94" s="179">
        <f>ROUND($N$88*$T$94,2)</f>
        <v>0</v>
      </c>
      <c r="O94" s="178"/>
      <c r="P94" s="178"/>
      <c r="Q94" s="178"/>
      <c r="R94" s="22"/>
      <c r="T94" s="105"/>
      <c r="U94" s="106" t="s">
        <v>43</v>
      </c>
      <c r="AY94" s="6" t="s">
        <v>135</v>
      </c>
      <c r="BE94" s="83">
        <f>IF($U$94="základní",$N$94,0)</f>
        <v>0</v>
      </c>
      <c r="BF94" s="83">
        <f>IF($U$94="snížená",$N$94,0)</f>
        <v>0</v>
      </c>
      <c r="BG94" s="83">
        <f>IF($U$94="zákl. přenesená",$N$94,0)</f>
        <v>0</v>
      </c>
      <c r="BH94" s="83">
        <f>IF($U$94="sníž. přenesená",$N$94,0)</f>
        <v>0</v>
      </c>
      <c r="BI94" s="83">
        <f>IF($U$94="nulová",$N$94,0)</f>
        <v>0</v>
      </c>
      <c r="BJ94" s="6" t="s">
        <v>21</v>
      </c>
    </row>
    <row r="95" spans="2:62" s="6" customFormat="1" ht="18.75" customHeight="1">
      <c r="B95" s="21"/>
      <c r="D95" s="177" t="s">
        <v>136</v>
      </c>
      <c r="E95" s="178"/>
      <c r="F95" s="178"/>
      <c r="G95" s="178"/>
      <c r="H95" s="178"/>
      <c r="N95" s="179">
        <f>ROUND($N$88*$T$95,2)</f>
        <v>0</v>
      </c>
      <c r="O95" s="178"/>
      <c r="P95" s="178"/>
      <c r="Q95" s="178"/>
      <c r="R95" s="22"/>
      <c r="T95" s="105"/>
      <c r="U95" s="106" t="s">
        <v>43</v>
      </c>
      <c r="AY95" s="6" t="s">
        <v>135</v>
      </c>
      <c r="BE95" s="83">
        <f>IF($U$95="základní",$N$95,0)</f>
        <v>0</v>
      </c>
      <c r="BF95" s="83">
        <f>IF($U$95="snížená",$N$95,0)</f>
        <v>0</v>
      </c>
      <c r="BG95" s="83">
        <f>IF($U$95="zákl. přenesená",$N$95,0)</f>
        <v>0</v>
      </c>
      <c r="BH95" s="83">
        <f>IF($U$95="sníž. přenesená",$N$95,0)</f>
        <v>0</v>
      </c>
      <c r="BI95" s="83">
        <f>IF($U$95="nulová",$N$95,0)</f>
        <v>0</v>
      </c>
      <c r="BJ95" s="6" t="s">
        <v>21</v>
      </c>
    </row>
    <row r="96" spans="2:62" s="6" customFormat="1" ht="18.75" customHeight="1">
      <c r="B96" s="21"/>
      <c r="D96" s="177" t="s">
        <v>137</v>
      </c>
      <c r="E96" s="178"/>
      <c r="F96" s="178"/>
      <c r="G96" s="178"/>
      <c r="H96" s="178"/>
      <c r="N96" s="179">
        <f>ROUND($N$88*$T$96,2)</f>
        <v>0</v>
      </c>
      <c r="O96" s="178"/>
      <c r="P96" s="178"/>
      <c r="Q96" s="178"/>
      <c r="R96" s="22"/>
      <c r="T96" s="105"/>
      <c r="U96" s="106" t="s">
        <v>43</v>
      </c>
      <c r="AY96" s="6" t="s">
        <v>135</v>
      </c>
      <c r="BE96" s="83">
        <f>IF($U$96="základní",$N$96,0)</f>
        <v>0</v>
      </c>
      <c r="BF96" s="83">
        <f>IF($U$96="snížená",$N$96,0)</f>
        <v>0</v>
      </c>
      <c r="BG96" s="83">
        <f>IF($U$96="zákl. přenesená",$N$96,0)</f>
        <v>0</v>
      </c>
      <c r="BH96" s="83">
        <f>IF($U$96="sníž. přenesená",$N$96,0)</f>
        <v>0</v>
      </c>
      <c r="BI96" s="83">
        <f>IF($U$96="nulová",$N$96,0)</f>
        <v>0</v>
      </c>
      <c r="BJ96" s="6" t="s">
        <v>21</v>
      </c>
    </row>
    <row r="97" spans="2:62" s="6" customFormat="1" ht="18.75" customHeight="1">
      <c r="B97" s="21"/>
      <c r="D97" s="177" t="s">
        <v>138</v>
      </c>
      <c r="E97" s="178"/>
      <c r="F97" s="178"/>
      <c r="G97" s="178"/>
      <c r="H97" s="178"/>
      <c r="N97" s="179">
        <f>ROUND($N$88*$T$97,2)</f>
        <v>0</v>
      </c>
      <c r="O97" s="178"/>
      <c r="P97" s="178"/>
      <c r="Q97" s="178"/>
      <c r="R97" s="22"/>
      <c r="T97" s="105"/>
      <c r="U97" s="106" t="s">
        <v>43</v>
      </c>
      <c r="AY97" s="6" t="s">
        <v>135</v>
      </c>
      <c r="BE97" s="83">
        <f>IF($U$97="základní",$N$97,0)</f>
        <v>0</v>
      </c>
      <c r="BF97" s="83">
        <f>IF($U$97="snížená",$N$97,0)</f>
        <v>0</v>
      </c>
      <c r="BG97" s="83">
        <f>IF($U$97="zákl. přenesená",$N$97,0)</f>
        <v>0</v>
      </c>
      <c r="BH97" s="83">
        <f>IF($U$97="sníž. přenesená",$N$97,0)</f>
        <v>0</v>
      </c>
      <c r="BI97" s="83">
        <f>IF($U$97="nulová",$N$97,0)</f>
        <v>0</v>
      </c>
      <c r="BJ97" s="6" t="s">
        <v>21</v>
      </c>
    </row>
    <row r="98" spans="2:62" s="6" customFormat="1" ht="18.75" customHeight="1">
      <c r="B98" s="21"/>
      <c r="D98" s="177" t="s">
        <v>139</v>
      </c>
      <c r="E98" s="178"/>
      <c r="F98" s="178"/>
      <c r="G98" s="178"/>
      <c r="H98" s="178"/>
      <c r="N98" s="179">
        <f>ROUND($N$88*$T$98,2)</f>
        <v>0</v>
      </c>
      <c r="O98" s="178"/>
      <c r="P98" s="178"/>
      <c r="Q98" s="178"/>
      <c r="R98" s="22"/>
      <c r="T98" s="105"/>
      <c r="U98" s="106" t="s">
        <v>43</v>
      </c>
      <c r="AY98" s="6" t="s">
        <v>135</v>
      </c>
      <c r="BE98" s="83">
        <f>IF($U$98="základní",$N$98,0)</f>
        <v>0</v>
      </c>
      <c r="BF98" s="83">
        <f>IF($U$98="snížená",$N$98,0)</f>
        <v>0</v>
      </c>
      <c r="BG98" s="83">
        <f>IF($U$98="zákl. přenesená",$N$98,0)</f>
        <v>0</v>
      </c>
      <c r="BH98" s="83">
        <f>IF($U$98="sníž. přenesená",$N$98,0)</f>
        <v>0</v>
      </c>
      <c r="BI98" s="83">
        <f>IF($U$98="nulová",$N$98,0)</f>
        <v>0</v>
      </c>
      <c r="BJ98" s="6" t="s">
        <v>21</v>
      </c>
    </row>
    <row r="99" spans="2:62" s="6" customFormat="1" ht="18.75" customHeight="1">
      <c r="B99" s="21"/>
      <c r="D99" s="79" t="s">
        <v>140</v>
      </c>
      <c r="N99" s="179">
        <f>ROUND($N$88*$T$99,2)</f>
        <v>0</v>
      </c>
      <c r="O99" s="178"/>
      <c r="P99" s="178"/>
      <c r="Q99" s="178"/>
      <c r="R99" s="22"/>
      <c r="T99" s="107"/>
      <c r="U99" s="108" t="s">
        <v>43</v>
      </c>
      <c r="AY99" s="6" t="s">
        <v>141</v>
      </c>
      <c r="BE99" s="83">
        <f>IF($U$99="základní",$N$99,0)</f>
        <v>0</v>
      </c>
      <c r="BF99" s="83">
        <f>IF($U$99="snížená",$N$99,0)</f>
        <v>0</v>
      </c>
      <c r="BG99" s="83">
        <f>IF($U$99="zákl. přenesená",$N$99,0)</f>
        <v>0</v>
      </c>
      <c r="BH99" s="83">
        <f>IF($U$99="sníž. přenesená",$N$99,0)</f>
        <v>0</v>
      </c>
      <c r="BI99" s="83">
        <f>IF($U$99="nulová",$N$99,0)</f>
        <v>0</v>
      </c>
      <c r="BJ99" s="6" t="s">
        <v>21</v>
      </c>
    </row>
    <row r="100" spans="2:18" s="6" customFormat="1" ht="14.25" customHeight="1">
      <c r="B100" s="21"/>
      <c r="R100" s="22"/>
    </row>
    <row r="101" spans="2:18" s="6" customFormat="1" ht="30" customHeight="1">
      <c r="B101" s="21"/>
      <c r="C101" s="90" t="s">
        <v>121</v>
      </c>
      <c r="D101" s="29"/>
      <c r="E101" s="29"/>
      <c r="F101" s="29"/>
      <c r="G101" s="29"/>
      <c r="H101" s="29"/>
      <c r="I101" s="29"/>
      <c r="J101" s="29"/>
      <c r="K101" s="29"/>
      <c r="L101" s="173">
        <f>ROUND(SUM($N$88+$N$93),2)</f>
        <v>0</v>
      </c>
      <c r="M101" s="174"/>
      <c r="N101" s="174"/>
      <c r="O101" s="174"/>
      <c r="P101" s="174"/>
      <c r="Q101" s="174"/>
      <c r="R101" s="22"/>
    </row>
    <row r="102" spans="2:18" s="6" customFormat="1" ht="7.5" customHeight="1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4"/>
    </row>
    <row r="106" spans="2:18" s="6" customFormat="1" ht="7.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7"/>
    </row>
    <row r="107" spans="2:18" s="6" customFormat="1" ht="37.5" customHeight="1">
      <c r="B107" s="21"/>
      <c r="C107" s="191" t="s">
        <v>142</v>
      </c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22"/>
    </row>
    <row r="108" spans="2:18" s="6" customFormat="1" ht="7.5" customHeight="1">
      <c r="B108" s="21"/>
      <c r="R108" s="22"/>
    </row>
    <row r="109" spans="2:18" s="6" customFormat="1" ht="30.75" customHeight="1">
      <c r="B109" s="21"/>
      <c r="C109" s="17" t="s">
        <v>16</v>
      </c>
      <c r="F109" s="239" t="str">
        <f>$F$6</f>
        <v>Rekonstukce mostu ev. č. 2c-M1</v>
      </c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R109" s="22"/>
    </row>
    <row r="110" spans="2:18" s="6" customFormat="1" ht="37.5" customHeight="1">
      <c r="B110" s="21"/>
      <c r="C110" s="50" t="s">
        <v>177</v>
      </c>
      <c r="F110" s="192" t="str">
        <f>$F$7</f>
        <v>f - obj. 501 Přeložka vodovodu</v>
      </c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R110" s="22"/>
    </row>
    <row r="111" spans="2:18" s="6" customFormat="1" ht="7.5" customHeight="1">
      <c r="B111" s="21"/>
      <c r="R111" s="22"/>
    </row>
    <row r="112" spans="2:18" s="6" customFormat="1" ht="18.75" customHeight="1">
      <c r="B112" s="21"/>
      <c r="C112" s="17" t="s">
        <v>22</v>
      </c>
      <c r="F112" s="15" t="str">
        <f>$F$9</f>
        <v>Smilovice</v>
      </c>
      <c r="K112" s="17" t="s">
        <v>24</v>
      </c>
      <c r="M112" s="220">
        <f>IF($O$9="","",$O$9)</f>
        <v>42053</v>
      </c>
      <c r="N112" s="178"/>
      <c r="O112" s="178"/>
      <c r="P112" s="178"/>
      <c r="R112" s="22"/>
    </row>
    <row r="113" spans="2:18" s="6" customFormat="1" ht="7.5" customHeight="1">
      <c r="B113" s="21"/>
      <c r="R113" s="22"/>
    </row>
    <row r="114" spans="2:18" s="6" customFormat="1" ht="15.75" customHeight="1">
      <c r="B114" s="21"/>
      <c r="C114" s="17" t="s">
        <v>27</v>
      </c>
      <c r="F114" s="15" t="str">
        <f>$E$12</f>
        <v>Obec Smilovice</v>
      </c>
      <c r="K114" s="17" t="s">
        <v>33</v>
      </c>
      <c r="M114" s="193" t="str">
        <f>$E$18</f>
        <v>TŘINECKÁ PROJEKCE, a. s.</v>
      </c>
      <c r="N114" s="178"/>
      <c r="O114" s="178"/>
      <c r="P114" s="178"/>
      <c r="Q114" s="178"/>
      <c r="R114" s="22"/>
    </row>
    <row r="115" spans="2:18" s="6" customFormat="1" ht="15" customHeight="1">
      <c r="B115" s="21"/>
      <c r="C115" s="17" t="s">
        <v>31</v>
      </c>
      <c r="F115" s="15" t="str">
        <f>IF($E$15="","",$E$15)</f>
        <v>Vyplň údaj</v>
      </c>
      <c r="K115" s="17" t="s">
        <v>35</v>
      </c>
      <c r="M115" s="193" t="str">
        <f>$E$21</f>
        <v> </v>
      </c>
      <c r="N115" s="178"/>
      <c r="O115" s="178"/>
      <c r="P115" s="178"/>
      <c r="Q115" s="178"/>
      <c r="R115" s="22"/>
    </row>
    <row r="116" spans="2:18" s="6" customFormat="1" ht="11.25" customHeight="1">
      <c r="B116" s="21"/>
      <c r="R116" s="22"/>
    </row>
    <row r="117" spans="2:27" s="109" customFormat="1" ht="30" customHeight="1">
      <c r="B117" s="110"/>
      <c r="C117" s="111" t="s">
        <v>143</v>
      </c>
      <c r="D117" s="112" t="s">
        <v>144</v>
      </c>
      <c r="E117" s="112" t="s">
        <v>60</v>
      </c>
      <c r="F117" s="221" t="s">
        <v>145</v>
      </c>
      <c r="G117" s="222"/>
      <c r="H117" s="222"/>
      <c r="I117" s="222"/>
      <c r="J117" s="112" t="s">
        <v>146</v>
      </c>
      <c r="K117" s="112" t="s">
        <v>147</v>
      </c>
      <c r="L117" s="221" t="s">
        <v>148</v>
      </c>
      <c r="M117" s="222"/>
      <c r="N117" s="221" t="s">
        <v>149</v>
      </c>
      <c r="O117" s="222"/>
      <c r="P117" s="222"/>
      <c r="Q117" s="223"/>
      <c r="R117" s="113"/>
      <c r="T117" s="57" t="s">
        <v>150</v>
      </c>
      <c r="U117" s="58" t="s">
        <v>42</v>
      </c>
      <c r="V117" s="58" t="s">
        <v>151</v>
      </c>
      <c r="W117" s="58" t="s">
        <v>152</v>
      </c>
      <c r="X117" s="58" t="s">
        <v>153</v>
      </c>
      <c r="Y117" s="58" t="s">
        <v>154</v>
      </c>
      <c r="Z117" s="58" t="s">
        <v>155</v>
      </c>
      <c r="AA117" s="59" t="s">
        <v>156</v>
      </c>
    </row>
    <row r="118" spans="2:63" s="6" customFormat="1" ht="30" customHeight="1">
      <c r="B118" s="21"/>
      <c r="C118" s="62" t="s">
        <v>125</v>
      </c>
      <c r="N118" s="216">
        <f>$BK$118</f>
        <v>0</v>
      </c>
      <c r="O118" s="178"/>
      <c r="P118" s="178"/>
      <c r="Q118" s="178"/>
      <c r="R118" s="22"/>
      <c r="T118" s="61"/>
      <c r="U118" s="34"/>
      <c r="V118" s="34"/>
      <c r="W118" s="114">
        <f>$W$119+$W$122</f>
        <v>0</v>
      </c>
      <c r="X118" s="34"/>
      <c r="Y118" s="114">
        <f>$Y$119+$Y$122</f>
        <v>0</v>
      </c>
      <c r="Z118" s="34"/>
      <c r="AA118" s="115">
        <f>$AA$119+$AA$122</f>
        <v>0</v>
      </c>
      <c r="AT118" s="6" t="s">
        <v>77</v>
      </c>
      <c r="AU118" s="6" t="s">
        <v>130</v>
      </c>
      <c r="BK118" s="116">
        <f>$BK$119+$BK$122</f>
        <v>0</v>
      </c>
    </row>
    <row r="119" spans="2:63" s="117" customFormat="1" ht="37.5" customHeight="1">
      <c r="B119" s="118"/>
      <c r="D119" s="119" t="s">
        <v>180</v>
      </c>
      <c r="E119" s="119"/>
      <c r="F119" s="119"/>
      <c r="G119" s="119"/>
      <c r="H119" s="119"/>
      <c r="I119" s="119"/>
      <c r="J119" s="119"/>
      <c r="K119" s="119"/>
      <c r="L119" s="119"/>
      <c r="M119" s="119"/>
      <c r="N119" s="217">
        <f>$BK$119</f>
        <v>0</v>
      </c>
      <c r="O119" s="218"/>
      <c r="P119" s="218"/>
      <c r="Q119" s="218"/>
      <c r="R119" s="121"/>
      <c r="T119" s="122"/>
      <c r="W119" s="123">
        <f>$W$120</f>
        <v>0</v>
      </c>
      <c r="Y119" s="123">
        <f>$Y$120</f>
        <v>0</v>
      </c>
      <c r="AA119" s="124">
        <f>$AA$120</f>
        <v>0</v>
      </c>
      <c r="AR119" s="120" t="s">
        <v>21</v>
      </c>
      <c r="AT119" s="120" t="s">
        <v>77</v>
      </c>
      <c r="AU119" s="120" t="s">
        <v>78</v>
      </c>
      <c r="AY119" s="120" t="s">
        <v>158</v>
      </c>
      <c r="BK119" s="125">
        <f>$BK$120</f>
        <v>0</v>
      </c>
    </row>
    <row r="120" spans="2:63" s="117" customFormat="1" ht="21" customHeight="1">
      <c r="B120" s="118"/>
      <c r="D120" s="139" t="s">
        <v>720</v>
      </c>
      <c r="E120" s="139"/>
      <c r="F120" s="139"/>
      <c r="G120" s="139"/>
      <c r="H120" s="139"/>
      <c r="I120" s="139"/>
      <c r="J120" s="139"/>
      <c r="K120" s="139"/>
      <c r="L120" s="139"/>
      <c r="M120" s="139"/>
      <c r="N120" s="232">
        <f>$BK$120</f>
        <v>0</v>
      </c>
      <c r="O120" s="218"/>
      <c r="P120" s="218"/>
      <c r="Q120" s="218"/>
      <c r="R120" s="121"/>
      <c r="T120" s="122"/>
      <c r="W120" s="123">
        <f>$W$121</f>
        <v>0</v>
      </c>
      <c r="Y120" s="123">
        <f>$Y$121</f>
        <v>0</v>
      </c>
      <c r="AA120" s="124">
        <f>$AA$121</f>
        <v>0</v>
      </c>
      <c r="AR120" s="120" t="s">
        <v>21</v>
      </c>
      <c r="AT120" s="120" t="s">
        <v>77</v>
      </c>
      <c r="AU120" s="120" t="s">
        <v>21</v>
      </c>
      <c r="AY120" s="120" t="s">
        <v>158</v>
      </c>
      <c r="BK120" s="125">
        <f>$BK$121</f>
        <v>0</v>
      </c>
    </row>
    <row r="121" spans="2:65" s="6" customFormat="1" ht="15.75" customHeight="1">
      <c r="B121" s="21"/>
      <c r="C121" s="126" t="s">
        <v>21</v>
      </c>
      <c r="D121" s="126" t="s">
        <v>159</v>
      </c>
      <c r="E121" s="127" t="s">
        <v>721</v>
      </c>
      <c r="F121" s="219" t="s">
        <v>722</v>
      </c>
      <c r="G121" s="214"/>
      <c r="H121" s="214"/>
      <c r="I121" s="214"/>
      <c r="J121" s="128" t="s">
        <v>717</v>
      </c>
      <c r="K121" s="129">
        <v>1</v>
      </c>
      <c r="L121" s="213">
        <v>0</v>
      </c>
      <c r="M121" s="214"/>
      <c r="N121" s="215">
        <f>ROUND($L$121*$K$121,2)</f>
        <v>0</v>
      </c>
      <c r="O121" s="214"/>
      <c r="P121" s="214"/>
      <c r="Q121" s="214"/>
      <c r="R121" s="22"/>
      <c r="T121" s="130"/>
      <c r="U121" s="27" t="s">
        <v>43</v>
      </c>
      <c r="W121" s="131">
        <f>$V$121*$K$121</f>
        <v>0</v>
      </c>
      <c r="X121" s="131">
        <v>0</v>
      </c>
      <c r="Y121" s="131">
        <f>$X$121*$K$121</f>
        <v>0</v>
      </c>
      <c r="Z121" s="131">
        <v>0</v>
      </c>
      <c r="AA121" s="132">
        <f>$Z$121*$K$121</f>
        <v>0</v>
      </c>
      <c r="AR121" s="6" t="s">
        <v>157</v>
      </c>
      <c r="AT121" s="6" t="s">
        <v>159</v>
      </c>
      <c r="AU121" s="6" t="s">
        <v>123</v>
      </c>
      <c r="AY121" s="6" t="s">
        <v>158</v>
      </c>
      <c r="BE121" s="83">
        <f>IF($U$121="základní",$N$121,0)</f>
        <v>0</v>
      </c>
      <c r="BF121" s="83">
        <f>IF($U$121="snížená",$N$121,0)</f>
        <v>0</v>
      </c>
      <c r="BG121" s="83">
        <f>IF($U$121="zákl. přenesená",$N$121,0)</f>
        <v>0</v>
      </c>
      <c r="BH121" s="83">
        <f>IF($U$121="sníž. přenesená",$N$121,0)</f>
        <v>0</v>
      </c>
      <c r="BI121" s="83">
        <f>IF($U$121="nulová",$N$121,0)</f>
        <v>0</v>
      </c>
      <c r="BJ121" s="6" t="s">
        <v>21</v>
      </c>
      <c r="BK121" s="83">
        <f>ROUND($L$121*$K$121,2)</f>
        <v>0</v>
      </c>
      <c r="BL121" s="6" t="s">
        <v>157</v>
      </c>
      <c r="BM121" s="6" t="s">
        <v>723</v>
      </c>
    </row>
    <row r="122" spans="2:63" s="6" customFormat="1" ht="51" customHeight="1">
      <c r="B122" s="21"/>
      <c r="D122" s="119" t="s">
        <v>175</v>
      </c>
      <c r="N122" s="217">
        <f>$BK$122</f>
        <v>0</v>
      </c>
      <c r="O122" s="178"/>
      <c r="P122" s="178"/>
      <c r="Q122" s="178"/>
      <c r="R122" s="22"/>
      <c r="T122" s="55"/>
      <c r="AA122" s="56"/>
      <c r="AT122" s="6" t="s">
        <v>77</v>
      </c>
      <c r="AU122" s="6" t="s">
        <v>78</v>
      </c>
      <c r="AY122" s="6" t="s">
        <v>176</v>
      </c>
      <c r="BK122" s="83">
        <f>SUM($BK$123:$BK$127)</f>
        <v>0</v>
      </c>
    </row>
    <row r="123" spans="2:63" s="6" customFormat="1" ht="23.25" customHeight="1">
      <c r="B123" s="21"/>
      <c r="C123" s="133"/>
      <c r="D123" s="133" t="s">
        <v>159</v>
      </c>
      <c r="E123" s="134"/>
      <c r="F123" s="211"/>
      <c r="G123" s="212"/>
      <c r="H123" s="212"/>
      <c r="I123" s="212"/>
      <c r="J123" s="135"/>
      <c r="K123" s="129"/>
      <c r="L123" s="213"/>
      <c r="M123" s="214"/>
      <c r="N123" s="215">
        <f>$BK$123</f>
        <v>0</v>
      </c>
      <c r="O123" s="214"/>
      <c r="P123" s="214"/>
      <c r="Q123" s="214"/>
      <c r="R123" s="22"/>
      <c r="T123" s="130"/>
      <c r="U123" s="136" t="s">
        <v>43</v>
      </c>
      <c r="AA123" s="56"/>
      <c r="AT123" s="6" t="s">
        <v>176</v>
      </c>
      <c r="AU123" s="6" t="s">
        <v>21</v>
      </c>
      <c r="AY123" s="6" t="s">
        <v>176</v>
      </c>
      <c r="BE123" s="83">
        <f>IF($U$123="základní",$N$123,0)</f>
        <v>0</v>
      </c>
      <c r="BF123" s="83">
        <f>IF($U$123="snížená",$N$123,0)</f>
        <v>0</v>
      </c>
      <c r="BG123" s="83">
        <f>IF($U$123="zákl. přenesená",$N$123,0)</f>
        <v>0</v>
      </c>
      <c r="BH123" s="83">
        <f>IF($U$123="sníž. přenesená",$N$123,0)</f>
        <v>0</v>
      </c>
      <c r="BI123" s="83">
        <f>IF($U$123="nulová",$N$123,0)</f>
        <v>0</v>
      </c>
      <c r="BJ123" s="6" t="s">
        <v>21</v>
      </c>
      <c r="BK123" s="83">
        <f>$L$123*$K$123</f>
        <v>0</v>
      </c>
    </row>
    <row r="124" spans="2:63" s="6" customFormat="1" ht="23.25" customHeight="1">
      <c r="B124" s="21"/>
      <c r="C124" s="133"/>
      <c r="D124" s="133" t="s">
        <v>159</v>
      </c>
      <c r="E124" s="134"/>
      <c r="F124" s="211"/>
      <c r="G124" s="212"/>
      <c r="H124" s="212"/>
      <c r="I124" s="212"/>
      <c r="J124" s="135"/>
      <c r="K124" s="129"/>
      <c r="L124" s="213"/>
      <c r="M124" s="214"/>
      <c r="N124" s="215">
        <f>$BK$124</f>
        <v>0</v>
      </c>
      <c r="O124" s="214"/>
      <c r="P124" s="214"/>
      <c r="Q124" s="214"/>
      <c r="R124" s="22"/>
      <c r="T124" s="130"/>
      <c r="U124" s="136" t="s">
        <v>43</v>
      </c>
      <c r="AA124" s="56"/>
      <c r="AT124" s="6" t="s">
        <v>176</v>
      </c>
      <c r="AU124" s="6" t="s">
        <v>21</v>
      </c>
      <c r="AY124" s="6" t="s">
        <v>176</v>
      </c>
      <c r="BE124" s="83">
        <f>IF($U$124="základní",$N$124,0)</f>
        <v>0</v>
      </c>
      <c r="BF124" s="83">
        <f>IF($U$124="snížená",$N$124,0)</f>
        <v>0</v>
      </c>
      <c r="BG124" s="83">
        <f>IF($U$124="zákl. přenesená",$N$124,0)</f>
        <v>0</v>
      </c>
      <c r="BH124" s="83">
        <f>IF($U$124="sníž. přenesená",$N$124,0)</f>
        <v>0</v>
      </c>
      <c r="BI124" s="83">
        <f>IF($U$124="nulová",$N$124,0)</f>
        <v>0</v>
      </c>
      <c r="BJ124" s="6" t="s">
        <v>21</v>
      </c>
      <c r="BK124" s="83">
        <f>$L$124*$K$124</f>
        <v>0</v>
      </c>
    </row>
    <row r="125" spans="2:63" s="6" customFormat="1" ht="23.25" customHeight="1">
      <c r="B125" s="21"/>
      <c r="C125" s="133"/>
      <c r="D125" s="133" t="s">
        <v>159</v>
      </c>
      <c r="E125" s="134"/>
      <c r="F125" s="211"/>
      <c r="G125" s="212"/>
      <c r="H125" s="212"/>
      <c r="I125" s="212"/>
      <c r="J125" s="135"/>
      <c r="K125" s="129"/>
      <c r="L125" s="213"/>
      <c r="M125" s="214"/>
      <c r="N125" s="215">
        <f>$BK$125</f>
        <v>0</v>
      </c>
      <c r="O125" s="214"/>
      <c r="P125" s="214"/>
      <c r="Q125" s="214"/>
      <c r="R125" s="22"/>
      <c r="T125" s="130"/>
      <c r="U125" s="136" t="s">
        <v>43</v>
      </c>
      <c r="AA125" s="56"/>
      <c r="AT125" s="6" t="s">
        <v>176</v>
      </c>
      <c r="AU125" s="6" t="s">
        <v>21</v>
      </c>
      <c r="AY125" s="6" t="s">
        <v>176</v>
      </c>
      <c r="BE125" s="83">
        <f>IF($U$125="základní",$N$125,0)</f>
        <v>0</v>
      </c>
      <c r="BF125" s="83">
        <f>IF($U$125="snížená",$N$125,0)</f>
        <v>0</v>
      </c>
      <c r="BG125" s="83">
        <f>IF($U$125="zákl. přenesená",$N$125,0)</f>
        <v>0</v>
      </c>
      <c r="BH125" s="83">
        <f>IF($U$125="sníž. přenesená",$N$125,0)</f>
        <v>0</v>
      </c>
      <c r="BI125" s="83">
        <f>IF($U$125="nulová",$N$125,0)</f>
        <v>0</v>
      </c>
      <c r="BJ125" s="6" t="s">
        <v>21</v>
      </c>
      <c r="BK125" s="83">
        <f>$L$125*$K$125</f>
        <v>0</v>
      </c>
    </row>
    <row r="126" spans="2:63" s="6" customFormat="1" ht="23.25" customHeight="1">
      <c r="B126" s="21"/>
      <c r="C126" s="133"/>
      <c r="D126" s="133" t="s">
        <v>159</v>
      </c>
      <c r="E126" s="134"/>
      <c r="F126" s="211"/>
      <c r="G126" s="212"/>
      <c r="H126" s="212"/>
      <c r="I126" s="212"/>
      <c r="J126" s="135"/>
      <c r="K126" s="129"/>
      <c r="L126" s="213"/>
      <c r="M126" s="214"/>
      <c r="N126" s="215">
        <f>$BK$126</f>
        <v>0</v>
      </c>
      <c r="O126" s="214"/>
      <c r="P126" s="214"/>
      <c r="Q126" s="214"/>
      <c r="R126" s="22"/>
      <c r="T126" s="130"/>
      <c r="U126" s="136" t="s">
        <v>43</v>
      </c>
      <c r="AA126" s="56"/>
      <c r="AT126" s="6" t="s">
        <v>176</v>
      </c>
      <c r="AU126" s="6" t="s">
        <v>21</v>
      </c>
      <c r="AY126" s="6" t="s">
        <v>176</v>
      </c>
      <c r="BE126" s="83">
        <f>IF($U$126="základní",$N$126,0)</f>
        <v>0</v>
      </c>
      <c r="BF126" s="83">
        <f>IF($U$126="snížená",$N$126,0)</f>
        <v>0</v>
      </c>
      <c r="BG126" s="83">
        <f>IF($U$126="zákl. přenesená",$N$126,0)</f>
        <v>0</v>
      </c>
      <c r="BH126" s="83">
        <f>IF($U$126="sníž. přenesená",$N$126,0)</f>
        <v>0</v>
      </c>
      <c r="BI126" s="83">
        <f>IF($U$126="nulová",$N$126,0)</f>
        <v>0</v>
      </c>
      <c r="BJ126" s="6" t="s">
        <v>21</v>
      </c>
      <c r="BK126" s="83">
        <f>$L$126*$K$126</f>
        <v>0</v>
      </c>
    </row>
    <row r="127" spans="2:63" s="6" customFormat="1" ht="23.25" customHeight="1">
      <c r="B127" s="21"/>
      <c r="C127" s="133"/>
      <c r="D127" s="133" t="s">
        <v>159</v>
      </c>
      <c r="E127" s="134"/>
      <c r="F127" s="211"/>
      <c r="G127" s="212"/>
      <c r="H127" s="212"/>
      <c r="I127" s="212"/>
      <c r="J127" s="135"/>
      <c r="K127" s="129"/>
      <c r="L127" s="213"/>
      <c r="M127" s="214"/>
      <c r="N127" s="215">
        <f>$BK$127</f>
        <v>0</v>
      </c>
      <c r="O127" s="214"/>
      <c r="P127" s="214"/>
      <c r="Q127" s="214"/>
      <c r="R127" s="22"/>
      <c r="T127" s="130"/>
      <c r="U127" s="136" t="s">
        <v>43</v>
      </c>
      <c r="V127" s="39"/>
      <c r="W127" s="39"/>
      <c r="X127" s="39"/>
      <c r="Y127" s="39"/>
      <c r="Z127" s="39"/>
      <c r="AA127" s="41"/>
      <c r="AT127" s="6" t="s">
        <v>176</v>
      </c>
      <c r="AU127" s="6" t="s">
        <v>21</v>
      </c>
      <c r="AY127" s="6" t="s">
        <v>176</v>
      </c>
      <c r="BE127" s="83">
        <f>IF($U$127="základní",$N$127,0)</f>
        <v>0</v>
      </c>
      <c r="BF127" s="83">
        <f>IF($U$127="snížená",$N$127,0)</f>
        <v>0</v>
      </c>
      <c r="BG127" s="83">
        <f>IF($U$127="zákl. přenesená",$N$127,0)</f>
        <v>0</v>
      </c>
      <c r="BH127" s="83">
        <f>IF($U$127="sníž. přenesená",$N$127,0)</f>
        <v>0</v>
      </c>
      <c r="BI127" s="83">
        <f>IF($U$127="nulová",$N$127,0)</f>
        <v>0</v>
      </c>
      <c r="BJ127" s="6" t="s">
        <v>21</v>
      </c>
      <c r="BK127" s="83">
        <f>$L$127*$K$127</f>
        <v>0</v>
      </c>
    </row>
    <row r="128" spans="2:18" s="6" customFormat="1" ht="7.5" customHeight="1"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4"/>
    </row>
    <row r="298" s="2" customFormat="1" ht="14.25" customHeight="1"/>
  </sheetData>
  <sheetProtection/>
  <mergeCells count="87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C86:G86"/>
    <mergeCell ref="N86:Q86"/>
    <mergeCell ref="L38:P38"/>
    <mergeCell ref="C76:Q76"/>
    <mergeCell ref="F78:P78"/>
    <mergeCell ref="F79:P79"/>
    <mergeCell ref="N88:Q88"/>
    <mergeCell ref="N89:Q89"/>
    <mergeCell ref="N90:Q90"/>
    <mergeCell ref="N91:Q91"/>
    <mergeCell ref="M81:P81"/>
    <mergeCell ref="M83:Q83"/>
    <mergeCell ref="M84:Q84"/>
    <mergeCell ref="D96:H96"/>
    <mergeCell ref="N96:Q96"/>
    <mergeCell ref="D97:H97"/>
    <mergeCell ref="N97:Q97"/>
    <mergeCell ref="N93:Q93"/>
    <mergeCell ref="D94:H94"/>
    <mergeCell ref="N94:Q94"/>
    <mergeCell ref="D95:H95"/>
    <mergeCell ref="N95:Q95"/>
    <mergeCell ref="F109:P109"/>
    <mergeCell ref="F110:P110"/>
    <mergeCell ref="M112:P112"/>
    <mergeCell ref="D98:H98"/>
    <mergeCell ref="N98:Q98"/>
    <mergeCell ref="N99:Q99"/>
    <mergeCell ref="L101:Q101"/>
    <mergeCell ref="F123:I123"/>
    <mergeCell ref="L123:M123"/>
    <mergeCell ref="N123:Q123"/>
    <mergeCell ref="M114:Q114"/>
    <mergeCell ref="M115:Q115"/>
    <mergeCell ref="F117:I117"/>
    <mergeCell ref="L117:M117"/>
    <mergeCell ref="N117:Q117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H1:K1"/>
    <mergeCell ref="S2:AC2"/>
    <mergeCell ref="N118:Q118"/>
    <mergeCell ref="N119:Q119"/>
    <mergeCell ref="N120:Q120"/>
    <mergeCell ref="N122:Q122"/>
    <mergeCell ref="F121:I121"/>
    <mergeCell ref="L121:M121"/>
    <mergeCell ref="N121:Q121"/>
    <mergeCell ref="C107:Q107"/>
  </mergeCells>
  <dataValidations count="2">
    <dataValidation type="list" allowBlank="1" showInputMessage="1" showErrorMessage="1" error="Povoleny jsou hodnoty K a M." sqref="D123:D128">
      <formula1>"K,M"</formula1>
    </dataValidation>
    <dataValidation type="list" allowBlank="1" showInputMessage="1" showErrorMessage="1" error="Povoleny jsou hodnoty základní, snížená, zákl. přenesená, sníž. přenesená, nulová." sqref="U123:U12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showGridLines="0" zoomScalePageLayoutView="0" workbookViewId="0" topLeftCell="A1">
      <pane ySplit="1" topLeftCell="A40" activePane="bottomLeft" state="frozen"/>
      <selection pane="topLeft" activeCell="AN9" sqref="AN9"/>
      <selection pane="bottomLeft" activeCell="AN9" sqref="AN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2"/>
      <c r="B1" s="169"/>
      <c r="C1" s="169"/>
      <c r="D1" s="170" t="s">
        <v>1</v>
      </c>
      <c r="E1" s="169"/>
      <c r="F1" s="171" t="s">
        <v>745</v>
      </c>
      <c r="G1" s="171"/>
      <c r="H1" s="210" t="s">
        <v>746</v>
      </c>
      <c r="I1" s="210"/>
      <c r="J1" s="210"/>
      <c r="K1" s="210"/>
      <c r="L1" s="171" t="s">
        <v>747</v>
      </c>
      <c r="M1" s="169"/>
      <c r="N1" s="169"/>
      <c r="O1" s="170" t="s">
        <v>122</v>
      </c>
      <c r="P1" s="169"/>
      <c r="Q1" s="169"/>
      <c r="R1" s="169"/>
      <c r="S1" s="171" t="s">
        <v>748</v>
      </c>
      <c r="T1" s="171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2" t="s">
        <v>4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175" t="s">
        <v>5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T2" s="2" t="s">
        <v>103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123</v>
      </c>
    </row>
    <row r="4" spans="2:46" s="2" customFormat="1" ht="37.5" customHeight="1">
      <c r="B4" s="10"/>
      <c r="C4" s="191" t="s">
        <v>124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239" t="str">
        <f>'Rekapitulace stavby'!$K$6</f>
        <v>Rekonstukce mostu ev. č. 2c-M1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R6" s="11"/>
    </row>
    <row r="7" spans="2:18" s="6" customFormat="1" ht="33.75" customHeight="1">
      <c r="B7" s="21"/>
      <c r="D7" s="16" t="s">
        <v>177</v>
      </c>
      <c r="F7" s="204" t="s">
        <v>724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R7" s="22"/>
    </row>
    <row r="8" spans="2:18" s="6" customFormat="1" ht="15" customHeight="1">
      <c r="B8" s="21"/>
      <c r="D8" s="17" t="s">
        <v>19</v>
      </c>
      <c r="F8" s="15"/>
      <c r="M8" s="17" t="s">
        <v>20</v>
      </c>
      <c r="O8" s="15"/>
      <c r="R8" s="22"/>
    </row>
    <row r="9" spans="2:18" s="6" customFormat="1" ht="15" customHeight="1">
      <c r="B9" s="21"/>
      <c r="D9" s="17" t="s">
        <v>22</v>
      </c>
      <c r="F9" s="15" t="s">
        <v>23</v>
      </c>
      <c r="M9" s="17" t="s">
        <v>24</v>
      </c>
      <c r="O9" s="231">
        <f>'Rekapitulace stavby'!$AN$8</f>
        <v>42053</v>
      </c>
      <c r="P9" s="178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27</v>
      </c>
      <c r="M11" s="17" t="s">
        <v>28</v>
      </c>
      <c r="O11" s="193"/>
      <c r="P11" s="178"/>
      <c r="R11" s="22"/>
    </row>
    <row r="12" spans="2:18" s="6" customFormat="1" ht="18.75" customHeight="1">
      <c r="B12" s="21"/>
      <c r="E12" s="15" t="s">
        <v>179</v>
      </c>
      <c r="M12" s="17" t="s">
        <v>30</v>
      </c>
      <c r="O12" s="193"/>
      <c r="P12" s="178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31</v>
      </c>
      <c r="M14" s="17" t="s">
        <v>28</v>
      </c>
      <c r="O14" s="230" t="str">
        <f>IF('Rekapitulace stavby'!$AN$13="","",'Rekapitulace stavby'!$AN$13)</f>
        <v>Vyplň údaj</v>
      </c>
      <c r="P14" s="178"/>
      <c r="R14" s="22"/>
    </row>
    <row r="15" spans="2:18" s="6" customFormat="1" ht="18.75" customHeight="1">
      <c r="B15" s="21"/>
      <c r="E15" s="230" t="str">
        <f>IF('Rekapitulace stavby'!$E$14="","",'Rekapitulace stavby'!$E$14)</f>
        <v>Vyplň údaj</v>
      </c>
      <c r="F15" s="178"/>
      <c r="G15" s="178"/>
      <c r="H15" s="178"/>
      <c r="I15" s="178"/>
      <c r="J15" s="178"/>
      <c r="K15" s="178"/>
      <c r="L15" s="178"/>
      <c r="M15" s="17" t="s">
        <v>30</v>
      </c>
      <c r="O15" s="230" t="str">
        <f>IF('Rekapitulace stavby'!$AN$14="","",'Rekapitulace stavby'!$AN$14)</f>
        <v>Vyplň údaj</v>
      </c>
      <c r="P15" s="178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33</v>
      </c>
      <c r="M17" s="17" t="s">
        <v>28</v>
      </c>
      <c r="O17" s="193"/>
      <c r="P17" s="178"/>
      <c r="R17" s="22"/>
    </row>
    <row r="18" spans="2:18" s="6" customFormat="1" ht="18.75" customHeight="1">
      <c r="B18" s="21"/>
      <c r="E18" s="15" t="s">
        <v>34</v>
      </c>
      <c r="M18" s="17" t="s">
        <v>30</v>
      </c>
      <c r="O18" s="193"/>
      <c r="P18" s="178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35</v>
      </c>
      <c r="M20" s="17" t="s">
        <v>28</v>
      </c>
      <c r="O20" s="193">
        <f>IF('Rekapitulace stavby'!$AN$19="","",'Rekapitulace stavby'!$AN$19)</f>
      </c>
      <c r="P20" s="178"/>
      <c r="R20" s="22"/>
    </row>
    <row r="21" spans="2:18" s="6" customFormat="1" ht="18.75" customHeight="1">
      <c r="B21" s="21"/>
      <c r="E21" s="15" t="str">
        <f>IF('Rekapitulace stavby'!$E$20="","",'Rekapitulace stavby'!$E$20)</f>
        <v> </v>
      </c>
      <c r="M21" s="17" t="s">
        <v>30</v>
      </c>
      <c r="O21" s="193">
        <f>IF('Rekapitulace stavby'!$AN$20="","",'Rekapitulace stavby'!$AN$20)</f>
      </c>
      <c r="P21" s="178"/>
      <c r="R21" s="22"/>
    </row>
    <row r="22" spans="2:18" s="6" customFormat="1" ht="7.5" customHeight="1">
      <c r="B22" s="21"/>
      <c r="R22" s="22"/>
    </row>
    <row r="23" spans="2:18" s="6" customFormat="1" ht="15" customHeight="1">
      <c r="B23" s="21"/>
      <c r="D23" s="17" t="s">
        <v>37</v>
      </c>
      <c r="R23" s="22"/>
    </row>
    <row r="24" spans="2:18" s="91" customFormat="1" ht="15.75" customHeight="1">
      <c r="B24" s="92"/>
      <c r="E24" s="206"/>
      <c r="F24" s="228"/>
      <c r="G24" s="228"/>
      <c r="H24" s="228"/>
      <c r="I24" s="228"/>
      <c r="J24" s="228"/>
      <c r="K24" s="228"/>
      <c r="L24" s="228"/>
      <c r="R24" s="93"/>
    </row>
    <row r="25" spans="2:18" s="6" customFormat="1" ht="7.5" customHeight="1">
      <c r="B25" s="21"/>
      <c r="R25" s="22"/>
    </row>
    <row r="26" spans="2:18" s="6" customFormat="1" ht="7.5" customHeight="1">
      <c r="B26" s="2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R26" s="22"/>
    </row>
    <row r="27" spans="2:18" s="6" customFormat="1" ht="15" customHeight="1">
      <c r="B27" s="21"/>
      <c r="D27" s="94" t="s">
        <v>125</v>
      </c>
      <c r="M27" s="207">
        <f>$N$88</f>
        <v>0</v>
      </c>
      <c r="N27" s="178"/>
      <c r="O27" s="178"/>
      <c r="P27" s="178"/>
      <c r="R27" s="22"/>
    </row>
    <row r="28" spans="2:18" s="6" customFormat="1" ht="15" customHeight="1">
      <c r="B28" s="21"/>
      <c r="D28" s="20" t="s">
        <v>114</v>
      </c>
      <c r="M28" s="207">
        <f>$N$95</f>
        <v>0</v>
      </c>
      <c r="N28" s="178"/>
      <c r="O28" s="178"/>
      <c r="P28" s="178"/>
      <c r="R28" s="22"/>
    </row>
    <row r="29" spans="2:18" s="6" customFormat="1" ht="7.5" customHeight="1">
      <c r="B29" s="21"/>
      <c r="R29" s="22"/>
    </row>
    <row r="30" spans="2:18" s="6" customFormat="1" ht="26.25" customHeight="1">
      <c r="B30" s="21"/>
      <c r="D30" s="95" t="s">
        <v>41</v>
      </c>
      <c r="M30" s="229">
        <f>ROUND($M$27+$M$28,2)</f>
        <v>0</v>
      </c>
      <c r="N30" s="178"/>
      <c r="O30" s="178"/>
      <c r="P30" s="178"/>
      <c r="R30" s="22"/>
    </row>
    <row r="31" spans="2:18" s="6" customFormat="1" ht="7.5" customHeight="1">
      <c r="B31" s="2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R31" s="22"/>
    </row>
    <row r="32" spans="2:18" s="6" customFormat="1" ht="15" customHeight="1">
      <c r="B32" s="21"/>
      <c r="D32" s="26" t="s">
        <v>42</v>
      </c>
      <c r="E32" s="26" t="s">
        <v>43</v>
      </c>
      <c r="F32" s="96">
        <v>0.21</v>
      </c>
      <c r="G32" s="97" t="s">
        <v>44</v>
      </c>
      <c r="H32" s="227">
        <f>ROUND((((SUM($BE$95:$BE$102)+SUM($BE$120:$BE$132))+SUM($BE$134:$BE$138))),2)</f>
        <v>0</v>
      </c>
      <c r="I32" s="178"/>
      <c r="J32" s="178"/>
      <c r="M32" s="227">
        <f>ROUND(((ROUND((SUM($BE$95:$BE$102)+SUM($BE$120:$BE$132)),2)*$F$32)+SUM($BE$134:$BE$138)*$F$32),2)</f>
        <v>0</v>
      </c>
      <c r="N32" s="178"/>
      <c r="O32" s="178"/>
      <c r="P32" s="178"/>
      <c r="R32" s="22"/>
    </row>
    <row r="33" spans="2:18" s="6" customFormat="1" ht="15" customHeight="1">
      <c r="B33" s="21"/>
      <c r="E33" s="26" t="s">
        <v>45</v>
      </c>
      <c r="F33" s="96">
        <v>0.15</v>
      </c>
      <c r="G33" s="97" t="s">
        <v>44</v>
      </c>
      <c r="H33" s="227">
        <f>ROUND((((SUM($BF$95:$BF$102)+SUM($BF$120:$BF$132))+SUM($BF$134:$BF$138))),2)</f>
        <v>0</v>
      </c>
      <c r="I33" s="178"/>
      <c r="J33" s="178"/>
      <c r="M33" s="227">
        <f>ROUND(((ROUND((SUM($BF$95:$BF$102)+SUM($BF$120:$BF$132)),2)*$F$33)+SUM($BF$134:$BF$138)*$F$33),2)</f>
        <v>0</v>
      </c>
      <c r="N33" s="178"/>
      <c r="O33" s="178"/>
      <c r="P33" s="178"/>
      <c r="R33" s="22"/>
    </row>
    <row r="34" spans="2:18" s="6" customFormat="1" ht="15" customHeight="1" hidden="1">
      <c r="B34" s="21"/>
      <c r="E34" s="26" t="s">
        <v>46</v>
      </c>
      <c r="F34" s="96">
        <v>0.21</v>
      </c>
      <c r="G34" s="97" t="s">
        <v>44</v>
      </c>
      <c r="H34" s="227">
        <f>ROUND((((SUM($BG$95:$BG$102)+SUM($BG$120:$BG$132))+SUM($BG$134:$BG$138))),2)</f>
        <v>0</v>
      </c>
      <c r="I34" s="178"/>
      <c r="J34" s="178"/>
      <c r="M34" s="227">
        <v>0</v>
      </c>
      <c r="N34" s="178"/>
      <c r="O34" s="178"/>
      <c r="P34" s="178"/>
      <c r="R34" s="22"/>
    </row>
    <row r="35" spans="2:18" s="6" customFormat="1" ht="15" customHeight="1" hidden="1">
      <c r="B35" s="21"/>
      <c r="E35" s="26" t="s">
        <v>47</v>
      </c>
      <c r="F35" s="96">
        <v>0.15</v>
      </c>
      <c r="G35" s="97" t="s">
        <v>44</v>
      </c>
      <c r="H35" s="227">
        <f>ROUND((((SUM($BH$95:$BH$102)+SUM($BH$120:$BH$132))+SUM($BH$134:$BH$138))),2)</f>
        <v>0</v>
      </c>
      <c r="I35" s="178"/>
      <c r="J35" s="178"/>
      <c r="M35" s="227">
        <v>0</v>
      </c>
      <c r="N35" s="178"/>
      <c r="O35" s="178"/>
      <c r="P35" s="178"/>
      <c r="R35" s="22"/>
    </row>
    <row r="36" spans="2:18" s="6" customFormat="1" ht="15" customHeight="1" hidden="1">
      <c r="B36" s="21"/>
      <c r="E36" s="26" t="s">
        <v>48</v>
      </c>
      <c r="F36" s="96">
        <v>0</v>
      </c>
      <c r="G36" s="97" t="s">
        <v>44</v>
      </c>
      <c r="H36" s="227">
        <f>ROUND((((SUM($BI$95:$BI$102)+SUM($BI$120:$BI$132))+SUM($BI$134:$BI$138))),2)</f>
        <v>0</v>
      </c>
      <c r="I36" s="178"/>
      <c r="J36" s="178"/>
      <c r="M36" s="227">
        <v>0</v>
      </c>
      <c r="N36" s="178"/>
      <c r="O36" s="178"/>
      <c r="P36" s="178"/>
      <c r="R36" s="22"/>
    </row>
    <row r="37" spans="2:18" s="6" customFormat="1" ht="7.5" customHeight="1">
      <c r="B37" s="21"/>
      <c r="R37" s="22"/>
    </row>
    <row r="38" spans="2:18" s="6" customFormat="1" ht="26.25" customHeight="1">
      <c r="B38" s="21"/>
      <c r="C38" s="29"/>
      <c r="D38" s="30" t="s">
        <v>49</v>
      </c>
      <c r="E38" s="31"/>
      <c r="F38" s="31"/>
      <c r="G38" s="98" t="s">
        <v>50</v>
      </c>
      <c r="H38" s="32" t="s">
        <v>51</v>
      </c>
      <c r="I38" s="31"/>
      <c r="J38" s="31"/>
      <c r="K38" s="31"/>
      <c r="L38" s="201">
        <f>SUM($M$30:$M$36)</f>
        <v>0</v>
      </c>
      <c r="M38" s="188"/>
      <c r="N38" s="188"/>
      <c r="O38" s="188"/>
      <c r="P38" s="190"/>
      <c r="Q38" s="29"/>
      <c r="R38" s="22"/>
    </row>
    <row r="39" spans="2:18" s="6" customFormat="1" ht="15" customHeight="1">
      <c r="B39" s="21"/>
      <c r="R39" s="22"/>
    </row>
    <row r="40" spans="2:18" s="6" customFormat="1" ht="15" customHeight="1">
      <c r="B40" s="21"/>
      <c r="R40" s="22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3" t="s">
        <v>52</v>
      </c>
      <c r="E50" s="34"/>
      <c r="F50" s="34"/>
      <c r="G50" s="34"/>
      <c r="H50" s="35"/>
      <c r="J50" s="33" t="s">
        <v>53</v>
      </c>
      <c r="K50" s="34"/>
      <c r="L50" s="34"/>
      <c r="M50" s="34"/>
      <c r="N50" s="34"/>
      <c r="O50" s="34"/>
      <c r="P50" s="35"/>
      <c r="R50" s="22"/>
    </row>
    <row r="51" spans="2:18" s="2" customFormat="1" ht="14.25" customHeight="1">
      <c r="B51" s="10"/>
      <c r="D51" s="36"/>
      <c r="H51" s="37"/>
      <c r="J51" s="36"/>
      <c r="P51" s="37"/>
      <c r="R51" s="11"/>
    </row>
    <row r="52" spans="2:18" s="2" customFormat="1" ht="14.25" customHeight="1">
      <c r="B52" s="10"/>
      <c r="D52" s="36"/>
      <c r="H52" s="37"/>
      <c r="J52" s="36"/>
      <c r="P52" s="37"/>
      <c r="R52" s="11"/>
    </row>
    <row r="53" spans="2:18" s="2" customFormat="1" ht="14.25" customHeight="1">
      <c r="B53" s="10"/>
      <c r="D53" s="36"/>
      <c r="H53" s="37"/>
      <c r="J53" s="36"/>
      <c r="P53" s="37"/>
      <c r="R53" s="11"/>
    </row>
    <row r="54" spans="2:18" s="2" customFormat="1" ht="14.25" customHeight="1">
      <c r="B54" s="10"/>
      <c r="D54" s="36"/>
      <c r="H54" s="37"/>
      <c r="J54" s="36"/>
      <c r="P54" s="37"/>
      <c r="R54" s="11"/>
    </row>
    <row r="55" spans="2:18" s="2" customFormat="1" ht="14.25" customHeight="1">
      <c r="B55" s="10"/>
      <c r="D55" s="36"/>
      <c r="H55" s="37"/>
      <c r="J55" s="36"/>
      <c r="P55" s="37"/>
      <c r="R55" s="11"/>
    </row>
    <row r="56" spans="2:18" s="2" customFormat="1" ht="14.25" customHeight="1">
      <c r="B56" s="10"/>
      <c r="D56" s="36"/>
      <c r="H56" s="37"/>
      <c r="J56" s="36"/>
      <c r="P56" s="37"/>
      <c r="R56" s="11"/>
    </row>
    <row r="57" spans="2:18" s="2" customFormat="1" ht="14.25" customHeight="1">
      <c r="B57" s="10"/>
      <c r="D57" s="36"/>
      <c r="H57" s="37"/>
      <c r="J57" s="36"/>
      <c r="P57" s="37"/>
      <c r="R57" s="11"/>
    </row>
    <row r="58" spans="2:18" s="2" customFormat="1" ht="14.25" customHeight="1">
      <c r="B58" s="10"/>
      <c r="D58" s="36"/>
      <c r="H58" s="37"/>
      <c r="J58" s="36"/>
      <c r="P58" s="37"/>
      <c r="R58" s="11"/>
    </row>
    <row r="59" spans="2:18" s="6" customFormat="1" ht="15.75" customHeight="1">
      <c r="B59" s="21"/>
      <c r="D59" s="38" t="s">
        <v>54</v>
      </c>
      <c r="E59" s="39"/>
      <c r="F59" s="39"/>
      <c r="G59" s="40" t="s">
        <v>55</v>
      </c>
      <c r="H59" s="41"/>
      <c r="J59" s="38" t="s">
        <v>54</v>
      </c>
      <c r="K59" s="39"/>
      <c r="L59" s="39"/>
      <c r="M59" s="39"/>
      <c r="N59" s="40" t="s">
        <v>55</v>
      </c>
      <c r="O59" s="39"/>
      <c r="P59" s="41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3" t="s">
        <v>56</v>
      </c>
      <c r="E61" s="34"/>
      <c r="F61" s="34"/>
      <c r="G61" s="34"/>
      <c r="H61" s="35"/>
      <c r="J61" s="33" t="s">
        <v>57</v>
      </c>
      <c r="K61" s="34"/>
      <c r="L61" s="34"/>
      <c r="M61" s="34"/>
      <c r="N61" s="34"/>
      <c r="O61" s="34"/>
      <c r="P61" s="35"/>
      <c r="R61" s="22"/>
    </row>
    <row r="62" spans="2:18" s="2" customFormat="1" ht="14.25" customHeight="1">
      <c r="B62" s="10"/>
      <c r="D62" s="36"/>
      <c r="H62" s="37"/>
      <c r="J62" s="36"/>
      <c r="P62" s="37"/>
      <c r="R62" s="11"/>
    </row>
    <row r="63" spans="2:18" s="2" customFormat="1" ht="14.25" customHeight="1">
      <c r="B63" s="10"/>
      <c r="D63" s="36"/>
      <c r="H63" s="37"/>
      <c r="J63" s="36"/>
      <c r="P63" s="37"/>
      <c r="R63" s="11"/>
    </row>
    <row r="64" spans="2:18" s="2" customFormat="1" ht="14.25" customHeight="1">
      <c r="B64" s="10"/>
      <c r="D64" s="36"/>
      <c r="H64" s="37"/>
      <c r="J64" s="36"/>
      <c r="P64" s="37"/>
      <c r="R64" s="11"/>
    </row>
    <row r="65" spans="2:18" s="2" customFormat="1" ht="14.25" customHeight="1">
      <c r="B65" s="10"/>
      <c r="D65" s="36"/>
      <c r="H65" s="37"/>
      <c r="J65" s="36"/>
      <c r="P65" s="37"/>
      <c r="R65" s="11"/>
    </row>
    <row r="66" spans="2:18" s="2" customFormat="1" ht="14.25" customHeight="1">
      <c r="B66" s="10"/>
      <c r="D66" s="36"/>
      <c r="H66" s="37"/>
      <c r="J66" s="36"/>
      <c r="P66" s="37"/>
      <c r="R66" s="11"/>
    </row>
    <row r="67" spans="2:18" s="2" customFormat="1" ht="14.25" customHeight="1">
      <c r="B67" s="10"/>
      <c r="D67" s="36"/>
      <c r="H67" s="37"/>
      <c r="J67" s="36"/>
      <c r="P67" s="37"/>
      <c r="R67" s="11"/>
    </row>
    <row r="68" spans="2:18" s="2" customFormat="1" ht="14.25" customHeight="1">
      <c r="B68" s="10"/>
      <c r="D68" s="36"/>
      <c r="H68" s="37"/>
      <c r="J68" s="36"/>
      <c r="P68" s="37"/>
      <c r="R68" s="11"/>
    </row>
    <row r="69" spans="2:18" s="2" customFormat="1" ht="14.25" customHeight="1">
      <c r="B69" s="10"/>
      <c r="D69" s="36"/>
      <c r="H69" s="37"/>
      <c r="J69" s="36"/>
      <c r="P69" s="37"/>
      <c r="R69" s="11"/>
    </row>
    <row r="70" spans="2:18" s="6" customFormat="1" ht="15.75" customHeight="1">
      <c r="B70" s="21"/>
      <c r="D70" s="38" t="s">
        <v>54</v>
      </c>
      <c r="E70" s="39"/>
      <c r="F70" s="39"/>
      <c r="G70" s="40" t="s">
        <v>55</v>
      </c>
      <c r="H70" s="41"/>
      <c r="J70" s="38" t="s">
        <v>54</v>
      </c>
      <c r="K70" s="39"/>
      <c r="L70" s="39"/>
      <c r="M70" s="39"/>
      <c r="N70" s="40" t="s">
        <v>55</v>
      </c>
      <c r="O70" s="39"/>
      <c r="P70" s="41"/>
      <c r="R70" s="22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1"/>
      <c r="C76" s="191" t="s">
        <v>126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16</v>
      </c>
      <c r="F78" s="239" t="str">
        <f>$F$6</f>
        <v>Rekonstukce mostu ev. č. 2c-M1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R78" s="22"/>
    </row>
    <row r="79" spans="2:18" s="6" customFormat="1" ht="37.5" customHeight="1">
      <c r="B79" s="21"/>
      <c r="C79" s="50" t="s">
        <v>177</v>
      </c>
      <c r="F79" s="192" t="str">
        <f>$F$7</f>
        <v>g - obj. 801 Vegetační úpravy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22</v>
      </c>
      <c r="F81" s="15" t="str">
        <f>$F$9</f>
        <v>Smilovice</v>
      </c>
      <c r="K81" s="17" t="s">
        <v>24</v>
      </c>
      <c r="M81" s="220">
        <f>IF($O$9="","",$O$9)</f>
        <v>42053</v>
      </c>
      <c r="N81" s="178"/>
      <c r="O81" s="178"/>
      <c r="P81" s="178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27</v>
      </c>
      <c r="F83" s="15" t="str">
        <f>$E$12</f>
        <v>Obec Smilovice</v>
      </c>
      <c r="K83" s="17" t="s">
        <v>33</v>
      </c>
      <c r="M83" s="193" t="str">
        <f>$E$18</f>
        <v>TŘINECKÁ PROJEKCE, a. s.</v>
      </c>
      <c r="N83" s="178"/>
      <c r="O83" s="178"/>
      <c r="P83" s="178"/>
      <c r="Q83" s="178"/>
      <c r="R83" s="22"/>
    </row>
    <row r="84" spans="2:18" s="6" customFormat="1" ht="15" customHeight="1">
      <c r="B84" s="21"/>
      <c r="C84" s="17" t="s">
        <v>31</v>
      </c>
      <c r="F84" s="15" t="str">
        <f>IF($E$15="","",$E$15)</f>
        <v>Vyplň údaj</v>
      </c>
      <c r="K84" s="17" t="s">
        <v>35</v>
      </c>
      <c r="M84" s="193" t="str">
        <f>$E$21</f>
        <v> </v>
      </c>
      <c r="N84" s="178"/>
      <c r="O84" s="178"/>
      <c r="P84" s="178"/>
      <c r="Q84" s="178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225" t="s">
        <v>127</v>
      </c>
      <c r="D86" s="174"/>
      <c r="E86" s="174"/>
      <c r="F86" s="174"/>
      <c r="G86" s="174"/>
      <c r="H86" s="29"/>
      <c r="I86" s="29"/>
      <c r="J86" s="29"/>
      <c r="K86" s="29"/>
      <c r="L86" s="29"/>
      <c r="M86" s="29"/>
      <c r="N86" s="225" t="s">
        <v>128</v>
      </c>
      <c r="O86" s="178"/>
      <c r="P86" s="178"/>
      <c r="Q86" s="178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129</v>
      </c>
      <c r="N88" s="181">
        <f>$N$120</f>
        <v>0</v>
      </c>
      <c r="O88" s="178"/>
      <c r="P88" s="178"/>
      <c r="Q88" s="178"/>
      <c r="R88" s="22"/>
      <c r="AU88" s="6" t="s">
        <v>130</v>
      </c>
    </row>
    <row r="89" spans="2:18" s="99" customFormat="1" ht="25.5" customHeight="1">
      <c r="B89" s="100"/>
      <c r="D89" s="101" t="s">
        <v>180</v>
      </c>
      <c r="N89" s="226">
        <f>$N$121</f>
        <v>0</v>
      </c>
      <c r="O89" s="224"/>
      <c r="P89" s="224"/>
      <c r="Q89" s="224"/>
      <c r="R89" s="102"/>
    </row>
    <row r="90" spans="2:18" s="94" customFormat="1" ht="21" customHeight="1">
      <c r="B90" s="137"/>
      <c r="D90" s="79" t="s">
        <v>181</v>
      </c>
      <c r="N90" s="180">
        <f>$N$122</f>
        <v>0</v>
      </c>
      <c r="O90" s="224"/>
      <c r="P90" s="224"/>
      <c r="Q90" s="224"/>
      <c r="R90" s="138"/>
    </row>
    <row r="91" spans="2:18" s="94" customFormat="1" ht="21" customHeight="1">
      <c r="B91" s="137"/>
      <c r="D91" s="79" t="s">
        <v>182</v>
      </c>
      <c r="N91" s="180">
        <f>$N$130</f>
        <v>0</v>
      </c>
      <c r="O91" s="224"/>
      <c r="P91" s="224"/>
      <c r="Q91" s="224"/>
      <c r="R91" s="138"/>
    </row>
    <row r="92" spans="2:18" s="94" customFormat="1" ht="15.75" customHeight="1">
      <c r="B92" s="137"/>
      <c r="D92" s="79" t="s">
        <v>183</v>
      </c>
      <c r="N92" s="180">
        <f>$N$131</f>
        <v>0</v>
      </c>
      <c r="O92" s="224"/>
      <c r="P92" s="224"/>
      <c r="Q92" s="224"/>
      <c r="R92" s="138"/>
    </row>
    <row r="93" spans="2:18" s="99" customFormat="1" ht="22.5" customHeight="1">
      <c r="B93" s="100"/>
      <c r="D93" s="101" t="s">
        <v>132</v>
      </c>
      <c r="N93" s="217">
        <f>$N$133</f>
        <v>0</v>
      </c>
      <c r="O93" s="224"/>
      <c r="P93" s="224"/>
      <c r="Q93" s="224"/>
      <c r="R93" s="102"/>
    </row>
    <row r="94" spans="2:18" s="6" customFormat="1" ht="22.5" customHeight="1">
      <c r="B94" s="21"/>
      <c r="R94" s="22"/>
    </row>
    <row r="95" spans="2:21" s="6" customFormat="1" ht="30" customHeight="1">
      <c r="B95" s="21"/>
      <c r="C95" s="62" t="s">
        <v>133</v>
      </c>
      <c r="N95" s="181">
        <f>ROUND($N$96+$N$97+$N$98+$N$99+$N$100+$N$101,2)</f>
        <v>0</v>
      </c>
      <c r="O95" s="178"/>
      <c r="P95" s="178"/>
      <c r="Q95" s="178"/>
      <c r="R95" s="22"/>
      <c r="T95" s="103"/>
      <c r="U95" s="104" t="s">
        <v>42</v>
      </c>
    </row>
    <row r="96" spans="2:62" s="6" customFormat="1" ht="18.75" customHeight="1">
      <c r="B96" s="21"/>
      <c r="D96" s="177" t="s">
        <v>134</v>
      </c>
      <c r="E96" s="178"/>
      <c r="F96" s="178"/>
      <c r="G96" s="178"/>
      <c r="H96" s="178"/>
      <c r="N96" s="179">
        <f>ROUND($N$88*$T$96,2)</f>
        <v>0</v>
      </c>
      <c r="O96" s="178"/>
      <c r="P96" s="178"/>
      <c r="Q96" s="178"/>
      <c r="R96" s="22"/>
      <c r="T96" s="105"/>
      <c r="U96" s="106" t="s">
        <v>43</v>
      </c>
      <c r="AY96" s="6" t="s">
        <v>135</v>
      </c>
      <c r="BE96" s="83">
        <f>IF($U$96="základní",$N$96,0)</f>
        <v>0</v>
      </c>
      <c r="BF96" s="83">
        <f>IF($U$96="snížená",$N$96,0)</f>
        <v>0</v>
      </c>
      <c r="BG96" s="83">
        <f>IF($U$96="zákl. přenesená",$N$96,0)</f>
        <v>0</v>
      </c>
      <c r="BH96" s="83">
        <f>IF($U$96="sníž. přenesená",$N$96,0)</f>
        <v>0</v>
      </c>
      <c r="BI96" s="83">
        <f>IF($U$96="nulová",$N$96,0)</f>
        <v>0</v>
      </c>
      <c r="BJ96" s="6" t="s">
        <v>21</v>
      </c>
    </row>
    <row r="97" spans="2:62" s="6" customFormat="1" ht="18.75" customHeight="1">
      <c r="B97" s="21"/>
      <c r="D97" s="177" t="s">
        <v>136</v>
      </c>
      <c r="E97" s="178"/>
      <c r="F97" s="178"/>
      <c r="G97" s="178"/>
      <c r="H97" s="178"/>
      <c r="N97" s="179">
        <f>ROUND($N$88*$T$97,2)</f>
        <v>0</v>
      </c>
      <c r="O97" s="178"/>
      <c r="P97" s="178"/>
      <c r="Q97" s="178"/>
      <c r="R97" s="22"/>
      <c r="T97" s="105"/>
      <c r="U97" s="106" t="s">
        <v>43</v>
      </c>
      <c r="AY97" s="6" t="s">
        <v>135</v>
      </c>
      <c r="BE97" s="83">
        <f>IF($U$97="základní",$N$97,0)</f>
        <v>0</v>
      </c>
      <c r="BF97" s="83">
        <f>IF($U$97="snížená",$N$97,0)</f>
        <v>0</v>
      </c>
      <c r="BG97" s="83">
        <f>IF($U$97="zákl. přenesená",$N$97,0)</f>
        <v>0</v>
      </c>
      <c r="BH97" s="83">
        <f>IF($U$97="sníž. přenesená",$N$97,0)</f>
        <v>0</v>
      </c>
      <c r="BI97" s="83">
        <f>IF($U$97="nulová",$N$97,0)</f>
        <v>0</v>
      </c>
      <c r="BJ97" s="6" t="s">
        <v>21</v>
      </c>
    </row>
    <row r="98" spans="2:62" s="6" customFormat="1" ht="18.75" customHeight="1">
      <c r="B98" s="21"/>
      <c r="D98" s="177" t="s">
        <v>137</v>
      </c>
      <c r="E98" s="178"/>
      <c r="F98" s="178"/>
      <c r="G98" s="178"/>
      <c r="H98" s="178"/>
      <c r="N98" s="179">
        <f>ROUND($N$88*$T$98,2)</f>
        <v>0</v>
      </c>
      <c r="O98" s="178"/>
      <c r="P98" s="178"/>
      <c r="Q98" s="178"/>
      <c r="R98" s="22"/>
      <c r="T98" s="105"/>
      <c r="U98" s="106" t="s">
        <v>43</v>
      </c>
      <c r="AY98" s="6" t="s">
        <v>135</v>
      </c>
      <c r="BE98" s="83">
        <f>IF($U$98="základní",$N$98,0)</f>
        <v>0</v>
      </c>
      <c r="BF98" s="83">
        <f>IF($U$98="snížená",$N$98,0)</f>
        <v>0</v>
      </c>
      <c r="BG98" s="83">
        <f>IF($U$98="zákl. přenesená",$N$98,0)</f>
        <v>0</v>
      </c>
      <c r="BH98" s="83">
        <f>IF($U$98="sníž. přenesená",$N$98,0)</f>
        <v>0</v>
      </c>
      <c r="BI98" s="83">
        <f>IF($U$98="nulová",$N$98,0)</f>
        <v>0</v>
      </c>
      <c r="BJ98" s="6" t="s">
        <v>21</v>
      </c>
    </row>
    <row r="99" spans="2:62" s="6" customFormat="1" ht="18.75" customHeight="1">
      <c r="B99" s="21"/>
      <c r="D99" s="177" t="s">
        <v>138</v>
      </c>
      <c r="E99" s="178"/>
      <c r="F99" s="178"/>
      <c r="G99" s="178"/>
      <c r="H99" s="178"/>
      <c r="N99" s="179">
        <f>ROUND($N$88*$T$99,2)</f>
        <v>0</v>
      </c>
      <c r="O99" s="178"/>
      <c r="P99" s="178"/>
      <c r="Q99" s="178"/>
      <c r="R99" s="22"/>
      <c r="T99" s="105"/>
      <c r="U99" s="106" t="s">
        <v>43</v>
      </c>
      <c r="AY99" s="6" t="s">
        <v>135</v>
      </c>
      <c r="BE99" s="83">
        <f>IF($U$99="základní",$N$99,0)</f>
        <v>0</v>
      </c>
      <c r="BF99" s="83">
        <f>IF($U$99="snížená",$N$99,0)</f>
        <v>0</v>
      </c>
      <c r="BG99" s="83">
        <f>IF($U$99="zákl. přenesená",$N$99,0)</f>
        <v>0</v>
      </c>
      <c r="BH99" s="83">
        <f>IF($U$99="sníž. přenesená",$N$99,0)</f>
        <v>0</v>
      </c>
      <c r="BI99" s="83">
        <f>IF($U$99="nulová",$N$99,0)</f>
        <v>0</v>
      </c>
      <c r="BJ99" s="6" t="s">
        <v>21</v>
      </c>
    </row>
    <row r="100" spans="2:62" s="6" customFormat="1" ht="18.75" customHeight="1">
      <c r="B100" s="21"/>
      <c r="D100" s="177" t="s">
        <v>139</v>
      </c>
      <c r="E100" s="178"/>
      <c r="F100" s="178"/>
      <c r="G100" s="178"/>
      <c r="H100" s="178"/>
      <c r="N100" s="179">
        <f>ROUND($N$88*$T$100,2)</f>
        <v>0</v>
      </c>
      <c r="O100" s="178"/>
      <c r="P100" s="178"/>
      <c r="Q100" s="178"/>
      <c r="R100" s="22"/>
      <c r="T100" s="105"/>
      <c r="U100" s="106" t="s">
        <v>43</v>
      </c>
      <c r="AY100" s="6" t="s">
        <v>135</v>
      </c>
      <c r="BE100" s="83">
        <f>IF($U$100="základní",$N$100,0)</f>
        <v>0</v>
      </c>
      <c r="BF100" s="83">
        <f>IF($U$100="snížená",$N$100,0)</f>
        <v>0</v>
      </c>
      <c r="BG100" s="83">
        <f>IF($U$100="zákl. přenesená",$N$100,0)</f>
        <v>0</v>
      </c>
      <c r="BH100" s="83">
        <f>IF($U$100="sníž. přenesená",$N$100,0)</f>
        <v>0</v>
      </c>
      <c r="BI100" s="83">
        <f>IF($U$100="nulová",$N$100,0)</f>
        <v>0</v>
      </c>
      <c r="BJ100" s="6" t="s">
        <v>21</v>
      </c>
    </row>
    <row r="101" spans="2:62" s="6" customFormat="1" ht="18.75" customHeight="1">
      <c r="B101" s="21"/>
      <c r="D101" s="79" t="s">
        <v>140</v>
      </c>
      <c r="N101" s="179">
        <f>ROUND($N$88*$T$101,2)</f>
        <v>0</v>
      </c>
      <c r="O101" s="178"/>
      <c r="P101" s="178"/>
      <c r="Q101" s="178"/>
      <c r="R101" s="22"/>
      <c r="T101" s="107"/>
      <c r="U101" s="108" t="s">
        <v>43</v>
      </c>
      <c r="AY101" s="6" t="s">
        <v>141</v>
      </c>
      <c r="BE101" s="83">
        <f>IF($U$101="základní",$N$101,0)</f>
        <v>0</v>
      </c>
      <c r="BF101" s="83">
        <f>IF($U$101="snížená",$N$101,0)</f>
        <v>0</v>
      </c>
      <c r="BG101" s="83">
        <f>IF($U$101="zákl. přenesená",$N$101,0)</f>
        <v>0</v>
      </c>
      <c r="BH101" s="83">
        <f>IF($U$101="sníž. přenesená",$N$101,0)</f>
        <v>0</v>
      </c>
      <c r="BI101" s="83">
        <f>IF($U$101="nulová",$N$101,0)</f>
        <v>0</v>
      </c>
      <c r="BJ101" s="6" t="s">
        <v>21</v>
      </c>
    </row>
    <row r="102" spans="2:18" s="6" customFormat="1" ht="14.25" customHeight="1">
      <c r="B102" s="21"/>
      <c r="R102" s="22"/>
    </row>
    <row r="103" spans="2:18" s="6" customFormat="1" ht="30" customHeight="1">
      <c r="B103" s="21"/>
      <c r="C103" s="90" t="s">
        <v>121</v>
      </c>
      <c r="D103" s="29"/>
      <c r="E103" s="29"/>
      <c r="F103" s="29"/>
      <c r="G103" s="29"/>
      <c r="H103" s="29"/>
      <c r="I103" s="29"/>
      <c r="J103" s="29"/>
      <c r="K103" s="29"/>
      <c r="L103" s="173">
        <f>ROUND(SUM($N$88+$N$95),2)</f>
        <v>0</v>
      </c>
      <c r="M103" s="174"/>
      <c r="N103" s="174"/>
      <c r="O103" s="174"/>
      <c r="P103" s="174"/>
      <c r="Q103" s="174"/>
      <c r="R103" s="22"/>
    </row>
    <row r="104" spans="2:18" s="6" customFormat="1" ht="7.5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4"/>
    </row>
    <row r="108" spans="2:18" s="6" customFormat="1" ht="7.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7"/>
    </row>
    <row r="109" spans="2:18" s="6" customFormat="1" ht="37.5" customHeight="1">
      <c r="B109" s="21"/>
      <c r="C109" s="191" t="s">
        <v>142</v>
      </c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22"/>
    </row>
    <row r="110" spans="2:18" s="6" customFormat="1" ht="7.5" customHeight="1">
      <c r="B110" s="21"/>
      <c r="R110" s="22"/>
    </row>
    <row r="111" spans="2:18" s="6" customFormat="1" ht="30.75" customHeight="1">
      <c r="B111" s="21"/>
      <c r="C111" s="17" t="s">
        <v>16</v>
      </c>
      <c r="F111" s="239" t="str">
        <f>$F$6</f>
        <v>Rekonstukce mostu ev. č. 2c-M1</v>
      </c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R111" s="22"/>
    </row>
    <row r="112" spans="2:18" s="6" customFormat="1" ht="37.5" customHeight="1">
      <c r="B112" s="21"/>
      <c r="C112" s="50" t="s">
        <v>177</v>
      </c>
      <c r="F112" s="192" t="str">
        <f>$F$7</f>
        <v>g - obj. 801 Vegetační úpravy</v>
      </c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R112" s="22"/>
    </row>
    <row r="113" spans="2:18" s="6" customFormat="1" ht="7.5" customHeight="1">
      <c r="B113" s="21"/>
      <c r="R113" s="22"/>
    </row>
    <row r="114" spans="2:18" s="6" customFormat="1" ht="18.75" customHeight="1">
      <c r="B114" s="21"/>
      <c r="C114" s="17" t="s">
        <v>22</v>
      </c>
      <c r="F114" s="15" t="str">
        <f>$F$9</f>
        <v>Smilovice</v>
      </c>
      <c r="K114" s="17" t="s">
        <v>24</v>
      </c>
      <c r="M114" s="220">
        <f>IF($O$9="","",$O$9)</f>
        <v>42053</v>
      </c>
      <c r="N114" s="178"/>
      <c r="O114" s="178"/>
      <c r="P114" s="178"/>
      <c r="R114" s="22"/>
    </row>
    <row r="115" spans="2:18" s="6" customFormat="1" ht="7.5" customHeight="1">
      <c r="B115" s="21"/>
      <c r="R115" s="22"/>
    </row>
    <row r="116" spans="2:18" s="6" customFormat="1" ht="15.75" customHeight="1">
      <c r="B116" s="21"/>
      <c r="C116" s="17" t="s">
        <v>27</v>
      </c>
      <c r="F116" s="15" t="str">
        <f>$E$12</f>
        <v>Obec Smilovice</v>
      </c>
      <c r="K116" s="17" t="s">
        <v>33</v>
      </c>
      <c r="M116" s="193" t="str">
        <f>$E$18</f>
        <v>TŘINECKÁ PROJEKCE, a. s.</v>
      </c>
      <c r="N116" s="178"/>
      <c r="O116" s="178"/>
      <c r="P116" s="178"/>
      <c r="Q116" s="178"/>
      <c r="R116" s="22"/>
    </row>
    <row r="117" spans="2:18" s="6" customFormat="1" ht="15" customHeight="1">
      <c r="B117" s="21"/>
      <c r="C117" s="17" t="s">
        <v>31</v>
      </c>
      <c r="F117" s="15" t="str">
        <f>IF($E$15="","",$E$15)</f>
        <v>Vyplň údaj</v>
      </c>
      <c r="K117" s="17" t="s">
        <v>35</v>
      </c>
      <c r="M117" s="193" t="str">
        <f>$E$21</f>
        <v> </v>
      </c>
      <c r="N117" s="178"/>
      <c r="O117" s="178"/>
      <c r="P117" s="178"/>
      <c r="Q117" s="178"/>
      <c r="R117" s="22"/>
    </row>
    <row r="118" spans="2:18" s="6" customFormat="1" ht="11.25" customHeight="1">
      <c r="B118" s="21"/>
      <c r="R118" s="22"/>
    </row>
    <row r="119" spans="2:27" s="109" customFormat="1" ht="30" customHeight="1">
      <c r="B119" s="110"/>
      <c r="C119" s="111" t="s">
        <v>143</v>
      </c>
      <c r="D119" s="112" t="s">
        <v>144</v>
      </c>
      <c r="E119" s="112" t="s">
        <v>60</v>
      </c>
      <c r="F119" s="221" t="s">
        <v>145</v>
      </c>
      <c r="G119" s="222"/>
      <c r="H119" s="222"/>
      <c r="I119" s="222"/>
      <c r="J119" s="112" t="s">
        <v>146</v>
      </c>
      <c r="K119" s="112" t="s">
        <v>147</v>
      </c>
      <c r="L119" s="221" t="s">
        <v>148</v>
      </c>
      <c r="M119" s="222"/>
      <c r="N119" s="221" t="s">
        <v>149</v>
      </c>
      <c r="O119" s="222"/>
      <c r="P119" s="222"/>
      <c r="Q119" s="223"/>
      <c r="R119" s="113"/>
      <c r="T119" s="57" t="s">
        <v>150</v>
      </c>
      <c r="U119" s="58" t="s">
        <v>42</v>
      </c>
      <c r="V119" s="58" t="s">
        <v>151</v>
      </c>
      <c r="W119" s="58" t="s">
        <v>152</v>
      </c>
      <c r="X119" s="58" t="s">
        <v>153</v>
      </c>
      <c r="Y119" s="58" t="s">
        <v>154</v>
      </c>
      <c r="Z119" s="58" t="s">
        <v>155</v>
      </c>
      <c r="AA119" s="59" t="s">
        <v>156</v>
      </c>
    </row>
    <row r="120" spans="2:63" s="6" customFormat="1" ht="30" customHeight="1">
      <c r="B120" s="21"/>
      <c r="C120" s="62" t="s">
        <v>125</v>
      </c>
      <c r="N120" s="216">
        <f>$BK$120</f>
        <v>0</v>
      </c>
      <c r="O120" s="178"/>
      <c r="P120" s="178"/>
      <c r="Q120" s="178"/>
      <c r="R120" s="22"/>
      <c r="T120" s="61"/>
      <c r="U120" s="34"/>
      <c r="V120" s="34"/>
      <c r="W120" s="114">
        <f>$W$121+$W$133</f>
        <v>0</v>
      </c>
      <c r="X120" s="34"/>
      <c r="Y120" s="114">
        <f>$Y$121+$Y$133</f>
        <v>0.008130000000000002</v>
      </c>
      <c r="Z120" s="34"/>
      <c r="AA120" s="115">
        <f>$AA$121+$AA$133</f>
        <v>0</v>
      </c>
      <c r="AT120" s="6" t="s">
        <v>77</v>
      </c>
      <c r="AU120" s="6" t="s">
        <v>130</v>
      </c>
      <c r="BK120" s="116">
        <f>$BK$121+$BK$133</f>
        <v>0</v>
      </c>
    </row>
    <row r="121" spans="2:63" s="117" customFormat="1" ht="37.5" customHeight="1">
      <c r="B121" s="118"/>
      <c r="D121" s="119" t="s">
        <v>180</v>
      </c>
      <c r="E121" s="119"/>
      <c r="F121" s="119"/>
      <c r="G121" s="119"/>
      <c r="H121" s="119"/>
      <c r="I121" s="119"/>
      <c r="J121" s="119"/>
      <c r="K121" s="119"/>
      <c r="L121" s="119"/>
      <c r="M121" s="119"/>
      <c r="N121" s="217">
        <f>$BK$121</f>
        <v>0</v>
      </c>
      <c r="O121" s="218"/>
      <c r="P121" s="218"/>
      <c r="Q121" s="218"/>
      <c r="R121" s="121"/>
      <c r="T121" s="122"/>
      <c r="W121" s="123">
        <f>$W$122+$W$130</f>
        <v>0</v>
      </c>
      <c r="Y121" s="123">
        <f>$Y$122+$Y$130</f>
        <v>0.008130000000000002</v>
      </c>
      <c r="AA121" s="124">
        <f>$AA$122+$AA$130</f>
        <v>0</v>
      </c>
      <c r="AR121" s="120" t="s">
        <v>21</v>
      </c>
      <c r="AT121" s="120" t="s">
        <v>77</v>
      </c>
      <c r="AU121" s="120" t="s">
        <v>78</v>
      </c>
      <c r="AY121" s="120" t="s">
        <v>158</v>
      </c>
      <c r="BK121" s="125">
        <f>$BK$122+$BK$130</f>
        <v>0</v>
      </c>
    </row>
    <row r="122" spans="2:63" s="117" customFormat="1" ht="21" customHeight="1">
      <c r="B122" s="118"/>
      <c r="D122" s="139" t="s">
        <v>181</v>
      </c>
      <c r="E122" s="139"/>
      <c r="F122" s="139"/>
      <c r="G122" s="139"/>
      <c r="H122" s="139"/>
      <c r="I122" s="139"/>
      <c r="J122" s="139"/>
      <c r="K122" s="139"/>
      <c r="L122" s="139"/>
      <c r="M122" s="139"/>
      <c r="N122" s="232">
        <f>$BK$122</f>
        <v>0</v>
      </c>
      <c r="O122" s="218"/>
      <c r="P122" s="218"/>
      <c r="Q122" s="218"/>
      <c r="R122" s="121"/>
      <c r="T122" s="122"/>
      <c r="W122" s="123">
        <f>SUM($W$123:$W$129)</f>
        <v>0</v>
      </c>
      <c r="Y122" s="123">
        <f>SUM($Y$123:$Y$129)</f>
        <v>0.008130000000000002</v>
      </c>
      <c r="AA122" s="124">
        <f>SUM($AA$123:$AA$129)</f>
        <v>0</v>
      </c>
      <c r="AR122" s="120" t="s">
        <v>21</v>
      </c>
      <c r="AT122" s="120" t="s">
        <v>77</v>
      </c>
      <c r="AU122" s="120" t="s">
        <v>21</v>
      </c>
      <c r="AY122" s="120" t="s">
        <v>158</v>
      </c>
      <c r="BK122" s="125">
        <f>SUM($BK$123:$BK$129)</f>
        <v>0</v>
      </c>
    </row>
    <row r="123" spans="2:65" s="6" customFormat="1" ht="27" customHeight="1">
      <c r="B123" s="21"/>
      <c r="C123" s="126" t="s">
        <v>21</v>
      </c>
      <c r="D123" s="126" t="s">
        <v>159</v>
      </c>
      <c r="E123" s="127" t="s">
        <v>653</v>
      </c>
      <c r="F123" s="219" t="s">
        <v>725</v>
      </c>
      <c r="G123" s="214"/>
      <c r="H123" s="214"/>
      <c r="I123" s="214"/>
      <c r="J123" s="128" t="s">
        <v>222</v>
      </c>
      <c r="K123" s="129">
        <v>94.85</v>
      </c>
      <c r="L123" s="213">
        <v>0</v>
      </c>
      <c r="M123" s="214"/>
      <c r="N123" s="215">
        <f>ROUND($L$123*$K$123,2)</f>
        <v>0</v>
      </c>
      <c r="O123" s="214"/>
      <c r="P123" s="214"/>
      <c r="Q123" s="214"/>
      <c r="R123" s="22"/>
      <c r="T123" s="130"/>
      <c r="U123" s="27" t="s">
        <v>43</v>
      </c>
      <c r="W123" s="131">
        <f>$V$123*$K$123</f>
        <v>0</v>
      </c>
      <c r="X123" s="131">
        <v>0</v>
      </c>
      <c r="Y123" s="131">
        <f>$X$123*$K$123</f>
        <v>0</v>
      </c>
      <c r="Z123" s="131">
        <v>0</v>
      </c>
      <c r="AA123" s="132">
        <f>$Z$123*$K$123</f>
        <v>0</v>
      </c>
      <c r="AR123" s="6" t="s">
        <v>157</v>
      </c>
      <c r="AT123" s="6" t="s">
        <v>159</v>
      </c>
      <c r="AU123" s="6" t="s">
        <v>123</v>
      </c>
      <c r="AY123" s="6" t="s">
        <v>158</v>
      </c>
      <c r="BE123" s="83">
        <f>IF($U$123="základní",$N$123,0)</f>
        <v>0</v>
      </c>
      <c r="BF123" s="83">
        <f>IF($U$123="snížená",$N$123,0)</f>
        <v>0</v>
      </c>
      <c r="BG123" s="83">
        <f>IF($U$123="zákl. přenesená",$N$123,0)</f>
        <v>0</v>
      </c>
      <c r="BH123" s="83">
        <f>IF($U$123="sníž. přenesená",$N$123,0)</f>
        <v>0</v>
      </c>
      <c r="BI123" s="83">
        <f>IF($U$123="nulová",$N$123,0)</f>
        <v>0</v>
      </c>
      <c r="BJ123" s="6" t="s">
        <v>21</v>
      </c>
      <c r="BK123" s="83">
        <f>ROUND($L$123*$K$123,2)</f>
        <v>0</v>
      </c>
      <c r="BL123" s="6" t="s">
        <v>157</v>
      </c>
      <c r="BM123" s="6" t="s">
        <v>726</v>
      </c>
    </row>
    <row r="124" spans="2:51" s="6" customFormat="1" ht="18.75" customHeight="1">
      <c r="B124" s="140"/>
      <c r="E124" s="141"/>
      <c r="F124" s="233" t="s">
        <v>727</v>
      </c>
      <c r="G124" s="234"/>
      <c r="H124" s="234"/>
      <c r="I124" s="234"/>
      <c r="K124" s="142">
        <v>94.85</v>
      </c>
      <c r="R124" s="143"/>
      <c r="T124" s="144"/>
      <c r="AA124" s="145"/>
      <c r="AT124" s="141" t="s">
        <v>198</v>
      </c>
      <c r="AU124" s="141" t="s">
        <v>123</v>
      </c>
      <c r="AV124" s="141" t="s">
        <v>123</v>
      </c>
      <c r="AW124" s="141" t="s">
        <v>130</v>
      </c>
      <c r="AX124" s="141" t="s">
        <v>21</v>
      </c>
      <c r="AY124" s="141" t="s">
        <v>158</v>
      </c>
    </row>
    <row r="125" spans="2:65" s="6" customFormat="1" ht="15.75" customHeight="1">
      <c r="B125" s="21"/>
      <c r="C125" s="126" t="s">
        <v>123</v>
      </c>
      <c r="D125" s="126" t="s">
        <v>159</v>
      </c>
      <c r="E125" s="127" t="s">
        <v>658</v>
      </c>
      <c r="F125" s="219" t="s">
        <v>659</v>
      </c>
      <c r="G125" s="214"/>
      <c r="H125" s="214"/>
      <c r="I125" s="214"/>
      <c r="J125" s="128" t="s">
        <v>222</v>
      </c>
      <c r="K125" s="129">
        <v>94.85</v>
      </c>
      <c r="L125" s="213">
        <v>0</v>
      </c>
      <c r="M125" s="214"/>
      <c r="N125" s="215">
        <f>ROUND($L$125*$K$125,2)</f>
        <v>0</v>
      </c>
      <c r="O125" s="214"/>
      <c r="P125" s="214"/>
      <c r="Q125" s="214"/>
      <c r="R125" s="22"/>
      <c r="T125" s="130"/>
      <c r="U125" s="27" t="s">
        <v>43</v>
      </c>
      <c r="W125" s="131">
        <f>$V$125*$K$125</f>
        <v>0</v>
      </c>
      <c r="X125" s="131">
        <v>0</v>
      </c>
      <c r="Y125" s="131">
        <f>$X$125*$K$125</f>
        <v>0</v>
      </c>
      <c r="Z125" s="131">
        <v>0</v>
      </c>
      <c r="AA125" s="132">
        <f>$Z$125*$K$125</f>
        <v>0</v>
      </c>
      <c r="AR125" s="6" t="s">
        <v>157</v>
      </c>
      <c r="AT125" s="6" t="s">
        <v>159</v>
      </c>
      <c r="AU125" s="6" t="s">
        <v>123</v>
      </c>
      <c r="AY125" s="6" t="s">
        <v>158</v>
      </c>
      <c r="BE125" s="83">
        <f>IF($U$125="základní",$N$125,0)</f>
        <v>0</v>
      </c>
      <c r="BF125" s="83">
        <f>IF($U$125="snížená",$N$125,0)</f>
        <v>0</v>
      </c>
      <c r="BG125" s="83">
        <f>IF($U$125="zákl. přenesená",$N$125,0)</f>
        <v>0</v>
      </c>
      <c r="BH125" s="83">
        <f>IF($U$125="sníž. přenesená",$N$125,0)</f>
        <v>0</v>
      </c>
      <c r="BI125" s="83">
        <f>IF($U$125="nulová",$N$125,0)</f>
        <v>0</v>
      </c>
      <c r="BJ125" s="6" t="s">
        <v>21</v>
      </c>
      <c r="BK125" s="83">
        <f>ROUND($L$125*$K$125,2)</f>
        <v>0</v>
      </c>
      <c r="BL125" s="6" t="s">
        <v>157</v>
      </c>
      <c r="BM125" s="6" t="s">
        <v>728</v>
      </c>
    </row>
    <row r="126" spans="2:65" s="6" customFormat="1" ht="27" customHeight="1">
      <c r="B126" s="21"/>
      <c r="C126" s="126" t="s">
        <v>168</v>
      </c>
      <c r="D126" s="126" t="s">
        <v>159</v>
      </c>
      <c r="E126" s="127" t="s">
        <v>729</v>
      </c>
      <c r="F126" s="219" t="s">
        <v>730</v>
      </c>
      <c r="G126" s="214"/>
      <c r="H126" s="214"/>
      <c r="I126" s="214"/>
      <c r="J126" s="128" t="s">
        <v>188</v>
      </c>
      <c r="K126" s="129">
        <v>271</v>
      </c>
      <c r="L126" s="213">
        <v>0</v>
      </c>
      <c r="M126" s="214"/>
      <c r="N126" s="215">
        <f>ROUND($L$126*$K$126,2)</f>
        <v>0</v>
      </c>
      <c r="O126" s="214"/>
      <c r="P126" s="214"/>
      <c r="Q126" s="214"/>
      <c r="R126" s="22"/>
      <c r="T126" s="130"/>
      <c r="U126" s="27" t="s">
        <v>43</v>
      </c>
      <c r="W126" s="131">
        <f>$V$126*$K$126</f>
        <v>0</v>
      </c>
      <c r="X126" s="131">
        <v>0</v>
      </c>
      <c r="Y126" s="131">
        <f>$X$126*$K$126</f>
        <v>0</v>
      </c>
      <c r="Z126" s="131">
        <v>0</v>
      </c>
      <c r="AA126" s="132">
        <f>$Z$126*$K$126</f>
        <v>0</v>
      </c>
      <c r="AR126" s="6" t="s">
        <v>157</v>
      </c>
      <c r="AT126" s="6" t="s">
        <v>159</v>
      </c>
      <c r="AU126" s="6" t="s">
        <v>123</v>
      </c>
      <c r="AY126" s="6" t="s">
        <v>158</v>
      </c>
      <c r="BE126" s="83">
        <f>IF($U$126="základní",$N$126,0)</f>
        <v>0</v>
      </c>
      <c r="BF126" s="83">
        <f>IF($U$126="snížená",$N$126,0)</f>
        <v>0</v>
      </c>
      <c r="BG126" s="83">
        <f>IF($U$126="zákl. přenesená",$N$126,0)</f>
        <v>0</v>
      </c>
      <c r="BH126" s="83">
        <f>IF($U$126="sníž. přenesená",$N$126,0)</f>
        <v>0</v>
      </c>
      <c r="BI126" s="83">
        <f>IF($U$126="nulová",$N$126,0)</f>
        <v>0</v>
      </c>
      <c r="BJ126" s="6" t="s">
        <v>21</v>
      </c>
      <c r="BK126" s="83">
        <f>ROUND($L$126*$K$126,2)</f>
        <v>0</v>
      </c>
      <c r="BL126" s="6" t="s">
        <v>157</v>
      </c>
      <c r="BM126" s="6" t="s">
        <v>731</v>
      </c>
    </row>
    <row r="127" spans="2:65" s="6" customFormat="1" ht="15.75" customHeight="1">
      <c r="B127" s="21"/>
      <c r="C127" s="157" t="s">
        <v>157</v>
      </c>
      <c r="D127" s="157" t="s">
        <v>339</v>
      </c>
      <c r="E127" s="158" t="s">
        <v>732</v>
      </c>
      <c r="F127" s="240" t="s">
        <v>733</v>
      </c>
      <c r="G127" s="241"/>
      <c r="H127" s="241"/>
      <c r="I127" s="241"/>
      <c r="J127" s="159" t="s">
        <v>260</v>
      </c>
      <c r="K127" s="160">
        <v>8.13</v>
      </c>
      <c r="L127" s="242">
        <v>0</v>
      </c>
      <c r="M127" s="241"/>
      <c r="N127" s="243">
        <f>ROUND($L$127*$K$127,2)</f>
        <v>0</v>
      </c>
      <c r="O127" s="214"/>
      <c r="P127" s="214"/>
      <c r="Q127" s="214"/>
      <c r="R127" s="22"/>
      <c r="T127" s="130"/>
      <c r="U127" s="27" t="s">
        <v>43</v>
      </c>
      <c r="W127" s="131">
        <f>$V$127*$K$127</f>
        <v>0</v>
      </c>
      <c r="X127" s="131">
        <v>0.001</v>
      </c>
      <c r="Y127" s="131">
        <f>$X$127*$K$127</f>
        <v>0.008130000000000002</v>
      </c>
      <c r="Z127" s="131">
        <v>0</v>
      </c>
      <c r="AA127" s="132">
        <f>$Z$127*$K$127</f>
        <v>0</v>
      </c>
      <c r="AR127" s="6" t="s">
        <v>215</v>
      </c>
      <c r="AT127" s="6" t="s">
        <v>339</v>
      </c>
      <c r="AU127" s="6" t="s">
        <v>123</v>
      </c>
      <c r="AY127" s="6" t="s">
        <v>158</v>
      </c>
      <c r="BE127" s="83">
        <f>IF($U$127="základní",$N$127,0)</f>
        <v>0</v>
      </c>
      <c r="BF127" s="83">
        <f>IF($U$127="snížená",$N$127,0)</f>
        <v>0</v>
      </c>
      <c r="BG127" s="83">
        <f>IF($U$127="zákl. přenesená",$N$127,0)</f>
        <v>0</v>
      </c>
      <c r="BH127" s="83">
        <f>IF($U$127="sníž. přenesená",$N$127,0)</f>
        <v>0</v>
      </c>
      <c r="BI127" s="83">
        <f>IF($U$127="nulová",$N$127,0)</f>
        <v>0</v>
      </c>
      <c r="BJ127" s="6" t="s">
        <v>21</v>
      </c>
      <c r="BK127" s="83">
        <f>ROUND($L$127*$K$127,2)</f>
        <v>0</v>
      </c>
      <c r="BL127" s="6" t="s">
        <v>157</v>
      </c>
      <c r="BM127" s="6" t="s">
        <v>734</v>
      </c>
    </row>
    <row r="128" spans="2:65" s="6" customFormat="1" ht="27" customHeight="1">
      <c r="B128" s="21"/>
      <c r="C128" s="126" t="s">
        <v>202</v>
      </c>
      <c r="D128" s="126" t="s">
        <v>159</v>
      </c>
      <c r="E128" s="127" t="s">
        <v>735</v>
      </c>
      <c r="F128" s="219" t="s">
        <v>736</v>
      </c>
      <c r="G128" s="214"/>
      <c r="H128" s="214"/>
      <c r="I128" s="214"/>
      <c r="J128" s="128" t="s">
        <v>188</v>
      </c>
      <c r="K128" s="129">
        <v>271</v>
      </c>
      <c r="L128" s="213">
        <v>0</v>
      </c>
      <c r="M128" s="214"/>
      <c r="N128" s="215">
        <f>ROUND($L$128*$K$128,2)</f>
        <v>0</v>
      </c>
      <c r="O128" s="214"/>
      <c r="P128" s="214"/>
      <c r="Q128" s="214"/>
      <c r="R128" s="22"/>
      <c r="T128" s="130"/>
      <c r="U128" s="27" t="s">
        <v>43</v>
      </c>
      <c r="W128" s="131">
        <f>$V$128*$K$128</f>
        <v>0</v>
      </c>
      <c r="X128" s="131">
        <v>0</v>
      </c>
      <c r="Y128" s="131">
        <f>$X$128*$K$128</f>
        <v>0</v>
      </c>
      <c r="Z128" s="131">
        <v>0</v>
      </c>
      <c r="AA128" s="132">
        <f>$Z$128*$K$128</f>
        <v>0</v>
      </c>
      <c r="AR128" s="6" t="s">
        <v>157</v>
      </c>
      <c r="AT128" s="6" t="s">
        <v>159</v>
      </c>
      <c r="AU128" s="6" t="s">
        <v>123</v>
      </c>
      <c r="AY128" s="6" t="s">
        <v>158</v>
      </c>
      <c r="BE128" s="83">
        <f>IF($U$128="základní",$N$128,0)</f>
        <v>0</v>
      </c>
      <c r="BF128" s="83">
        <f>IF($U$128="snížená",$N$128,0)</f>
        <v>0</v>
      </c>
      <c r="BG128" s="83">
        <f>IF($U$128="zákl. přenesená",$N$128,0)</f>
        <v>0</v>
      </c>
      <c r="BH128" s="83">
        <f>IF($U$128="sníž. přenesená",$N$128,0)</f>
        <v>0</v>
      </c>
      <c r="BI128" s="83">
        <f>IF($U$128="nulová",$N$128,0)</f>
        <v>0</v>
      </c>
      <c r="BJ128" s="6" t="s">
        <v>21</v>
      </c>
      <c r="BK128" s="83">
        <f>ROUND($L$128*$K$128,2)</f>
        <v>0</v>
      </c>
      <c r="BL128" s="6" t="s">
        <v>157</v>
      </c>
      <c r="BM128" s="6" t="s">
        <v>737</v>
      </c>
    </row>
    <row r="129" spans="2:51" s="6" customFormat="1" ht="18.75" customHeight="1">
      <c r="B129" s="140"/>
      <c r="E129" s="141"/>
      <c r="F129" s="233" t="s">
        <v>738</v>
      </c>
      <c r="G129" s="234"/>
      <c r="H129" s="234"/>
      <c r="I129" s="234"/>
      <c r="K129" s="142">
        <v>271</v>
      </c>
      <c r="R129" s="143"/>
      <c r="T129" s="144"/>
      <c r="AA129" s="145"/>
      <c r="AT129" s="141" t="s">
        <v>198</v>
      </c>
      <c r="AU129" s="141" t="s">
        <v>123</v>
      </c>
      <c r="AV129" s="141" t="s">
        <v>123</v>
      </c>
      <c r="AW129" s="141" t="s">
        <v>130</v>
      </c>
      <c r="AX129" s="141" t="s">
        <v>21</v>
      </c>
      <c r="AY129" s="141" t="s">
        <v>158</v>
      </c>
    </row>
    <row r="130" spans="2:63" s="117" customFormat="1" ht="30.75" customHeight="1">
      <c r="B130" s="118"/>
      <c r="D130" s="139" t="s">
        <v>182</v>
      </c>
      <c r="E130" s="139"/>
      <c r="F130" s="139"/>
      <c r="G130" s="139"/>
      <c r="H130" s="139"/>
      <c r="I130" s="139"/>
      <c r="J130" s="139"/>
      <c r="K130" s="139"/>
      <c r="L130" s="139"/>
      <c r="M130" s="139"/>
      <c r="N130" s="232">
        <f>$BK$130</f>
        <v>0</v>
      </c>
      <c r="O130" s="218"/>
      <c r="P130" s="218"/>
      <c r="Q130" s="218"/>
      <c r="R130" s="121"/>
      <c r="T130" s="122"/>
      <c r="W130" s="123">
        <f>$W$131</f>
        <v>0</v>
      </c>
      <c r="Y130" s="123">
        <f>$Y$131</f>
        <v>0</v>
      </c>
      <c r="AA130" s="124">
        <f>$AA$131</f>
        <v>0</v>
      </c>
      <c r="AR130" s="120" t="s">
        <v>21</v>
      </c>
      <c r="AT130" s="120" t="s">
        <v>77</v>
      </c>
      <c r="AU130" s="120" t="s">
        <v>21</v>
      </c>
      <c r="AY130" s="120" t="s">
        <v>158</v>
      </c>
      <c r="BK130" s="125">
        <f>$BK$131</f>
        <v>0</v>
      </c>
    </row>
    <row r="131" spans="2:63" s="117" customFormat="1" ht="15.75" customHeight="1">
      <c r="B131" s="118"/>
      <c r="D131" s="139" t="s">
        <v>183</v>
      </c>
      <c r="E131" s="139"/>
      <c r="F131" s="139"/>
      <c r="G131" s="139"/>
      <c r="H131" s="139"/>
      <c r="I131" s="139"/>
      <c r="J131" s="139"/>
      <c r="K131" s="139"/>
      <c r="L131" s="139"/>
      <c r="M131" s="139"/>
      <c r="N131" s="232">
        <f>$BK$131</f>
        <v>0</v>
      </c>
      <c r="O131" s="218"/>
      <c r="P131" s="218"/>
      <c r="Q131" s="218"/>
      <c r="R131" s="121"/>
      <c r="T131" s="122"/>
      <c r="W131" s="123">
        <f>$W$132</f>
        <v>0</v>
      </c>
      <c r="Y131" s="123">
        <f>$Y$132</f>
        <v>0</v>
      </c>
      <c r="AA131" s="124">
        <f>$AA$132</f>
        <v>0</v>
      </c>
      <c r="AR131" s="120" t="s">
        <v>21</v>
      </c>
      <c r="AT131" s="120" t="s">
        <v>77</v>
      </c>
      <c r="AU131" s="120" t="s">
        <v>123</v>
      </c>
      <c r="AY131" s="120" t="s">
        <v>158</v>
      </c>
      <c r="BK131" s="125">
        <f>$BK$132</f>
        <v>0</v>
      </c>
    </row>
    <row r="132" spans="2:65" s="6" customFormat="1" ht="27" customHeight="1">
      <c r="B132" s="21"/>
      <c r="C132" s="126" t="s">
        <v>206</v>
      </c>
      <c r="D132" s="126" t="s">
        <v>159</v>
      </c>
      <c r="E132" s="127" t="s">
        <v>739</v>
      </c>
      <c r="F132" s="219" t="s">
        <v>740</v>
      </c>
      <c r="G132" s="214"/>
      <c r="H132" s="214"/>
      <c r="I132" s="214"/>
      <c r="J132" s="128" t="s">
        <v>240</v>
      </c>
      <c r="K132" s="129">
        <v>0.008</v>
      </c>
      <c r="L132" s="213">
        <v>0</v>
      </c>
      <c r="M132" s="214"/>
      <c r="N132" s="215">
        <f>ROUND($L$132*$K$132,2)</f>
        <v>0</v>
      </c>
      <c r="O132" s="214"/>
      <c r="P132" s="214"/>
      <c r="Q132" s="214"/>
      <c r="R132" s="22"/>
      <c r="T132" s="130"/>
      <c r="U132" s="27" t="s">
        <v>43</v>
      </c>
      <c r="W132" s="131">
        <f>$V$132*$K$132</f>
        <v>0</v>
      </c>
      <c r="X132" s="131">
        <v>0</v>
      </c>
      <c r="Y132" s="131">
        <f>$X$132*$K$132</f>
        <v>0</v>
      </c>
      <c r="Z132" s="131">
        <v>0</v>
      </c>
      <c r="AA132" s="132">
        <f>$Z$132*$K$132</f>
        <v>0</v>
      </c>
      <c r="AR132" s="6" t="s">
        <v>157</v>
      </c>
      <c r="AT132" s="6" t="s">
        <v>159</v>
      </c>
      <c r="AU132" s="6" t="s">
        <v>168</v>
      </c>
      <c r="AY132" s="6" t="s">
        <v>158</v>
      </c>
      <c r="BE132" s="83">
        <f>IF($U$132="základní",$N$132,0)</f>
        <v>0</v>
      </c>
      <c r="BF132" s="83">
        <f>IF($U$132="snížená",$N$132,0)</f>
        <v>0</v>
      </c>
      <c r="BG132" s="83">
        <f>IF($U$132="zákl. přenesená",$N$132,0)</f>
        <v>0</v>
      </c>
      <c r="BH132" s="83">
        <f>IF($U$132="sníž. přenesená",$N$132,0)</f>
        <v>0</v>
      </c>
      <c r="BI132" s="83">
        <f>IF($U$132="nulová",$N$132,0)</f>
        <v>0</v>
      </c>
      <c r="BJ132" s="6" t="s">
        <v>21</v>
      </c>
      <c r="BK132" s="83">
        <f>ROUND($L$132*$K$132,2)</f>
        <v>0</v>
      </c>
      <c r="BL132" s="6" t="s">
        <v>157</v>
      </c>
      <c r="BM132" s="6" t="s">
        <v>741</v>
      </c>
    </row>
    <row r="133" spans="2:63" s="6" customFormat="1" ht="51" customHeight="1">
      <c r="B133" s="21"/>
      <c r="D133" s="119" t="s">
        <v>175</v>
      </c>
      <c r="N133" s="217">
        <f>$BK$133</f>
        <v>0</v>
      </c>
      <c r="O133" s="178"/>
      <c r="P133" s="178"/>
      <c r="Q133" s="178"/>
      <c r="R133" s="22"/>
      <c r="T133" s="55"/>
      <c r="AA133" s="56"/>
      <c r="AT133" s="6" t="s">
        <v>77</v>
      </c>
      <c r="AU133" s="6" t="s">
        <v>78</v>
      </c>
      <c r="AY133" s="6" t="s">
        <v>176</v>
      </c>
      <c r="BK133" s="83">
        <f>SUM($BK$134:$BK$138)</f>
        <v>0</v>
      </c>
    </row>
    <row r="134" spans="2:63" s="6" customFormat="1" ht="23.25" customHeight="1">
      <c r="B134" s="21"/>
      <c r="C134" s="133"/>
      <c r="D134" s="133" t="s">
        <v>159</v>
      </c>
      <c r="E134" s="134"/>
      <c r="F134" s="211"/>
      <c r="G134" s="212"/>
      <c r="H134" s="212"/>
      <c r="I134" s="212"/>
      <c r="J134" s="135"/>
      <c r="K134" s="129"/>
      <c r="L134" s="213"/>
      <c r="M134" s="214"/>
      <c r="N134" s="215">
        <f>$BK$134</f>
        <v>0</v>
      </c>
      <c r="O134" s="214"/>
      <c r="P134" s="214"/>
      <c r="Q134" s="214"/>
      <c r="R134" s="22"/>
      <c r="T134" s="130"/>
      <c r="U134" s="136" t="s">
        <v>43</v>
      </c>
      <c r="AA134" s="56"/>
      <c r="AT134" s="6" t="s">
        <v>176</v>
      </c>
      <c r="AU134" s="6" t="s">
        <v>21</v>
      </c>
      <c r="AY134" s="6" t="s">
        <v>176</v>
      </c>
      <c r="BE134" s="83">
        <f>IF($U$134="základní",$N$134,0)</f>
        <v>0</v>
      </c>
      <c r="BF134" s="83">
        <f>IF($U$134="snížená",$N$134,0)</f>
        <v>0</v>
      </c>
      <c r="BG134" s="83">
        <f>IF($U$134="zákl. přenesená",$N$134,0)</f>
        <v>0</v>
      </c>
      <c r="BH134" s="83">
        <f>IF($U$134="sníž. přenesená",$N$134,0)</f>
        <v>0</v>
      </c>
      <c r="BI134" s="83">
        <f>IF($U$134="nulová",$N$134,0)</f>
        <v>0</v>
      </c>
      <c r="BJ134" s="6" t="s">
        <v>21</v>
      </c>
      <c r="BK134" s="83">
        <f>$L$134*$K$134</f>
        <v>0</v>
      </c>
    </row>
    <row r="135" spans="2:63" s="6" customFormat="1" ht="23.25" customHeight="1">
      <c r="B135" s="21"/>
      <c r="C135" s="133"/>
      <c r="D135" s="133" t="s">
        <v>159</v>
      </c>
      <c r="E135" s="134"/>
      <c r="F135" s="211"/>
      <c r="G135" s="212"/>
      <c r="H135" s="212"/>
      <c r="I135" s="212"/>
      <c r="J135" s="135"/>
      <c r="K135" s="129"/>
      <c r="L135" s="213"/>
      <c r="M135" s="214"/>
      <c r="N135" s="215">
        <f>$BK$135</f>
        <v>0</v>
      </c>
      <c r="O135" s="214"/>
      <c r="P135" s="214"/>
      <c r="Q135" s="214"/>
      <c r="R135" s="22"/>
      <c r="T135" s="130"/>
      <c r="U135" s="136" t="s">
        <v>43</v>
      </c>
      <c r="AA135" s="56"/>
      <c r="AT135" s="6" t="s">
        <v>176</v>
      </c>
      <c r="AU135" s="6" t="s">
        <v>21</v>
      </c>
      <c r="AY135" s="6" t="s">
        <v>176</v>
      </c>
      <c r="BE135" s="83">
        <f>IF($U$135="základní",$N$135,0)</f>
        <v>0</v>
      </c>
      <c r="BF135" s="83">
        <f>IF($U$135="snížená",$N$135,0)</f>
        <v>0</v>
      </c>
      <c r="BG135" s="83">
        <f>IF($U$135="zákl. přenesená",$N$135,0)</f>
        <v>0</v>
      </c>
      <c r="BH135" s="83">
        <f>IF($U$135="sníž. přenesená",$N$135,0)</f>
        <v>0</v>
      </c>
      <c r="BI135" s="83">
        <f>IF($U$135="nulová",$N$135,0)</f>
        <v>0</v>
      </c>
      <c r="BJ135" s="6" t="s">
        <v>21</v>
      </c>
      <c r="BK135" s="83">
        <f>$L$135*$K$135</f>
        <v>0</v>
      </c>
    </row>
    <row r="136" spans="2:63" s="6" customFormat="1" ht="23.25" customHeight="1">
      <c r="B136" s="21"/>
      <c r="C136" s="133"/>
      <c r="D136" s="133" t="s">
        <v>159</v>
      </c>
      <c r="E136" s="134"/>
      <c r="F136" s="211"/>
      <c r="G136" s="212"/>
      <c r="H136" s="212"/>
      <c r="I136" s="212"/>
      <c r="J136" s="135"/>
      <c r="K136" s="129"/>
      <c r="L136" s="213"/>
      <c r="M136" s="214"/>
      <c r="N136" s="215">
        <f>$BK$136</f>
        <v>0</v>
      </c>
      <c r="O136" s="214"/>
      <c r="P136" s="214"/>
      <c r="Q136" s="214"/>
      <c r="R136" s="22"/>
      <c r="T136" s="130"/>
      <c r="U136" s="136" t="s">
        <v>43</v>
      </c>
      <c r="AA136" s="56"/>
      <c r="AT136" s="6" t="s">
        <v>176</v>
      </c>
      <c r="AU136" s="6" t="s">
        <v>21</v>
      </c>
      <c r="AY136" s="6" t="s">
        <v>176</v>
      </c>
      <c r="BE136" s="83">
        <f>IF($U$136="základní",$N$136,0)</f>
        <v>0</v>
      </c>
      <c r="BF136" s="83">
        <f>IF($U$136="snížená",$N$136,0)</f>
        <v>0</v>
      </c>
      <c r="BG136" s="83">
        <f>IF($U$136="zákl. přenesená",$N$136,0)</f>
        <v>0</v>
      </c>
      <c r="BH136" s="83">
        <f>IF($U$136="sníž. přenesená",$N$136,0)</f>
        <v>0</v>
      </c>
      <c r="BI136" s="83">
        <f>IF($U$136="nulová",$N$136,0)</f>
        <v>0</v>
      </c>
      <c r="BJ136" s="6" t="s">
        <v>21</v>
      </c>
      <c r="BK136" s="83">
        <f>$L$136*$K$136</f>
        <v>0</v>
      </c>
    </row>
    <row r="137" spans="2:63" s="6" customFormat="1" ht="23.25" customHeight="1">
      <c r="B137" s="21"/>
      <c r="C137" s="133"/>
      <c r="D137" s="133" t="s">
        <v>159</v>
      </c>
      <c r="E137" s="134"/>
      <c r="F137" s="211"/>
      <c r="G137" s="212"/>
      <c r="H137" s="212"/>
      <c r="I137" s="212"/>
      <c r="J137" s="135"/>
      <c r="K137" s="129"/>
      <c r="L137" s="213"/>
      <c r="M137" s="214"/>
      <c r="N137" s="215">
        <f>$BK$137</f>
        <v>0</v>
      </c>
      <c r="O137" s="214"/>
      <c r="P137" s="214"/>
      <c r="Q137" s="214"/>
      <c r="R137" s="22"/>
      <c r="T137" s="130"/>
      <c r="U137" s="136" t="s">
        <v>43</v>
      </c>
      <c r="AA137" s="56"/>
      <c r="AT137" s="6" t="s">
        <v>176</v>
      </c>
      <c r="AU137" s="6" t="s">
        <v>21</v>
      </c>
      <c r="AY137" s="6" t="s">
        <v>176</v>
      </c>
      <c r="BE137" s="83">
        <f>IF($U$137="základní",$N$137,0)</f>
        <v>0</v>
      </c>
      <c r="BF137" s="83">
        <f>IF($U$137="snížená",$N$137,0)</f>
        <v>0</v>
      </c>
      <c r="BG137" s="83">
        <f>IF($U$137="zákl. přenesená",$N$137,0)</f>
        <v>0</v>
      </c>
      <c r="BH137" s="83">
        <f>IF($U$137="sníž. přenesená",$N$137,0)</f>
        <v>0</v>
      </c>
      <c r="BI137" s="83">
        <f>IF($U$137="nulová",$N$137,0)</f>
        <v>0</v>
      </c>
      <c r="BJ137" s="6" t="s">
        <v>21</v>
      </c>
      <c r="BK137" s="83">
        <f>$L$137*$K$137</f>
        <v>0</v>
      </c>
    </row>
    <row r="138" spans="2:63" s="6" customFormat="1" ht="23.25" customHeight="1">
      <c r="B138" s="21"/>
      <c r="C138" s="133"/>
      <c r="D138" s="133" t="s">
        <v>159</v>
      </c>
      <c r="E138" s="134"/>
      <c r="F138" s="211"/>
      <c r="G138" s="212"/>
      <c r="H138" s="212"/>
      <c r="I138" s="212"/>
      <c r="J138" s="135"/>
      <c r="K138" s="129"/>
      <c r="L138" s="213"/>
      <c r="M138" s="214"/>
      <c r="N138" s="215">
        <f>$BK$138</f>
        <v>0</v>
      </c>
      <c r="O138" s="214"/>
      <c r="P138" s="214"/>
      <c r="Q138" s="214"/>
      <c r="R138" s="22"/>
      <c r="T138" s="130"/>
      <c r="U138" s="136" t="s">
        <v>43</v>
      </c>
      <c r="V138" s="39"/>
      <c r="W138" s="39"/>
      <c r="X138" s="39"/>
      <c r="Y138" s="39"/>
      <c r="Z138" s="39"/>
      <c r="AA138" s="41"/>
      <c r="AT138" s="6" t="s">
        <v>176</v>
      </c>
      <c r="AU138" s="6" t="s">
        <v>21</v>
      </c>
      <c r="AY138" s="6" t="s">
        <v>176</v>
      </c>
      <c r="BE138" s="83">
        <f>IF($U$138="základní",$N$138,0)</f>
        <v>0</v>
      </c>
      <c r="BF138" s="83">
        <f>IF($U$138="snížená",$N$138,0)</f>
        <v>0</v>
      </c>
      <c r="BG138" s="83">
        <f>IF($U$138="zákl. přenesená",$N$138,0)</f>
        <v>0</v>
      </c>
      <c r="BH138" s="83">
        <f>IF($U$138="sníž. přenesená",$N$138,0)</f>
        <v>0</v>
      </c>
      <c r="BI138" s="83">
        <f>IF($U$138="nulová",$N$138,0)</f>
        <v>0</v>
      </c>
      <c r="BJ138" s="6" t="s">
        <v>21</v>
      </c>
      <c r="BK138" s="83">
        <f>$L$138*$K$138</f>
        <v>0</v>
      </c>
    </row>
    <row r="139" spans="2:18" s="6" customFormat="1" ht="7.5" customHeight="1"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4"/>
    </row>
    <row r="298" s="2" customFormat="1" ht="14.25" customHeight="1"/>
  </sheetData>
  <sheetProtection/>
  <mergeCells count="108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C86:G86"/>
    <mergeCell ref="N86:Q86"/>
    <mergeCell ref="L38:P38"/>
    <mergeCell ref="C76:Q76"/>
    <mergeCell ref="F78:P78"/>
    <mergeCell ref="F79:P79"/>
    <mergeCell ref="N88:Q88"/>
    <mergeCell ref="N89:Q89"/>
    <mergeCell ref="N90:Q90"/>
    <mergeCell ref="N91:Q91"/>
    <mergeCell ref="M81:P81"/>
    <mergeCell ref="M83:Q83"/>
    <mergeCell ref="M84:Q84"/>
    <mergeCell ref="D97:H97"/>
    <mergeCell ref="N97:Q97"/>
    <mergeCell ref="D98:H98"/>
    <mergeCell ref="N98:Q98"/>
    <mergeCell ref="N92:Q92"/>
    <mergeCell ref="N93:Q93"/>
    <mergeCell ref="N95:Q95"/>
    <mergeCell ref="D96:H96"/>
    <mergeCell ref="N96:Q96"/>
    <mergeCell ref="N101:Q101"/>
    <mergeCell ref="L103:Q103"/>
    <mergeCell ref="C109:Q109"/>
    <mergeCell ref="F111:P111"/>
    <mergeCell ref="D99:H99"/>
    <mergeCell ref="N99:Q99"/>
    <mergeCell ref="D100:H100"/>
    <mergeCell ref="N100:Q100"/>
    <mergeCell ref="N120:Q120"/>
    <mergeCell ref="N121:Q121"/>
    <mergeCell ref="N122:Q122"/>
    <mergeCell ref="F112:P112"/>
    <mergeCell ref="M114:P114"/>
    <mergeCell ref="M116:Q116"/>
    <mergeCell ref="M117:Q117"/>
    <mergeCell ref="F124:I124"/>
    <mergeCell ref="F125:I125"/>
    <mergeCell ref="L125:M125"/>
    <mergeCell ref="N125:Q125"/>
    <mergeCell ref="F119:I119"/>
    <mergeCell ref="L119:M119"/>
    <mergeCell ref="N119:Q119"/>
    <mergeCell ref="F123:I123"/>
    <mergeCell ref="L123:M123"/>
    <mergeCell ref="N123:Q123"/>
    <mergeCell ref="F126:I126"/>
    <mergeCell ref="L126:M126"/>
    <mergeCell ref="N126:Q126"/>
    <mergeCell ref="F127:I127"/>
    <mergeCell ref="L127:M127"/>
    <mergeCell ref="N127:Q127"/>
    <mergeCell ref="N132:Q132"/>
    <mergeCell ref="F134:I134"/>
    <mergeCell ref="L134:M134"/>
    <mergeCell ref="N134:Q134"/>
    <mergeCell ref="F128:I128"/>
    <mergeCell ref="L128:M128"/>
    <mergeCell ref="N128:Q128"/>
    <mergeCell ref="F129:I129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S2:AC2"/>
    <mergeCell ref="N130:Q130"/>
    <mergeCell ref="N131:Q131"/>
    <mergeCell ref="N133:Q133"/>
    <mergeCell ref="H1:K1"/>
    <mergeCell ref="F137:I137"/>
    <mergeCell ref="L137:M137"/>
    <mergeCell ref="N137:Q137"/>
    <mergeCell ref="F132:I132"/>
    <mergeCell ref="L132:M132"/>
  </mergeCells>
  <dataValidations count="2">
    <dataValidation type="list" allowBlank="1" showInputMessage="1" showErrorMessage="1" error="Povoleny jsou hodnoty K a M." sqref="D134:D139">
      <formula1>"K,M"</formula1>
    </dataValidation>
    <dataValidation type="list" allowBlank="1" showInputMessage="1" showErrorMessage="1" error="Povoleny jsou hodnoty základní, snížená, zákl. přenesená, sníž. přenesená, nulová." sqref="U134:U13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Jmeno</cp:lastModifiedBy>
  <cp:lastPrinted>2015-08-21T08:41:47Z</cp:lastPrinted>
  <dcterms:created xsi:type="dcterms:W3CDTF">2015-08-21T08:39:34Z</dcterms:created>
  <dcterms:modified xsi:type="dcterms:W3CDTF">2015-08-21T08:48:52Z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