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Irena Fajfrová\Documents\Zakázky\Hradil 2018\"/>
    </mc:Choice>
  </mc:AlternateContent>
  <xr:revisionPtr revIDLastSave="0" documentId="10_ncr:8100000_{03832F6D-BE3F-4E5A-9FB2-C038BDD334BB}" xr6:coauthVersionLast="33" xr6:coauthVersionMax="33" xr10:uidLastSave="{00000000-0000-0000-0000-000000000000}"/>
  <bookViews>
    <workbookView xWindow="0" yWindow="0" windowWidth="28800" windowHeight="12225" activeTab="1" xr2:uid="{00000000-000D-0000-FFFF-FFFF00000000}"/>
  </bookViews>
  <sheets>
    <sheet name="Rekapitulace stavby" sheetId="1" r:id="rId1"/>
    <sheet name="Hradil070 - Prodloužení s..." sheetId="2" r:id="rId2"/>
    <sheet name="Pokyny pro vyplnění" sheetId="3" r:id="rId3"/>
  </sheets>
  <definedNames>
    <definedName name="_xlnm._FilterDatabase" localSheetId="1" hidden="1">'Hradil070 - Prodloužení s...'!$C$82:$K$372</definedName>
    <definedName name="_xlnm.Print_Titles" localSheetId="1">'Hradil070 - Prodloužení s...'!$82:$82</definedName>
    <definedName name="_xlnm.Print_Titles" localSheetId="0">'Rekapitulace stavby'!$49:$49</definedName>
    <definedName name="_xlnm.Print_Area" localSheetId="1">'Hradil070 - Prodloužení s...'!$C$4:$J$34,'Hradil070 - Prodloužení s...'!$C$40:$J$66,'Hradil070 - Prodloužení s...'!$C$72:$K$372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62913"/>
</workbook>
</file>

<file path=xl/calcChain.xml><?xml version="1.0" encoding="utf-8"?>
<calcChain xmlns="http://schemas.openxmlformats.org/spreadsheetml/2006/main">
  <c r="AY52" i="1" l="1"/>
  <c r="AX52" i="1"/>
  <c r="BI372" i="2"/>
  <c r="BH372" i="2"/>
  <c r="BG372" i="2"/>
  <c r="BF372" i="2"/>
  <c r="T372" i="2"/>
  <c r="T371" i="2" s="1"/>
  <c r="R372" i="2"/>
  <c r="R371" i="2" s="1"/>
  <c r="P372" i="2"/>
  <c r="P371" i="2" s="1"/>
  <c r="BK372" i="2"/>
  <c r="BK371" i="2" s="1"/>
  <c r="J371" i="2" s="1"/>
  <c r="J65" i="2" s="1"/>
  <c r="J372" i="2"/>
  <c r="BE372" i="2"/>
  <c r="BI370" i="2"/>
  <c r="BH370" i="2"/>
  <c r="BG370" i="2"/>
  <c r="BF370" i="2"/>
  <c r="T370" i="2"/>
  <c r="T369" i="2"/>
  <c r="R370" i="2"/>
  <c r="R369" i="2" s="1"/>
  <c r="P370" i="2"/>
  <c r="P369" i="2"/>
  <c r="BK370" i="2"/>
  <c r="BK369" i="2" s="1"/>
  <c r="J369" i="2" s="1"/>
  <c r="J64" i="2" s="1"/>
  <c r="J370" i="2"/>
  <c r="BE370" i="2"/>
  <c r="BI368" i="2"/>
  <c r="BH368" i="2"/>
  <c r="BG368" i="2"/>
  <c r="BF368" i="2"/>
  <c r="T368" i="2"/>
  <c r="R368" i="2"/>
  <c r="P368" i="2"/>
  <c r="BK368" i="2"/>
  <c r="J368" i="2"/>
  <c r="BE368" i="2" s="1"/>
  <c r="BI367" i="2"/>
  <c r="BH367" i="2"/>
  <c r="BG367" i="2"/>
  <c r="BF367" i="2"/>
  <c r="T367" i="2"/>
  <c r="T366" i="2" s="1"/>
  <c r="T365" i="2" s="1"/>
  <c r="R367" i="2"/>
  <c r="R366" i="2"/>
  <c r="P367" i="2"/>
  <c r="P366" i="2" s="1"/>
  <c r="P365" i="2" s="1"/>
  <c r="BK367" i="2"/>
  <c r="BK366" i="2"/>
  <c r="J367" i="2"/>
  <c r="BE367" i="2" s="1"/>
  <c r="BI364" i="2"/>
  <c r="BH364" i="2"/>
  <c r="BG364" i="2"/>
  <c r="BF364" i="2"/>
  <c r="T364" i="2"/>
  <c r="T363" i="2" s="1"/>
  <c r="R364" i="2"/>
  <c r="R363" i="2" s="1"/>
  <c r="P364" i="2"/>
  <c r="P363" i="2" s="1"/>
  <c r="BK364" i="2"/>
  <c r="BK363" i="2" s="1"/>
  <c r="J363" i="2" s="1"/>
  <c r="J61" i="2" s="1"/>
  <c r="J364" i="2"/>
  <c r="BE364" i="2"/>
  <c r="BI361" i="2"/>
  <c r="BH361" i="2"/>
  <c r="BG361" i="2"/>
  <c r="BF361" i="2"/>
  <c r="T361" i="2"/>
  <c r="R361" i="2"/>
  <c r="P361" i="2"/>
  <c r="BK361" i="2"/>
  <c r="J361" i="2"/>
  <c r="BE361" i="2" s="1"/>
  <c r="BI360" i="2"/>
  <c r="BH360" i="2"/>
  <c r="BG360" i="2"/>
  <c r="BF360" i="2"/>
  <c r="T360" i="2"/>
  <c r="R360" i="2"/>
  <c r="P360" i="2"/>
  <c r="BK360" i="2"/>
  <c r="J360" i="2"/>
  <c r="BE360" i="2" s="1"/>
  <c r="BI359" i="2"/>
  <c r="BH359" i="2"/>
  <c r="BG359" i="2"/>
  <c r="BF359" i="2"/>
  <c r="T359" i="2"/>
  <c r="R359" i="2"/>
  <c r="P359" i="2"/>
  <c r="BK359" i="2"/>
  <c r="J359" i="2"/>
  <c r="BE359" i="2" s="1"/>
  <c r="BI357" i="2"/>
  <c r="BH357" i="2"/>
  <c r="BG357" i="2"/>
  <c r="BF357" i="2"/>
  <c r="T357" i="2"/>
  <c r="R357" i="2"/>
  <c r="P357" i="2"/>
  <c r="BK357" i="2"/>
  <c r="J357" i="2"/>
  <c r="BE357" i="2" s="1"/>
  <c r="BI356" i="2"/>
  <c r="BH356" i="2"/>
  <c r="BG356" i="2"/>
  <c r="BF356" i="2"/>
  <c r="T356" i="2"/>
  <c r="T355" i="2" s="1"/>
  <c r="R356" i="2"/>
  <c r="R355" i="2" s="1"/>
  <c r="P356" i="2"/>
  <c r="BK356" i="2"/>
  <c r="BK355" i="2" s="1"/>
  <c r="J355" i="2" s="1"/>
  <c r="J60" i="2" s="1"/>
  <c r="J356" i="2"/>
  <c r="BE356" i="2"/>
  <c r="BI349" i="2"/>
  <c r="BH349" i="2"/>
  <c r="BG349" i="2"/>
  <c r="BF349" i="2"/>
  <c r="T349" i="2"/>
  <c r="T348" i="2" s="1"/>
  <c r="R349" i="2"/>
  <c r="R348" i="2" s="1"/>
  <c r="P349" i="2"/>
  <c r="P348" i="2" s="1"/>
  <c r="BK349" i="2"/>
  <c r="BK348" i="2" s="1"/>
  <c r="J348" i="2"/>
  <c r="J59" i="2" s="1"/>
  <c r="J349" i="2"/>
  <c r="BE349" i="2"/>
  <c r="BI346" i="2"/>
  <c r="BH346" i="2"/>
  <c r="BG346" i="2"/>
  <c r="BF346" i="2"/>
  <c r="T346" i="2"/>
  <c r="R346" i="2"/>
  <c r="P346" i="2"/>
  <c r="BK346" i="2"/>
  <c r="J346" i="2"/>
  <c r="BE346" i="2" s="1"/>
  <c r="BI343" i="2"/>
  <c r="BH343" i="2"/>
  <c r="BG343" i="2"/>
  <c r="BF343" i="2"/>
  <c r="T343" i="2"/>
  <c r="R343" i="2"/>
  <c r="P343" i="2"/>
  <c r="BK343" i="2"/>
  <c r="J343" i="2"/>
  <c r="BE343" i="2" s="1"/>
  <c r="BI342" i="2"/>
  <c r="BH342" i="2"/>
  <c r="BG342" i="2"/>
  <c r="BF342" i="2"/>
  <c r="T342" i="2"/>
  <c r="R342" i="2"/>
  <c r="P342" i="2"/>
  <c r="BK342" i="2"/>
  <c r="J342" i="2"/>
  <c r="BE342" i="2" s="1"/>
  <c r="BI341" i="2"/>
  <c r="BH341" i="2"/>
  <c r="BG341" i="2"/>
  <c r="BF341" i="2"/>
  <c r="T341" i="2"/>
  <c r="R341" i="2"/>
  <c r="P341" i="2"/>
  <c r="BK341" i="2"/>
  <c r="J341" i="2"/>
  <c r="BE341" i="2" s="1"/>
  <c r="BI340" i="2"/>
  <c r="BH340" i="2"/>
  <c r="BG340" i="2"/>
  <c r="BF340" i="2"/>
  <c r="T340" i="2"/>
  <c r="R340" i="2"/>
  <c r="P340" i="2"/>
  <c r="BK340" i="2"/>
  <c r="J340" i="2"/>
  <c r="BE340" i="2" s="1"/>
  <c r="BI339" i="2"/>
  <c r="BH339" i="2"/>
  <c r="BG339" i="2"/>
  <c r="BF339" i="2"/>
  <c r="T339" i="2"/>
  <c r="R339" i="2"/>
  <c r="P339" i="2"/>
  <c r="BK339" i="2"/>
  <c r="J339" i="2"/>
  <c r="BE339" i="2" s="1"/>
  <c r="BI338" i="2"/>
  <c r="BH338" i="2"/>
  <c r="BG338" i="2"/>
  <c r="BF338" i="2"/>
  <c r="T338" i="2"/>
  <c r="R338" i="2"/>
  <c r="P338" i="2"/>
  <c r="BK338" i="2"/>
  <c r="J338" i="2"/>
  <c r="BE338" i="2" s="1"/>
  <c r="BI337" i="2"/>
  <c r="BH337" i="2"/>
  <c r="BG337" i="2"/>
  <c r="BF337" i="2"/>
  <c r="T337" i="2"/>
  <c r="R337" i="2"/>
  <c r="P337" i="2"/>
  <c r="BK337" i="2"/>
  <c r="J337" i="2"/>
  <c r="BE337" i="2" s="1"/>
  <c r="BI336" i="2"/>
  <c r="BH336" i="2"/>
  <c r="BG336" i="2"/>
  <c r="BF336" i="2"/>
  <c r="T336" i="2"/>
  <c r="R336" i="2"/>
  <c r="P336" i="2"/>
  <c r="BK336" i="2"/>
  <c r="J336" i="2"/>
  <c r="BE336" i="2" s="1"/>
  <c r="BI335" i="2"/>
  <c r="BH335" i="2"/>
  <c r="BG335" i="2"/>
  <c r="BF335" i="2"/>
  <c r="T335" i="2"/>
  <c r="R335" i="2"/>
  <c r="P335" i="2"/>
  <c r="BK335" i="2"/>
  <c r="J335" i="2"/>
  <c r="BE335" i="2" s="1"/>
  <c r="BI334" i="2"/>
  <c r="BH334" i="2"/>
  <c r="BG334" i="2"/>
  <c r="BF334" i="2"/>
  <c r="T334" i="2"/>
  <c r="R334" i="2"/>
  <c r="P334" i="2"/>
  <c r="BK334" i="2"/>
  <c r="J334" i="2"/>
  <c r="BE334" i="2" s="1"/>
  <c r="BI332" i="2"/>
  <c r="BH332" i="2"/>
  <c r="BG332" i="2"/>
  <c r="BF332" i="2"/>
  <c r="T332" i="2"/>
  <c r="R332" i="2"/>
  <c r="P332" i="2"/>
  <c r="BK332" i="2"/>
  <c r="J332" i="2"/>
  <c r="BE332" i="2" s="1"/>
  <c r="BI330" i="2"/>
  <c r="BH330" i="2"/>
  <c r="BG330" i="2"/>
  <c r="BF330" i="2"/>
  <c r="T330" i="2"/>
  <c r="R330" i="2"/>
  <c r="P330" i="2"/>
  <c r="BK330" i="2"/>
  <c r="J330" i="2"/>
  <c r="BE330" i="2" s="1"/>
  <c r="BI329" i="2"/>
  <c r="BH329" i="2"/>
  <c r="BG329" i="2"/>
  <c r="BF329" i="2"/>
  <c r="T329" i="2"/>
  <c r="R329" i="2"/>
  <c r="P329" i="2"/>
  <c r="BK329" i="2"/>
  <c r="J329" i="2"/>
  <c r="BE329" i="2" s="1"/>
  <c r="BI328" i="2"/>
  <c r="BH328" i="2"/>
  <c r="BG328" i="2"/>
  <c r="BF328" i="2"/>
  <c r="T328" i="2"/>
  <c r="R328" i="2"/>
  <c r="P328" i="2"/>
  <c r="BK328" i="2"/>
  <c r="J328" i="2"/>
  <c r="BE328" i="2" s="1"/>
  <c r="BI327" i="2"/>
  <c r="BH327" i="2"/>
  <c r="BG327" i="2"/>
  <c r="BF327" i="2"/>
  <c r="T327" i="2"/>
  <c r="R327" i="2"/>
  <c r="P327" i="2"/>
  <c r="BK327" i="2"/>
  <c r="J327" i="2"/>
  <c r="BE327" i="2"/>
  <c r="BI326" i="2"/>
  <c r="BH326" i="2"/>
  <c r="BG326" i="2"/>
  <c r="BF326" i="2"/>
  <c r="T326" i="2"/>
  <c r="R326" i="2"/>
  <c r="P326" i="2"/>
  <c r="BK326" i="2"/>
  <c r="J326" i="2"/>
  <c r="BE326" i="2" s="1"/>
  <c r="BI325" i="2"/>
  <c r="BH325" i="2"/>
  <c r="BG325" i="2"/>
  <c r="BF325" i="2"/>
  <c r="T325" i="2"/>
  <c r="R325" i="2"/>
  <c r="P325" i="2"/>
  <c r="BK325" i="2"/>
  <c r="J325" i="2"/>
  <c r="BE325" i="2"/>
  <c r="BI324" i="2"/>
  <c r="BH324" i="2"/>
  <c r="BG324" i="2"/>
  <c r="BF324" i="2"/>
  <c r="T324" i="2"/>
  <c r="R324" i="2"/>
  <c r="P324" i="2"/>
  <c r="BK324" i="2"/>
  <c r="J324" i="2"/>
  <c r="BE324" i="2" s="1"/>
  <c r="BI323" i="2"/>
  <c r="BH323" i="2"/>
  <c r="BG323" i="2"/>
  <c r="BF323" i="2"/>
  <c r="T323" i="2"/>
  <c r="R323" i="2"/>
  <c r="P323" i="2"/>
  <c r="BK323" i="2"/>
  <c r="J323" i="2"/>
  <c r="BE323" i="2"/>
  <c r="BI322" i="2"/>
  <c r="BH322" i="2"/>
  <c r="BG322" i="2"/>
  <c r="BF322" i="2"/>
  <c r="T322" i="2"/>
  <c r="R322" i="2"/>
  <c r="P322" i="2"/>
  <c r="BK322" i="2"/>
  <c r="J322" i="2"/>
  <c r="BE322" i="2" s="1"/>
  <c r="BI321" i="2"/>
  <c r="BH321" i="2"/>
  <c r="BG321" i="2"/>
  <c r="BF321" i="2"/>
  <c r="T321" i="2"/>
  <c r="R321" i="2"/>
  <c r="P321" i="2"/>
  <c r="BK321" i="2"/>
  <c r="J321" i="2"/>
  <c r="BE321" i="2"/>
  <c r="BI320" i="2"/>
  <c r="BH320" i="2"/>
  <c r="BG320" i="2"/>
  <c r="BF320" i="2"/>
  <c r="T320" i="2"/>
  <c r="R320" i="2"/>
  <c r="P320" i="2"/>
  <c r="BK320" i="2"/>
  <c r="J320" i="2"/>
  <c r="BE320" i="2" s="1"/>
  <c r="BI319" i="2"/>
  <c r="BH319" i="2"/>
  <c r="BG319" i="2"/>
  <c r="BF319" i="2"/>
  <c r="T319" i="2"/>
  <c r="R319" i="2"/>
  <c r="P319" i="2"/>
  <c r="BK319" i="2"/>
  <c r="J319" i="2"/>
  <c r="BE319" i="2"/>
  <c r="BI318" i="2"/>
  <c r="BH318" i="2"/>
  <c r="BG318" i="2"/>
  <c r="BF318" i="2"/>
  <c r="T318" i="2"/>
  <c r="R318" i="2"/>
  <c r="P318" i="2"/>
  <c r="BK318" i="2"/>
  <c r="J318" i="2"/>
  <c r="BE318" i="2" s="1"/>
  <c r="BI317" i="2"/>
  <c r="BH317" i="2"/>
  <c r="BG317" i="2"/>
  <c r="BF317" i="2"/>
  <c r="T317" i="2"/>
  <c r="R317" i="2"/>
  <c r="P317" i="2"/>
  <c r="BK317" i="2"/>
  <c r="J317" i="2"/>
  <c r="BE317" i="2"/>
  <c r="BI316" i="2"/>
  <c r="BH316" i="2"/>
  <c r="BG316" i="2"/>
  <c r="BF316" i="2"/>
  <c r="T316" i="2"/>
  <c r="R316" i="2"/>
  <c r="P316" i="2"/>
  <c r="BK316" i="2"/>
  <c r="J316" i="2"/>
  <c r="BE316" i="2" s="1"/>
  <c r="BI315" i="2"/>
  <c r="BH315" i="2"/>
  <c r="BG315" i="2"/>
  <c r="BF315" i="2"/>
  <c r="T315" i="2"/>
  <c r="R315" i="2"/>
  <c r="P315" i="2"/>
  <c r="BK315" i="2"/>
  <c r="J315" i="2"/>
  <c r="BE315" i="2"/>
  <c r="BI313" i="2"/>
  <c r="BH313" i="2"/>
  <c r="BG313" i="2"/>
  <c r="BF313" i="2"/>
  <c r="T313" i="2"/>
  <c r="R313" i="2"/>
  <c r="P313" i="2"/>
  <c r="BK313" i="2"/>
  <c r="J313" i="2"/>
  <c r="BE313" i="2" s="1"/>
  <c r="BI312" i="2"/>
  <c r="BH312" i="2"/>
  <c r="BG312" i="2"/>
  <c r="BF312" i="2"/>
  <c r="T312" i="2"/>
  <c r="R312" i="2"/>
  <c r="P312" i="2"/>
  <c r="BK312" i="2"/>
  <c r="J312" i="2"/>
  <c r="BE312" i="2"/>
  <c r="BI311" i="2"/>
  <c r="BH311" i="2"/>
  <c r="BG311" i="2"/>
  <c r="BF311" i="2"/>
  <c r="T311" i="2"/>
  <c r="R311" i="2"/>
  <c r="P311" i="2"/>
  <c r="BK311" i="2"/>
  <c r="J311" i="2"/>
  <c r="BE311" i="2" s="1"/>
  <c r="BI310" i="2"/>
  <c r="BH310" i="2"/>
  <c r="BG310" i="2"/>
  <c r="BF310" i="2"/>
  <c r="T310" i="2"/>
  <c r="R310" i="2"/>
  <c r="P310" i="2"/>
  <c r="BK310" i="2"/>
  <c r="J310" i="2"/>
  <c r="BE310" i="2"/>
  <c r="BI309" i="2"/>
  <c r="BH309" i="2"/>
  <c r="BG309" i="2"/>
  <c r="BF309" i="2"/>
  <c r="T309" i="2"/>
  <c r="R309" i="2"/>
  <c r="P309" i="2"/>
  <c r="BK309" i="2"/>
  <c r="J309" i="2"/>
  <c r="BE309" i="2" s="1"/>
  <c r="BI308" i="2"/>
  <c r="BH308" i="2"/>
  <c r="BG308" i="2"/>
  <c r="BF308" i="2"/>
  <c r="T308" i="2"/>
  <c r="R308" i="2"/>
  <c r="P308" i="2"/>
  <c r="BK308" i="2"/>
  <c r="J308" i="2"/>
  <c r="BE308" i="2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 s="1"/>
  <c r="BI304" i="2"/>
  <c r="BH304" i="2"/>
  <c r="BG304" i="2"/>
  <c r="BF304" i="2"/>
  <c r="T304" i="2"/>
  <c r="R304" i="2"/>
  <c r="P304" i="2"/>
  <c r="BK304" i="2"/>
  <c r="J304" i="2"/>
  <c r="BE304" i="2"/>
  <c r="BI303" i="2"/>
  <c r="BH303" i="2"/>
  <c r="BG303" i="2"/>
  <c r="BF303" i="2"/>
  <c r="T303" i="2"/>
  <c r="R303" i="2"/>
  <c r="P303" i="2"/>
  <c r="BK303" i="2"/>
  <c r="J303" i="2"/>
  <c r="BE303" i="2" s="1"/>
  <c r="BI302" i="2"/>
  <c r="BH302" i="2"/>
  <c r="BG302" i="2"/>
  <c r="BF302" i="2"/>
  <c r="T302" i="2"/>
  <c r="R302" i="2"/>
  <c r="P302" i="2"/>
  <c r="BK302" i="2"/>
  <c r="J302" i="2"/>
  <c r="BE302" i="2"/>
  <c r="BI301" i="2"/>
  <c r="BH301" i="2"/>
  <c r="BG301" i="2"/>
  <c r="BF301" i="2"/>
  <c r="T301" i="2"/>
  <c r="R301" i="2"/>
  <c r="P301" i="2"/>
  <c r="BK301" i="2"/>
  <c r="J301" i="2"/>
  <c r="BE301" i="2" s="1"/>
  <c r="BI300" i="2"/>
  <c r="BH300" i="2"/>
  <c r="BG300" i="2"/>
  <c r="BF300" i="2"/>
  <c r="T300" i="2"/>
  <c r="R300" i="2"/>
  <c r="P300" i="2"/>
  <c r="BK300" i="2"/>
  <c r="J300" i="2"/>
  <c r="BE300" i="2"/>
  <c r="BI299" i="2"/>
  <c r="BH299" i="2"/>
  <c r="BG299" i="2"/>
  <c r="BF299" i="2"/>
  <c r="T299" i="2"/>
  <c r="R299" i="2"/>
  <c r="P299" i="2"/>
  <c r="BK299" i="2"/>
  <c r="J299" i="2"/>
  <c r="BE299" i="2" s="1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R297" i="2"/>
  <c r="P297" i="2"/>
  <c r="BK297" i="2"/>
  <c r="J297" i="2"/>
  <c r="BE297" i="2" s="1"/>
  <c r="BI296" i="2"/>
  <c r="BH296" i="2"/>
  <c r="BG296" i="2"/>
  <c r="BF296" i="2"/>
  <c r="T296" i="2"/>
  <c r="R296" i="2"/>
  <c r="P296" i="2"/>
  <c r="BK296" i="2"/>
  <c r="J296" i="2"/>
  <c r="BE296" i="2"/>
  <c r="BI295" i="2"/>
  <c r="BH295" i="2"/>
  <c r="BG295" i="2"/>
  <c r="BF295" i="2"/>
  <c r="T295" i="2"/>
  <c r="R295" i="2"/>
  <c r="P295" i="2"/>
  <c r="BK295" i="2"/>
  <c r="J295" i="2"/>
  <c r="BE295" i="2" s="1"/>
  <c r="BI294" i="2"/>
  <c r="BH294" i="2"/>
  <c r="BG294" i="2"/>
  <c r="BF294" i="2"/>
  <c r="T294" i="2"/>
  <c r="R294" i="2"/>
  <c r="P294" i="2"/>
  <c r="BK294" i="2"/>
  <c r="J294" i="2"/>
  <c r="BE294" i="2"/>
  <c r="BI293" i="2"/>
  <c r="BH293" i="2"/>
  <c r="BG293" i="2"/>
  <c r="BF293" i="2"/>
  <c r="T293" i="2"/>
  <c r="R293" i="2"/>
  <c r="P293" i="2"/>
  <c r="BK293" i="2"/>
  <c r="J293" i="2"/>
  <c r="BE293" i="2" s="1"/>
  <c r="BI292" i="2"/>
  <c r="BH292" i="2"/>
  <c r="BG292" i="2"/>
  <c r="BF292" i="2"/>
  <c r="T292" i="2"/>
  <c r="R292" i="2"/>
  <c r="P292" i="2"/>
  <c r="BK292" i="2"/>
  <c r="J292" i="2"/>
  <c r="BE292" i="2"/>
  <c r="BI291" i="2"/>
  <c r="BH291" i="2"/>
  <c r="BG291" i="2"/>
  <c r="BF291" i="2"/>
  <c r="T291" i="2"/>
  <c r="R291" i="2"/>
  <c r="P291" i="2"/>
  <c r="BK291" i="2"/>
  <c r="J291" i="2"/>
  <c r="BE291" i="2" s="1"/>
  <c r="BI290" i="2"/>
  <c r="BH290" i="2"/>
  <c r="BG290" i="2"/>
  <c r="BF290" i="2"/>
  <c r="T290" i="2"/>
  <c r="R290" i="2"/>
  <c r="P290" i="2"/>
  <c r="BK290" i="2"/>
  <c r="J290" i="2"/>
  <c r="BE290" i="2"/>
  <c r="BI289" i="2"/>
  <c r="BH289" i="2"/>
  <c r="BG289" i="2"/>
  <c r="BF289" i="2"/>
  <c r="T289" i="2"/>
  <c r="R289" i="2"/>
  <c r="P289" i="2"/>
  <c r="BK289" i="2"/>
  <c r="J289" i="2"/>
  <c r="BE289" i="2" s="1"/>
  <c r="BI288" i="2"/>
  <c r="BH288" i="2"/>
  <c r="BG288" i="2"/>
  <c r="BF288" i="2"/>
  <c r="T288" i="2"/>
  <c r="R288" i="2"/>
  <c r="P288" i="2"/>
  <c r="BK288" i="2"/>
  <c r="J288" i="2"/>
  <c r="BE288" i="2"/>
  <c r="BI287" i="2"/>
  <c r="BH287" i="2"/>
  <c r="BG287" i="2"/>
  <c r="BF287" i="2"/>
  <c r="T287" i="2"/>
  <c r="R287" i="2"/>
  <c r="P287" i="2"/>
  <c r="BK287" i="2"/>
  <c r="J287" i="2"/>
  <c r="BE287" i="2" s="1"/>
  <c r="BI286" i="2"/>
  <c r="BH286" i="2"/>
  <c r="BG286" i="2"/>
  <c r="BF286" i="2"/>
  <c r="T286" i="2"/>
  <c r="R286" i="2"/>
  <c r="P286" i="2"/>
  <c r="BK286" i="2"/>
  <c r="J286" i="2"/>
  <c r="BE286" i="2"/>
  <c r="BI285" i="2"/>
  <c r="BH285" i="2"/>
  <c r="BG285" i="2"/>
  <c r="BF285" i="2"/>
  <c r="T285" i="2"/>
  <c r="T284" i="2" s="1"/>
  <c r="R285" i="2"/>
  <c r="R284" i="2"/>
  <c r="P285" i="2"/>
  <c r="BK285" i="2"/>
  <c r="BK284" i="2"/>
  <c r="J284" i="2"/>
  <c r="J58" i="2" s="1"/>
  <c r="J285" i="2"/>
  <c r="BE285" i="2" s="1"/>
  <c r="BI283" i="2"/>
  <c r="BH283" i="2"/>
  <c r="BG283" i="2"/>
  <c r="BF283" i="2"/>
  <c r="T283" i="2"/>
  <c r="R283" i="2"/>
  <c r="P283" i="2"/>
  <c r="BK283" i="2"/>
  <c r="J283" i="2"/>
  <c r="BE283" i="2" s="1"/>
  <c r="BI282" i="2"/>
  <c r="BH282" i="2"/>
  <c r="BG282" i="2"/>
  <c r="BF282" i="2"/>
  <c r="T282" i="2"/>
  <c r="R282" i="2"/>
  <c r="P282" i="2"/>
  <c r="BK282" i="2"/>
  <c r="J282" i="2"/>
  <c r="BE282" i="2"/>
  <c r="BI280" i="2"/>
  <c r="BH280" i="2"/>
  <c r="BG280" i="2"/>
  <c r="BF280" i="2"/>
  <c r="T280" i="2"/>
  <c r="R280" i="2"/>
  <c r="P280" i="2"/>
  <c r="BK280" i="2"/>
  <c r="J280" i="2"/>
  <c r="BE280" i="2" s="1"/>
  <c r="BI278" i="2"/>
  <c r="BH278" i="2"/>
  <c r="BG278" i="2"/>
  <c r="BF278" i="2"/>
  <c r="T278" i="2"/>
  <c r="R278" i="2"/>
  <c r="P278" i="2"/>
  <c r="BK278" i="2"/>
  <c r="J278" i="2"/>
  <c r="BE278" i="2"/>
  <c r="BI276" i="2"/>
  <c r="BH276" i="2"/>
  <c r="BG276" i="2"/>
  <c r="BF276" i="2"/>
  <c r="T276" i="2"/>
  <c r="R276" i="2"/>
  <c r="P276" i="2"/>
  <c r="BK276" i="2"/>
  <c r="J276" i="2"/>
  <c r="BE276" i="2" s="1"/>
  <c r="BI274" i="2"/>
  <c r="BH274" i="2"/>
  <c r="BG274" i="2"/>
  <c r="BF274" i="2"/>
  <c r="T274" i="2"/>
  <c r="R274" i="2"/>
  <c r="R273" i="2" s="1"/>
  <c r="P274" i="2"/>
  <c r="BK274" i="2"/>
  <c r="BK273" i="2" s="1"/>
  <c r="J273" i="2" s="1"/>
  <c r="J57" i="2" s="1"/>
  <c r="J274" i="2"/>
  <c r="BE274" i="2"/>
  <c r="BI271" i="2"/>
  <c r="BH271" i="2"/>
  <c r="BG271" i="2"/>
  <c r="BF271" i="2"/>
  <c r="T271" i="2"/>
  <c r="R271" i="2"/>
  <c r="P271" i="2"/>
  <c r="P262" i="2" s="1"/>
  <c r="BK271" i="2"/>
  <c r="J271" i="2"/>
  <c r="BE271" i="2"/>
  <c r="BI269" i="2"/>
  <c r="BH269" i="2"/>
  <c r="BG269" i="2"/>
  <c r="BF269" i="2"/>
  <c r="T269" i="2"/>
  <c r="T262" i="2" s="1"/>
  <c r="R269" i="2"/>
  <c r="P269" i="2"/>
  <c r="BK269" i="2"/>
  <c r="J269" i="2"/>
  <c r="BE269" i="2" s="1"/>
  <c r="BI263" i="2"/>
  <c r="BH263" i="2"/>
  <c r="BG263" i="2"/>
  <c r="BF263" i="2"/>
  <c r="T263" i="2"/>
  <c r="R263" i="2"/>
  <c r="R262" i="2" s="1"/>
  <c r="P263" i="2"/>
  <c r="BK263" i="2"/>
  <c r="BK262" i="2" s="1"/>
  <c r="J262" i="2" s="1"/>
  <c r="J56" i="2" s="1"/>
  <c r="J263" i="2"/>
  <c r="BE263" i="2"/>
  <c r="BI260" i="2"/>
  <c r="BH260" i="2"/>
  <c r="BG260" i="2"/>
  <c r="BF260" i="2"/>
  <c r="T260" i="2"/>
  <c r="T259" i="2"/>
  <c r="R260" i="2"/>
  <c r="R259" i="2" s="1"/>
  <c r="P260" i="2"/>
  <c r="P259" i="2"/>
  <c r="BK260" i="2"/>
  <c r="BK259" i="2" s="1"/>
  <c r="J259" i="2" s="1"/>
  <c r="J55" i="2" s="1"/>
  <c r="J260" i="2"/>
  <c r="BE260" i="2"/>
  <c r="BI258" i="2"/>
  <c r="BH258" i="2"/>
  <c r="BG258" i="2"/>
  <c r="BF258" i="2"/>
  <c r="T258" i="2"/>
  <c r="R258" i="2"/>
  <c r="P258" i="2"/>
  <c r="BK258" i="2"/>
  <c r="J258" i="2"/>
  <c r="BE258" i="2"/>
  <c r="BI257" i="2"/>
  <c r="BH257" i="2"/>
  <c r="BG257" i="2"/>
  <c r="BF257" i="2"/>
  <c r="T257" i="2"/>
  <c r="R257" i="2"/>
  <c r="P257" i="2"/>
  <c r="BK257" i="2"/>
  <c r="J257" i="2"/>
  <c r="BE257" i="2" s="1"/>
  <c r="BI256" i="2"/>
  <c r="BH256" i="2"/>
  <c r="BG256" i="2"/>
  <c r="BF256" i="2"/>
  <c r="T256" i="2"/>
  <c r="R256" i="2"/>
  <c r="P256" i="2"/>
  <c r="BK256" i="2"/>
  <c r="J256" i="2"/>
  <c r="BE256" i="2"/>
  <c r="BI255" i="2"/>
  <c r="BH255" i="2"/>
  <c r="BG255" i="2"/>
  <c r="BF255" i="2"/>
  <c r="T255" i="2"/>
  <c r="R255" i="2"/>
  <c r="P255" i="2"/>
  <c r="BK255" i="2"/>
  <c r="J255" i="2"/>
  <c r="BE255" i="2" s="1"/>
  <c r="BI253" i="2"/>
  <c r="BH253" i="2"/>
  <c r="BG253" i="2"/>
  <c r="BF253" i="2"/>
  <c r="T253" i="2"/>
  <c r="R253" i="2"/>
  <c r="P253" i="2"/>
  <c r="BK253" i="2"/>
  <c r="J253" i="2"/>
  <c r="BE253" i="2"/>
  <c r="BI251" i="2"/>
  <c r="BH251" i="2"/>
  <c r="BG251" i="2"/>
  <c r="BF251" i="2"/>
  <c r="T251" i="2"/>
  <c r="R251" i="2"/>
  <c r="P251" i="2"/>
  <c r="BK251" i="2"/>
  <c r="J251" i="2"/>
  <c r="BE251" i="2" s="1"/>
  <c r="BI247" i="2"/>
  <c r="BH247" i="2"/>
  <c r="BG247" i="2"/>
  <c r="BF247" i="2"/>
  <c r="T247" i="2"/>
  <c r="R247" i="2"/>
  <c r="P247" i="2"/>
  <c r="BK247" i="2"/>
  <c r="J247" i="2"/>
  <c r="BE247" i="2"/>
  <c r="BI239" i="2"/>
  <c r="BH239" i="2"/>
  <c r="BG239" i="2"/>
  <c r="BF239" i="2"/>
  <c r="T239" i="2"/>
  <c r="R239" i="2"/>
  <c r="P239" i="2"/>
  <c r="BK239" i="2"/>
  <c r="J239" i="2"/>
  <c r="BE239" i="2" s="1"/>
  <c r="BI238" i="2"/>
  <c r="BH238" i="2"/>
  <c r="BG238" i="2"/>
  <c r="BF238" i="2"/>
  <c r="T238" i="2"/>
  <c r="R238" i="2"/>
  <c r="P238" i="2"/>
  <c r="BK238" i="2"/>
  <c r="J238" i="2"/>
  <c r="BE238" i="2"/>
  <c r="BI224" i="2"/>
  <c r="BH224" i="2"/>
  <c r="BG224" i="2"/>
  <c r="BF224" i="2"/>
  <c r="T224" i="2"/>
  <c r="R224" i="2"/>
  <c r="P224" i="2"/>
  <c r="BK224" i="2"/>
  <c r="J224" i="2"/>
  <c r="BE224" i="2" s="1"/>
  <c r="BI222" i="2"/>
  <c r="BH222" i="2"/>
  <c r="BG222" i="2"/>
  <c r="BF222" i="2"/>
  <c r="T222" i="2"/>
  <c r="R222" i="2"/>
  <c r="P222" i="2"/>
  <c r="BK222" i="2"/>
  <c r="J222" i="2"/>
  <c r="BE222" i="2"/>
  <c r="BI220" i="2"/>
  <c r="BH220" i="2"/>
  <c r="BG220" i="2"/>
  <c r="BF220" i="2"/>
  <c r="T220" i="2"/>
  <c r="R220" i="2"/>
  <c r="P220" i="2"/>
  <c r="BK220" i="2"/>
  <c r="J220" i="2"/>
  <c r="BE220" i="2" s="1"/>
  <c r="BI217" i="2"/>
  <c r="BH217" i="2"/>
  <c r="BG217" i="2"/>
  <c r="BF217" i="2"/>
  <c r="T217" i="2"/>
  <c r="R217" i="2"/>
  <c r="P217" i="2"/>
  <c r="BK217" i="2"/>
  <c r="J217" i="2"/>
  <c r="BE217" i="2"/>
  <c r="BI215" i="2"/>
  <c r="BH215" i="2"/>
  <c r="BG215" i="2"/>
  <c r="BF215" i="2"/>
  <c r="T215" i="2"/>
  <c r="R215" i="2"/>
  <c r="P215" i="2"/>
  <c r="BK215" i="2"/>
  <c r="J215" i="2"/>
  <c r="BE215" i="2" s="1"/>
  <c r="BI213" i="2"/>
  <c r="BH213" i="2"/>
  <c r="BG213" i="2"/>
  <c r="BF213" i="2"/>
  <c r="T213" i="2"/>
  <c r="R213" i="2"/>
  <c r="P213" i="2"/>
  <c r="BK213" i="2"/>
  <c r="J213" i="2"/>
  <c r="BE213" i="2"/>
  <c r="BI211" i="2"/>
  <c r="BH211" i="2"/>
  <c r="BG211" i="2"/>
  <c r="BF211" i="2"/>
  <c r="T211" i="2"/>
  <c r="R211" i="2"/>
  <c r="P211" i="2"/>
  <c r="BK211" i="2"/>
  <c r="J211" i="2"/>
  <c r="BE211" i="2" s="1"/>
  <c r="BI208" i="2"/>
  <c r="BH208" i="2"/>
  <c r="BG208" i="2"/>
  <c r="BF208" i="2"/>
  <c r="T208" i="2"/>
  <c r="R208" i="2"/>
  <c r="P208" i="2"/>
  <c r="BK208" i="2"/>
  <c r="J208" i="2"/>
  <c r="BE208" i="2"/>
  <c r="BI202" i="2"/>
  <c r="BH202" i="2"/>
  <c r="BG202" i="2"/>
  <c r="BF202" i="2"/>
  <c r="T202" i="2"/>
  <c r="R202" i="2"/>
  <c r="P202" i="2"/>
  <c r="BK202" i="2"/>
  <c r="J202" i="2"/>
  <c r="BE202" i="2" s="1"/>
  <c r="BI201" i="2"/>
  <c r="BH201" i="2"/>
  <c r="BG201" i="2"/>
  <c r="BF201" i="2"/>
  <c r="T201" i="2"/>
  <c r="R201" i="2"/>
  <c r="P201" i="2"/>
  <c r="BK201" i="2"/>
  <c r="J201" i="2"/>
  <c r="BE201" i="2"/>
  <c r="BI199" i="2"/>
  <c r="BH199" i="2"/>
  <c r="BG199" i="2"/>
  <c r="BF199" i="2"/>
  <c r="T199" i="2"/>
  <c r="R199" i="2"/>
  <c r="P199" i="2"/>
  <c r="BK199" i="2"/>
  <c r="J199" i="2"/>
  <c r="BE199" i="2" s="1"/>
  <c r="BI197" i="2"/>
  <c r="BH197" i="2"/>
  <c r="BG197" i="2"/>
  <c r="BF197" i="2"/>
  <c r="T197" i="2"/>
  <c r="R197" i="2"/>
  <c r="P197" i="2"/>
  <c r="BK197" i="2"/>
  <c r="J197" i="2"/>
  <c r="BE197" i="2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/>
  <c r="BI174" i="2"/>
  <c r="BH174" i="2"/>
  <c r="BG174" i="2"/>
  <c r="BF174" i="2"/>
  <c r="T174" i="2"/>
  <c r="R174" i="2"/>
  <c r="P174" i="2"/>
  <c r="BK174" i="2"/>
  <c r="J174" i="2"/>
  <c r="BE174" i="2" s="1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 s="1"/>
  <c r="BI166" i="2"/>
  <c r="BH166" i="2"/>
  <c r="BG166" i="2"/>
  <c r="BF166" i="2"/>
  <c r="T166" i="2"/>
  <c r="R166" i="2"/>
  <c r="P166" i="2"/>
  <c r="BK166" i="2"/>
  <c r="J166" i="2"/>
  <c r="BE166" i="2"/>
  <c r="BI164" i="2"/>
  <c r="BH164" i="2"/>
  <c r="BG164" i="2"/>
  <c r="BF164" i="2"/>
  <c r="T164" i="2"/>
  <c r="R164" i="2"/>
  <c r="P164" i="2"/>
  <c r="BK164" i="2"/>
  <c r="J164" i="2"/>
  <c r="BE164" i="2" s="1"/>
  <c r="BI155" i="2"/>
  <c r="BH155" i="2"/>
  <c r="BG155" i="2"/>
  <c r="BF155" i="2"/>
  <c r="T155" i="2"/>
  <c r="R155" i="2"/>
  <c r="P155" i="2"/>
  <c r="BK155" i="2"/>
  <c r="J155" i="2"/>
  <c r="BE155" i="2"/>
  <c r="BI153" i="2"/>
  <c r="BH153" i="2"/>
  <c r="BG153" i="2"/>
  <c r="BF153" i="2"/>
  <c r="T153" i="2"/>
  <c r="R153" i="2"/>
  <c r="P153" i="2"/>
  <c r="BK153" i="2"/>
  <c r="J153" i="2"/>
  <c r="BE153" i="2" s="1"/>
  <c r="BI151" i="2"/>
  <c r="BH151" i="2"/>
  <c r="BG151" i="2"/>
  <c r="BF151" i="2"/>
  <c r="T151" i="2"/>
  <c r="R151" i="2"/>
  <c r="P151" i="2"/>
  <c r="BK151" i="2"/>
  <c r="J151" i="2"/>
  <c r="BE151" i="2"/>
  <c r="BI119" i="2"/>
  <c r="BH119" i="2"/>
  <c r="BG119" i="2"/>
  <c r="BF119" i="2"/>
  <c r="T119" i="2"/>
  <c r="R119" i="2"/>
  <c r="P119" i="2"/>
  <c r="BK119" i="2"/>
  <c r="J119" i="2"/>
  <c r="BE119" i="2" s="1"/>
  <c r="BI117" i="2"/>
  <c r="BH117" i="2"/>
  <c r="BG117" i="2"/>
  <c r="BF117" i="2"/>
  <c r="T117" i="2"/>
  <c r="R117" i="2"/>
  <c r="P117" i="2"/>
  <c r="BK117" i="2"/>
  <c r="J117" i="2"/>
  <c r="BE117" i="2"/>
  <c r="BI115" i="2"/>
  <c r="BH115" i="2"/>
  <c r="BG115" i="2"/>
  <c r="BF115" i="2"/>
  <c r="T115" i="2"/>
  <c r="R115" i="2"/>
  <c r="P115" i="2"/>
  <c r="BK115" i="2"/>
  <c r="J115" i="2"/>
  <c r="BE115" i="2" s="1"/>
  <c r="BI106" i="2"/>
  <c r="BH106" i="2"/>
  <c r="BG106" i="2"/>
  <c r="BF106" i="2"/>
  <c r="T106" i="2"/>
  <c r="R106" i="2"/>
  <c r="P106" i="2"/>
  <c r="BK106" i="2"/>
  <c r="J106" i="2"/>
  <c r="BE106" i="2"/>
  <c r="BI103" i="2"/>
  <c r="BH103" i="2"/>
  <c r="BG103" i="2"/>
  <c r="BF103" i="2"/>
  <c r="F29" i="2" s="1"/>
  <c r="BA52" i="1" s="1"/>
  <c r="BA51" i="1" s="1"/>
  <c r="T103" i="2"/>
  <c r="R103" i="2"/>
  <c r="P103" i="2"/>
  <c r="BK103" i="2"/>
  <c r="J103" i="2"/>
  <c r="BE103" i="2" s="1"/>
  <c r="BI102" i="2"/>
  <c r="BH102" i="2"/>
  <c r="BG102" i="2"/>
  <c r="F30" i="2" s="1"/>
  <c r="BB52" i="1" s="1"/>
  <c r="BB51" i="1" s="1"/>
  <c r="BF102" i="2"/>
  <c r="T102" i="2"/>
  <c r="R102" i="2"/>
  <c r="P102" i="2"/>
  <c r="P85" i="2" s="1"/>
  <c r="BK102" i="2"/>
  <c r="J102" i="2"/>
  <c r="BE102" i="2"/>
  <c r="BI100" i="2"/>
  <c r="BH100" i="2"/>
  <c r="BG100" i="2"/>
  <c r="BF100" i="2"/>
  <c r="T100" i="2"/>
  <c r="T85" i="2" s="1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R97" i="2"/>
  <c r="P97" i="2"/>
  <c r="BK97" i="2"/>
  <c r="J97" i="2"/>
  <c r="BE97" i="2" s="1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 s="1"/>
  <c r="BI88" i="2"/>
  <c r="BH88" i="2"/>
  <c r="F31" i="2" s="1"/>
  <c r="BC52" i="1" s="1"/>
  <c r="BC51" i="1" s="1"/>
  <c r="BG88" i="2"/>
  <c r="BF88" i="2"/>
  <c r="T88" i="2"/>
  <c r="R88" i="2"/>
  <c r="R85" i="2" s="1"/>
  <c r="R84" i="2" s="1"/>
  <c r="P88" i="2"/>
  <c r="BK88" i="2"/>
  <c r="J88" i="2"/>
  <c r="BE88" i="2"/>
  <c r="BI86" i="2"/>
  <c r="BH86" i="2"/>
  <c r="BG86" i="2"/>
  <c r="BF86" i="2"/>
  <c r="T86" i="2"/>
  <c r="R86" i="2"/>
  <c r="P86" i="2"/>
  <c r="BK86" i="2"/>
  <c r="BK85" i="2" s="1"/>
  <c r="J86" i="2"/>
  <c r="BE86" i="2" s="1"/>
  <c r="J28" i="2" s="1"/>
  <c r="AV52" i="1" s="1"/>
  <c r="J79" i="2"/>
  <c r="F79" i="2"/>
  <c r="F77" i="2"/>
  <c r="E75" i="2"/>
  <c r="J47" i="2"/>
  <c r="F47" i="2"/>
  <c r="F45" i="2"/>
  <c r="E43" i="2"/>
  <c r="J16" i="2"/>
  <c r="E16" i="2"/>
  <c r="F80" i="2" s="1"/>
  <c r="J15" i="2"/>
  <c r="J10" i="2"/>
  <c r="J77" i="2" s="1"/>
  <c r="AS51" i="1"/>
  <c r="L47" i="1"/>
  <c r="AM46" i="1"/>
  <c r="L46" i="1"/>
  <c r="AM44" i="1"/>
  <c r="L44" i="1"/>
  <c r="L42" i="1"/>
  <c r="L41" i="1"/>
  <c r="AY51" i="1" l="1"/>
  <c r="W29" i="1"/>
  <c r="BK84" i="2"/>
  <c r="J85" i="2"/>
  <c r="J54" i="2" s="1"/>
  <c r="T84" i="2"/>
  <c r="T83" i="2" s="1"/>
  <c r="AX51" i="1"/>
  <c r="W28" i="1"/>
  <c r="W27" i="1"/>
  <c r="AW51" i="1"/>
  <c r="AK27" i="1" s="1"/>
  <c r="F28" i="2"/>
  <c r="AZ52" i="1" s="1"/>
  <c r="AZ51" i="1" s="1"/>
  <c r="J29" i="2"/>
  <c r="AW52" i="1" s="1"/>
  <c r="AT52" i="1" s="1"/>
  <c r="P284" i="2"/>
  <c r="P355" i="2"/>
  <c r="P84" i="2" s="1"/>
  <c r="P83" i="2" s="1"/>
  <c r="AU52" i="1" s="1"/>
  <c r="AU51" i="1" s="1"/>
  <c r="BK365" i="2"/>
  <c r="J365" i="2" s="1"/>
  <c r="J62" i="2" s="1"/>
  <c r="J366" i="2"/>
  <c r="J63" i="2" s="1"/>
  <c r="J45" i="2"/>
  <c r="F48" i="2"/>
  <c r="T273" i="2"/>
  <c r="P273" i="2"/>
  <c r="F32" i="2"/>
  <c r="BD52" i="1" s="1"/>
  <c r="BD51" i="1" s="1"/>
  <c r="W30" i="1" s="1"/>
  <c r="R365" i="2"/>
  <c r="R83" i="2" s="1"/>
  <c r="BK83" i="2" l="1"/>
  <c r="J83" i="2" s="1"/>
  <c r="J84" i="2"/>
  <c r="J53" i="2" s="1"/>
  <c r="AV51" i="1"/>
  <c r="W26" i="1"/>
  <c r="AK26" i="1" l="1"/>
  <c r="AT51" i="1"/>
  <c r="J52" i="2"/>
  <c r="J25" i="2"/>
  <c r="J34" i="2" l="1"/>
  <c r="AG52" i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<sst xmlns="http://schemas.openxmlformats.org/spreadsheetml/2006/main" count="4137" uniqueCount="973">
  <si>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</si>
  <si>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</si>
  <si>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</si>
  <si>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</si>
  <si>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</si>
  <si>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</si>
  <si>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</si>
  <si>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{01167aea-bfc4-4b54-a320-7a3a3a1f3188}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</si>
  <si>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</si>
  <si>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</si>
  <si>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</si>
  <si>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</si>
  <si>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</si>
  <si>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</si>
  <si>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</si>
  <si>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</si>
  <si>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</si>
  <si>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</si>
  <si>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</si>
  <si>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Prodloužení splaškové kanalizace Poličná-Kotlina</t>
  </si>
  <si>
    <t>KSO:</t>
  </si>
  <si>
    <t>CC-CZ:</t>
  </si>
  <si>
    <t>Místo:</t>
  </si>
  <si>
    <t>Poličná</t>
  </si>
  <si>
    <t>Datum:</t>
  </si>
  <si>
    <t>13. 6. 2018</t>
  </si>
  <si>
    <t>Zadavatel:</t>
  </si>
  <si>
    <t>IČ:</t>
  </si>
  <si>
    <t>Obec Poličná</t>
  </si>
  <si>
    <t>DIČ:</t>
  </si>
  <si>
    <t>Uchazeč:</t>
  </si>
  <si>
    <t>Vyplň údaj</t>
  </si>
  <si>
    <t>Projektant:</t>
  </si>
  <si>
    <t>Ivo Hradil-VODOPROJEKT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</si>
  <si>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</si>
  <si>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</si>
  <si>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</si>
  <si>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</si>
  <si>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</si>
  <si>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</si>
  <si>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</si>
  <si>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</si>
  <si>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</si>
  <si>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</si>
  <si>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</si>
  <si>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</si>
  <si>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</si>
  <si>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</si>
  <si>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</si>
  <si>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</si>
  <si>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</si>
  <si>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</si>
  <si>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</si>
  <si>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</si>
  <si>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</si>
  <si>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</si>
  <si>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</si>
  <si>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</si>
  <si>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</si>
  <si>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</si>
  <si>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</si>
  <si>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</si>
  <si>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</si>
  <si>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</si>
  <si>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</si>
  <si>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</si>
  <si>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</si>
  <si>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</si>
  <si>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</si>
  <si>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</si>
  <si>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</si>
  <si>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</si>
  <si>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</si>
  <si>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</si>
  <si>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</si>
  <si>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</si>
  <si>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</si>
  <si>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</si>
  <si>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</si>
  <si>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</si>
  <si>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</si>
  <si>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</si>
  <si>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r2</t>
  </si>
  <si>
    <t>303,69</t>
  </si>
  <si>
    <t>2</t>
  </si>
  <si>
    <t>r</t>
  </si>
  <si>
    <t>1016,691</t>
  </si>
  <si>
    <t>KRYCÍ LIST SOUPISU</t>
  </si>
  <si>
    <t>r1</t>
  </si>
  <si>
    <t>697,601</t>
  </si>
  <si>
    <t>s</t>
  </si>
  <si>
    <t>258,069</t>
  </si>
  <si>
    <t>s3</t>
  </si>
  <si>
    <t>39,11</t>
  </si>
  <si>
    <t>s1</t>
  </si>
  <si>
    <t>149,069</t>
  </si>
  <si>
    <t>s2</t>
  </si>
  <si>
    <t>69,89</t>
  </si>
  <si>
    <t>z1</t>
  </si>
  <si>
    <t>190,189</t>
  </si>
  <si>
    <t>p1</t>
  </si>
  <si>
    <t>246,866</t>
  </si>
  <si>
    <t>or</t>
  </si>
  <si>
    <t>72,6</t>
  </si>
  <si>
    <t>z</t>
  </si>
  <si>
    <t>819,734</t>
  </si>
  <si>
    <t>j</t>
  </si>
  <si>
    <t>107,6</t>
  </si>
  <si>
    <t>o</t>
  </si>
  <si>
    <t>562,626</t>
  </si>
  <si>
    <t>p2</t>
  </si>
  <si>
    <t>64,428</t>
  </si>
  <si>
    <t>k</t>
  </si>
  <si>
    <t>112,505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</si>
  <si>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</si>
  <si>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</si>
  <si>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</si>
  <si>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</si>
  <si>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</si>
  <si>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</si>
  <si>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</si>
  <si>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</si>
  <si>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</si>
  <si>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</si>
  <si>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</si>
  <si>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</si>
  <si>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</si>
  <si>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</si>
  <si>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</si>
  <si>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</si>
  <si>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</si>
  <si>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</si>
  <si>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</si>
  <si>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</si>
  <si>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</si>
  <si>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</si>
  <si>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</si>
  <si>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</si>
  <si>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</si>
  <si>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</si>
  <si>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</si>
  <si>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</si>
  <si>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</si>
  <si>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</si>
  <si>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</si>
  <si>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</si>
  <si>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</si>
  <si>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</si>
  <si>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</si>
  <si>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</si>
  <si>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</si>
  <si>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113107163</t>
  </si>
  <si>
    <t>Odstranění podkladu z kameniva drceného tl 300 mm strojně pl přes 50 do 200 m2</t>
  </si>
  <si>
    <t>m2</t>
  </si>
  <si>
    <t>CS ÚRS 2018 01</t>
  </si>
  <si>
    <t>4</t>
  </si>
  <si>
    <t>672104949</t>
  </si>
  <si>
    <t>VV</t>
  </si>
  <si>
    <t>113107182</t>
  </si>
  <si>
    <t>Odstranění podkladu živičného tl 100 mm strojně pl přes 50 do 200 m2</t>
  </si>
  <si>
    <t>1353128909</t>
  </si>
  <si>
    <t>1,1*(5,26+35,18+16,63+6,17+6,71+6,0)</t>
  </si>
  <si>
    <t>(1,4+1,2*2)*(1,4+1,2*2)</t>
  </si>
  <si>
    <t>2,4*2,4*2</t>
  </si>
  <si>
    <t>1,0*1,0*3</t>
  </si>
  <si>
    <t>Součet</t>
  </si>
  <si>
    <t>3</t>
  </si>
  <si>
    <t>113154122</t>
  </si>
  <si>
    <t>Frézování živičného krytu tl 40 mm pruh š 1 m pl do 500 m2 bez překážek v trase</t>
  </si>
  <si>
    <t>1702908916</t>
  </si>
  <si>
    <t>119001401</t>
  </si>
  <si>
    <t>Dočasné zajištění potrubí ocelového nebo litinového DN do 200</t>
  </si>
  <si>
    <t>m</t>
  </si>
  <si>
    <t>1113338584</t>
  </si>
  <si>
    <t>1,5*6</t>
  </si>
  <si>
    <t>5</t>
  </si>
  <si>
    <t>119002121</t>
  </si>
  <si>
    <t>Přechodová lávka délky do 2 m včetně zábradlí pro zabezpečení výkopu zřízení</t>
  </si>
  <si>
    <t>kus</t>
  </si>
  <si>
    <t>939072909</t>
  </si>
  <si>
    <t>1,5*5,0</t>
  </si>
  <si>
    <t>6</t>
  </si>
  <si>
    <t>119002122</t>
  </si>
  <si>
    <t>Přechodová lávka délky do 2 m včetně zábradlí pro zabezpečení výkopu odstranění</t>
  </si>
  <si>
    <t>1444953182</t>
  </si>
  <si>
    <t>7</t>
  </si>
  <si>
    <t>119002411</t>
  </si>
  <si>
    <t>Pojezdový ocelový plech pro zabezpečení výkopu  zřízení</t>
  </si>
  <si>
    <t>540141360</t>
  </si>
  <si>
    <t>3,5*5,0</t>
  </si>
  <si>
    <t>8</t>
  </si>
  <si>
    <t>119002412</t>
  </si>
  <si>
    <t>Pojezdový ocelový plech pro zabezpečení výkopu odstranění</t>
  </si>
  <si>
    <t>1353763033</t>
  </si>
  <si>
    <t>9</t>
  </si>
  <si>
    <t>121101101</t>
  </si>
  <si>
    <t>Sejmutí ornice s přemístěním na vzdálenost do 50 m</t>
  </si>
  <si>
    <t>m3</t>
  </si>
  <si>
    <t>-530568609</t>
  </si>
  <si>
    <t>"sejmutí ornice s odvozem na mezideponii"</t>
  </si>
  <si>
    <t>(265+174-70-6,0)*2,0*0,1</t>
  </si>
  <si>
    <t>10</t>
  </si>
  <si>
    <t>131301101</t>
  </si>
  <si>
    <t>Hloubení jam nezapažených v hornině tř. 4 objemu do 100 m3</t>
  </si>
  <si>
    <t>236633356</t>
  </si>
  <si>
    <t>startovací jáma</t>
  </si>
  <si>
    <t>6,0*2,0*3,5</t>
  </si>
  <si>
    <t>6,0*2,0*3,1</t>
  </si>
  <si>
    <t>koncová jáma</t>
  </si>
  <si>
    <t>2,0*2,0*2,6</t>
  </si>
  <si>
    <t>2,0*2,0*4,5</t>
  </si>
  <si>
    <t>j*0,5</t>
  </si>
  <si>
    <t>11</t>
  </si>
  <si>
    <t>131301109</t>
  </si>
  <si>
    <t>Příplatek za lepivost u hloubení jam nezapažených v hornině tř. 4</t>
  </si>
  <si>
    <t>1094093244</t>
  </si>
  <si>
    <t>j*0,5*0,3</t>
  </si>
  <si>
    <t>12</t>
  </si>
  <si>
    <t>131401101</t>
  </si>
  <si>
    <t>Hloubení jam nezapažených v hornině tř. 5 objemu do 100 m3</t>
  </si>
  <si>
    <t>-1740193903</t>
  </si>
  <si>
    <t>13</t>
  </si>
  <si>
    <t>132301202</t>
  </si>
  <si>
    <t>Hloubení rýh š do 2000 mm v hornině tř. 4 objemu do 1000 m3</t>
  </si>
  <si>
    <t>-836864256</t>
  </si>
  <si>
    <t xml:space="preserve">sběrač </t>
  </si>
  <si>
    <t>1,1*(4,79+2,22)*0,5*5,26</t>
  </si>
  <si>
    <t>1,1*2,22*35,18</t>
  </si>
  <si>
    <t>1,1*(2,22+2,59)*0,5*16,63</t>
  </si>
  <si>
    <t>1,1*(2,59+2,88)*0,5*6,17</t>
  </si>
  <si>
    <t>1,1*(2,88+3,33)*0,5*6,71</t>
  </si>
  <si>
    <t>1,1*(3,33+2,12)*0,5*(11,16-6,4)</t>
  </si>
  <si>
    <t>1,1*(2,27+2,93)*0,5*7,86</t>
  </si>
  <si>
    <t>1,1*(2,93+2,72)*0,5*23,7</t>
  </si>
  <si>
    <t>1,1*(2,72+2,89)*0,5*22,96</t>
  </si>
  <si>
    <t>1,1*(2,89+4,28)*0,5*(14,29-9,6)</t>
  </si>
  <si>
    <t>1,1*(4,29+3,61)*0,5*5,89</t>
  </si>
  <si>
    <t>1,1*(3,61+1,95)*0,5*23,29</t>
  </si>
  <si>
    <t>1,1*(1,95+1,9)*0,5*11,9</t>
  </si>
  <si>
    <t>1,1*(1,9+2,33)*0,5*16,43</t>
  </si>
  <si>
    <t>1,1*(2,33+1,96)*0,5*16,86</t>
  </si>
  <si>
    <t>1,1*(1,96+2,97)*0,5*9,3</t>
  </si>
  <si>
    <t>1,1*(2,98+1,82)*0,5*30,67</t>
  </si>
  <si>
    <t>Mezisoučet</t>
  </si>
  <si>
    <t>sběrač S1</t>
  </si>
  <si>
    <t>1,1*(4,26+3,31)*0,5*16,24</t>
  </si>
  <si>
    <t>1,1*(3,12+1,86)*0,5*8,6</t>
  </si>
  <si>
    <t>1,1*(2,3+1,81)*0,5*8,44</t>
  </si>
  <si>
    <t>1,1*(2,3+1,98)*0,5*35,84</t>
  </si>
  <si>
    <t>1,1*(1,99+2,16)*0,5*13,09</t>
  </si>
  <si>
    <t>1,1*(2,22+1,88)*0,5*35,12</t>
  </si>
  <si>
    <t>přípojky</t>
  </si>
  <si>
    <t>1,1*2,0*7,0</t>
  </si>
  <si>
    <t>r*0,5</t>
  </si>
  <si>
    <t>14</t>
  </si>
  <si>
    <t>132301209</t>
  </si>
  <si>
    <t>Příplatek za lepivost k hloubení rýh š do 2000 mm v hornině tř. 4</t>
  </si>
  <si>
    <t>-1033968139</t>
  </si>
  <si>
    <t>r*0,5*0,3</t>
  </si>
  <si>
    <t>132401201</t>
  </si>
  <si>
    <t>Hloubení rýh š do 2000 mm v hornině tř. 5</t>
  </si>
  <si>
    <t>-743979463</t>
  </si>
  <si>
    <t>16</t>
  </si>
  <si>
    <t>133301101</t>
  </si>
  <si>
    <t>Hloubení šachet v hornině tř. 4 objemu do 100 m3</t>
  </si>
  <si>
    <t>-609984773</t>
  </si>
  <si>
    <t>výkop pro šachty typ 1</t>
  </si>
  <si>
    <t>2,4*2,4*(2,28+3,42+2,8+4,38+2,39+1,96+2,08+2,3+2,05+2,22)</t>
  </si>
  <si>
    <t>typ 3</t>
  </si>
  <si>
    <t>(1,4+1,2*2)*(1,4+1,2*2)*4,84</t>
  </si>
  <si>
    <t>typ 2</t>
  </si>
  <si>
    <t>1,0*1,0*(2,29+2,63+2,91+2,85+2,91+2,94+3,34+2,03+1,97+2,03+3,01+2,2+2,0+2,0*3)</t>
  </si>
  <si>
    <t>s*0,5</t>
  </si>
  <si>
    <t>17</t>
  </si>
  <si>
    <t>133301109</t>
  </si>
  <si>
    <t>Příplatek za lepivost u hloubení šachet v hornině tř. 4</t>
  </si>
  <si>
    <t>-841021650</t>
  </si>
  <si>
    <t>s1*0,5*0,3</t>
  </si>
  <si>
    <t>18</t>
  </si>
  <si>
    <t>133401101</t>
  </si>
  <si>
    <t>Hloubení šachet v hornině tř. 5</t>
  </si>
  <si>
    <t>-402285741</t>
  </si>
  <si>
    <t>19</t>
  </si>
  <si>
    <t>143104R11</t>
  </si>
  <si>
    <t>Zemní protlak DN 400mm v hornině 3-7</t>
  </si>
  <si>
    <t>-930070171</t>
  </si>
  <si>
    <t>6,4+9,6</t>
  </si>
  <si>
    <t>20</t>
  </si>
  <si>
    <t>M</t>
  </si>
  <si>
    <t>2865521R</t>
  </si>
  <si>
    <t xml:space="preserve">objímka kluzná typ F4 v 41mm </t>
  </si>
  <si>
    <t>-2023863514</t>
  </si>
  <si>
    <t>28655124</t>
  </si>
  <si>
    <t>manžeta chráničky vč. upínací pásky 280x410mm DN 250x400</t>
  </si>
  <si>
    <t>-2014620932</t>
  </si>
  <si>
    <t>22</t>
  </si>
  <si>
    <t>1403323R</t>
  </si>
  <si>
    <t>trubka ocelová bezešvá hladká DN 400mmx14,0mm</t>
  </si>
  <si>
    <t>-212570096</t>
  </si>
  <si>
    <t>7+10</t>
  </si>
  <si>
    <t>23</t>
  </si>
  <si>
    <t>151101102</t>
  </si>
  <si>
    <t>Zřízení příložného pažení a rozepření stěn rýh hl do 4 m</t>
  </si>
  <si>
    <t>939781574</t>
  </si>
  <si>
    <t>r1/1,1*2</t>
  </si>
  <si>
    <t>r2/1,1*2</t>
  </si>
  <si>
    <t>2,0*2*7,0</t>
  </si>
  <si>
    <t>24</t>
  </si>
  <si>
    <t>151101112</t>
  </si>
  <si>
    <t>Odstranění příložného pažení a rozepření stěn rýh hl do 4 m</t>
  </si>
  <si>
    <t>213493255</t>
  </si>
  <si>
    <t>25</t>
  </si>
  <si>
    <t>151101201</t>
  </si>
  <si>
    <t>Zřízení příložného pažení stěn výkopu hl do 4 m</t>
  </si>
  <si>
    <t>-316142842</t>
  </si>
  <si>
    <t>2,4*4*(2,28+3,42+2,8+4,38+2,39+1,96+2,08+2,3+2,05+2,22)</t>
  </si>
  <si>
    <t>(1,4+1,2*2+1,4+1,2*2)*2*4,84</t>
  </si>
  <si>
    <t>1,0*4*(2,29+2,63+2,91+2,85+2,91+2,94+3,34+2,03+1,97+2,03+3,01+2,2+2,0+2,0*3)</t>
  </si>
  <si>
    <t>(6,0+2,0)*2*3,5</t>
  </si>
  <si>
    <t>(6,0+2,0)*2*3,1</t>
  </si>
  <si>
    <t>2,0*4*2,6</t>
  </si>
  <si>
    <t>2,0*4*4,5</t>
  </si>
  <si>
    <t>26</t>
  </si>
  <si>
    <t>151101211</t>
  </si>
  <si>
    <t>Odstranění příložného pažení stěn hl do 4 m</t>
  </si>
  <si>
    <t>-1102994327</t>
  </si>
  <si>
    <t>27</t>
  </si>
  <si>
    <t>151101301</t>
  </si>
  <si>
    <t>Zřízení rozepření stěn při pažení příložném hl do 4 m</t>
  </si>
  <si>
    <t>-1647698308</t>
  </si>
  <si>
    <t>s+j</t>
  </si>
  <si>
    <t>28</t>
  </si>
  <si>
    <t>151101311</t>
  </si>
  <si>
    <t>Odstranění rozepření stěn při pažení příložném hl do 4 m</t>
  </si>
  <si>
    <t>848883865</t>
  </si>
  <si>
    <t>29</t>
  </si>
  <si>
    <t>161101102</t>
  </si>
  <si>
    <t>Svislé přemístění výkopku z horniny tř. 1 až 4 hl výkopu do 4 m</t>
  </si>
  <si>
    <t>-1773342475</t>
  </si>
  <si>
    <t>(r*0,55+s)*0,5</t>
  </si>
  <si>
    <t>30</t>
  </si>
  <si>
    <t>161101152</t>
  </si>
  <si>
    <t>Svislé přemístění výkopku z horniny tř. 5 až 7 hl výkopu do 4 m</t>
  </si>
  <si>
    <t>79733425</t>
  </si>
  <si>
    <t>31</t>
  </si>
  <si>
    <t>162301102</t>
  </si>
  <si>
    <t>Vodorovné přemístění do 1000 m výkopku/sypaniny z horniny tř. 1 až 4</t>
  </si>
  <si>
    <t>1612428085</t>
  </si>
  <si>
    <t xml:space="preserve">"dovoz ornice na mezideponii"   </t>
  </si>
  <si>
    <t xml:space="preserve">"dovoz ornice z mezideponie"   </t>
  </si>
  <si>
    <t>32</t>
  </si>
  <si>
    <t>162701105</t>
  </si>
  <si>
    <t>Vodorovné přemístění do 10000 m výkopku/sypaniny z horniny tř. 1 až 4</t>
  </si>
  <si>
    <t>-757894986</t>
  </si>
  <si>
    <t>r+s+j-z</t>
  </si>
  <si>
    <t>o*0,5</t>
  </si>
  <si>
    <t>33</t>
  </si>
  <si>
    <t>162701109</t>
  </si>
  <si>
    <t>Příplatek k vodorovnému přemístění výkopku/sypaniny z horniny tř. 1 až 4 ZKD 1000 m přes 10000 m</t>
  </si>
  <si>
    <t>1080374973</t>
  </si>
  <si>
    <t>o*0,5*10</t>
  </si>
  <si>
    <t>34</t>
  </si>
  <si>
    <t>162701155</t>
  </si>
  <si>
    <t>Vodorovné přemístění do 10000 m výkopku/sypaniny z horniny tř. 5 až 7</t>
  </si>
  <si>
    <t>940327089</t>
  </si>
  <si>
    <t>35</t>
  </si>
  <si>
    <t>162701159</t>
  </si>
  <si>
    <t>Příplatek k vodorovnému přemístění výkopku/sypaniny z horniny tř. 5 až 7 ZKD 1000 m přes 10000 m</t>
  </si>
  <si>
    <t>295807758</t>
  </si>
  <si>
    <t>36</t>
  </si>
  <si>
    <t>167101101</t>
  </si>
  <si>
    <t>Nakládání výkopku z hornin tř. 1 až 4 do 100 m3</t>
  </si>
  <si>
    <t>1311202847</t>
  </si>
  <si>
    <t>"naložení ornice z mezideponie pro rozprostření "</t>
  </si>
  <si>
    <t>37</t>
  </si>
  <si>
    <t>171201201</t>
  </si>
  <si>
    <t>Uložení sypaniny na skládky</t>
  </si>
  <si>
    <t>1225075273</t>
  </si>
  <si>
    <t>38</t>
  </si>
  <si>
    <t>171201211</t>
  </si>
  <si>
    <t>Poplatek za uložení stavebního odpadu - zeminy a kameniva na skládce</t>
  </si>
  <si>
    <t>t</t>
  </si>
  <si>
    <t>-1653720868</t>
  </si>
  <si>
    <t>o*1,67</t>
  </si>
  <si>
    <t>39</t>
  </si>
  <si>
    <t>174101101</t>
  </si>
  <si>
    <t>Zásyp jam, šachet rýh nebo kolem objektů sypaninou se zhutněním</t>
  </si>
  <si>
    <t>-296626655</t>
  </si>
  <si>
    <t>v komunikaci</t>
  </si>
  <si>
    <t>sběrač S</t>
  </si>
  <si>
    <t>1,1*(4,79+2,22-0,15*2-0,58*0,5-0,4*2)*0,5*5,26</t>
  </si>
  <si>
    <t>1,1*(2,22-0,15-0,58-0,4*2)*35,18</t>
  </si>
  <si>
    <t>1,1*(2,22+2,59-0,15*2-0,58*2-0,4*2)*0,5*16,63</t>
  </si>
  <si>
    <t>1,1*(2,59+2,88-0,15*2-0,58*2-0,4*2)*0,5*6,17</t>
  </si>
  <si>
    <t>1,1*(2,88+3,33-0,15*2-0,58*2-0,4*2)*0,5*6,71</t>
  </si>
  <si>
    <t>1,1*(2,3+1,81-0,15*2-0,58*2-0,4*2)*0,5*8,44</t>
  </si>
  <si>
    <t>((1,4+1,2*2)*(1,4+1,2*2)-1,4*1,4)*4,84</t>
  </si>
  <si>
    <t>(1,0*1,0-0,45*0,45)*(2,29+2,63+2,91)</t>
  </si>
  <si>
    <t>(2,4*2,4-1,3*1,3)*(2,28+3,42)</t>
  </si>
  <si>
    <t>40</t>
  </si>
  <si>
    <t>58331200</t>
  </si>
  <si>
    <t>štěrkopísek netříděný zásypový materiál</t>
  </si>
  <si>
    <t>1766147056</t>
  </si>
  <si>
    <t>41</t>
  </si>
  <si>
    <t>-1104143158</t>
  </si>
  <si>
    <t>zásyp rýhy v zeleném</t>
  </si>
  <si>
    <t>r+s+j</t>
  </si>
  <si>
    <t>-p1-p2-z1</t>
  </si>
  <si>
    <t>-1,4*1,4*4,84</t>
  </si>
  <si>
    <t>-1,3*1,3*(2,28+3,42+2,8+4,38+2,39+1,96+2,08+2,3+2,05+2,22)</t>
  </si>
  <si>
    <t>-0,45*0,45*(2,29+2,63+2,91+2,85+2,91+2,94+3,34+2,03+1,97+2,03+3,01+2,2+2,0+2,0*3)</t>
  </si>
  <si>
    <t>42</t>
  </si>
  <si>
    <t>175151101</t>
  </si>
  <si>
    <t>Obsypání potrubí strojně sypaninou bez prohození, uloženou do 3 m</t>
  </si>
  <si>
    <t>639031560</t>
  </si>
  <si>
    <t>1,1*0,58*382,0</t>
  </si>
  <si>
    <t>1,0*0,45*7,0</t>
  </si>
  <si>
    <t>43</t>
  </si>
  <si>
    <t>58337331</t>
  </si>
  <si>
    <t>štěrkopísek frakce 0/20</t>
  </si>
  <si>
    <t>2132560720</t>
  </si>
  <si>
    <t>246,866*2 'Přepočtené koeficientem množství</t>
  </si>
  <si>
    <t>44</t>
  </si>
  <si>
    <t>181301101</t>
  </si>
  <si>
    <t>Rozprostření ornice tl vrstvy do 100 mm pl do 500 m2 v rovině nebo ve svahu do 1:5</t>
  </si>
  <si>
    <t>-700322606</t>
  </si>
  <si>
    <t>or/0,1</t>
  </si>
  <si>
    <t>45</t>
  </si>
  <si>
    <t>181411131</t>
  </si>
  <si>
    <t>Založení parkového trávníku výsevem plochy do 1000 m2 v rovině a ve svahu do 1:5</t>
  </si>
  <si>
    <t>-2121002839</t>
  </si>
  <si>
    <t>46</t>
  </si>
  <si>
    <t>00572410</t>
  </si>
  <si>
    <t>osivo směs travní parková</t>
  </si>
  <si>
    <t>kg</t>
  </si>
  <si>
    <t>437311036</t>
  </si>
  <si>
    <t>47</t>
  </si>
  <si>
    <t>183403153</t>
  </si>
  <si>
    <t>Obdělání půdy hrabáním v rovině a svahu do 1:5</t>
  </si>
  <si>
    <t>-1089715001</t>
  </si>
  <si>
    <t>48</t>
  </si>
  <si>
    <t>183403161</t>
  </si>
  <si>
    <t>Obdělání půdy válením v rovině a svahu do 1:5</t>
  </si>
  <si>
    <t>499302675</t>
  </si>
  <si>
    <t>Svislé a kompletní konstrukce</t>
  </si>
  <si>
    <t>49</t>
  </si>
  <si>
    <t>359901211</t>
  </si>
  <si>
    <t>Monitoring stoky jakékoli výšky na nové kanalizaci</t>
  </si>
  <si>
    <t>-1741600040</t>
  </si>
  <si>
    <t>382+7</t>
  </si>
  <si>
    <t>Vodorovné konstrukce</t>
  </si>
  <si>
    <t>50</t>
  </si>
  <si>
    <t>451572111</t>
  </si>
  <si>
    <t>Lože pod potrubí otevřený výkop z kameniva drobného těženého</t>
  </si>
  <si>
    <t>2107250234</t>
  </si>
  <si>
    <t>1,1*0,15*382,0</t>
  </si>
  <si>
    <t>1,0*0,1*7,0</t>
  </si>
  <si>
    <t>1,4*1,4*0,05</t>
  </si>
  <si>
    <t>2,0*2,0*0,15</t>
  </si>
  <si>
    <t>51</t>
  </si>
  <si>
    <t>452311131</t>
  </si>
  <si>
    <t>Podkladní desky z betonu prostého tř. C 12/15 otevřený výkop</t>
  </si>
  <si>
    <t>1366200060</t>
  </si>
  <si>
    <t>52</t>
  </si>
  <si>
    <t>452351101</t>
  </si>
  <si>
    <t>Bednění podkladních desek nebo bloků nebo sedlového lože otevřený výkop</t>
  </si>
  <si>
    <t>-1033290973</t>
  </si>
  <si>
    <t>2*4*0,15</t>
  </si>
  <si>
    <t>Komunikace pozemní</t>
  </si>
  <si>
    <t>53</t>
  </si>
  <si>
    <t>564851111</t>
  </si>
  <si>
    <t>Podklad ze štěrkodrtě ŠD tl 150 mm</t>
  </si>
  <si>
    <t>-1892432878</t>
  </si>
  <si>
    <t>54</t>
  </si>
  <si>
    <t>565145111</t>
  </si>
  <si>
    <t>Asfaltový beton vrstva podkladní ACP 16 (obalované kamenivo OKS) tl 60 mm š do 3 m</t>
  </si>
  <si>
    <t>815036387</t>
  </si>
  <si>
    <t>55</t>
  </si>
  <si>
    <t>567122114</t>
  </si>
  <si>
    <t>Podklad ze směsi stmelené cementem SC C 8/10 (KSC I) tl 150 mm</t>
  </si>
  <si>
    <t>-1546021875</t>
  </si>
  <si>
    <t>56</t>
  </si>
  <si>
    <t>573231111</t>
  </si>
  <si>
    <t>Postřik živičný spojovací ze silniční emulze v množství 0,70 kg/m2</t>
  </si>
  <si>
    <t>53463026</t>
  </si>
  <si>
    <t>200+k</t>
  </si>
  <si>
    <t>57</t>
  </si>
  <si>
    <t>577134211</t>
  </si>
  <si>
    <t>Asfaltový beton vrstva obrusná ACO 11 (ABS) tř. II tl 40 mm š do 3 m z nemodifikovaného asfaltu</t>
  </si>
  <si>
    <t>1806982217</t>
  </si>
  <si>
    <t>58</t>
  </si>
  <si>
    <t>599141111</t>
  </si>
  <si>
    <t>Vyplnění spár mezi silničními dílci živičnou zálivkou</t>
  </si>
  <si>
    <t>1582235451</t>
  </si>
  <si>
    <t>Trubní vedení</t>
  </si>
  <si>
    <t>59</t>
  </si>
  <si>
    <t>812R001</t>
  </si>
  <si>
    <t>Mont+dod šachtová přechodka pro beton.potrubí  DN 400</t>
  </si>
  <si>
    <t>-127437680</t>
  </si>
  <si>
    <t>60</t>
  </si>
  <si>
    <t>83736411R</t>
  </si>
  <si>
    <t>Napojení na stávající kanalizaci</t>
  </si>
  <si>
    <t>-1367223793</t>
  </si>
  <si>
    <t>61</t>
  </si>
  <si>
    <t>871310310</t>
  </si>
  <si>
    <t>Montáž kanalizačního potrubí  SN 8 z polypropylenu DN 150</t>
  </si>
  <si>
    <t>-272239833</t>
  </si>
  <si>
    <t>62</t>
  </si>
  <si>
    <t>2861409R1</t>
  </si>
  <si>
    <t>trubka kanalizační SN 8 PP vnitřní průměr 150mm, dl. 6m</t>
  </si>
  <si>
    <t>578982163</t>
  </si>
  <si>
    <t>63</t>
  </si>
  <si>
    <t>871360510</t>
  </si>
  <si>
    <t>Montáž kanalizačního potrubí  SN 8 z polypropylenu DN 250</t>
  </si>
  <si>
    <t>-2062175001</t>
  </si>
  <si>
    <t>64</t>
  </si>
  <si>
    <t>2861412R2</t>
  </si>
  <si>
    <t>trubka kanalizační SN 8 PP vnitřní průměr 250mm, dl. 6m</t>
  </si>
  <si>
    <t>884488389</t>
  </si>
  <si>
    <t>65</t>
  </si>
  <si>
    <t>877310410</t>
  </si>
  <si>
    <t>Montáž kolen na kanalizačním potrubí z PP trub DN 150</t>
  </si>
  <si>
    <t>-264884872</t>
  </si>
  <si>
    <t>66</t>
  </si>
  <si>
    <t>28617338</t>
  </si>
  <si>
    <t>koleno kanalizace PP  DN 160x45°</t>
  </si>
  <si>
    <t>-1126794964</t>
  </si>
  <si>
    <t>67</t>
  </si>
  <si>
    <t>877310440</t>
  </si>
  <si>
    <t>Montáž šachtových vložek na kanalizačním potrubí z PP trub  DN 150</t>
  </si>
  <si>
    <t>-1306792563</t>
  </si>
  <si>
    <t>68</t>
  </si>
  <si>
    <t>2861748R2</t>
  </si>
  <si>
    <t>šachtová přechodka  PP  DN 250  SN8</t>
  </si>
  <si>
    <t>90231085</t>
  </si>
  <si>
    <t>69</t>
  </si>
  <si>
    <t>2861748R1</t>
  </si>
  <si>
    <t>šachtová přechodka  PP  DN 160  SN8</t>
  </si>
  <si>
    <t>-86348176</t>
  </si>
  <si>
    <t>70</t>
  </si>
  <si>
    <t>2861748R3</t>
  </si>
  <si>
    <t>šachtová přechodka  PP  DN 200  SN8</t>
  </si>
  <si>
    <t>-677094730</t>
  </si>
  <si>
    <t>71</t>
  </si>
  <si>
    <t>877350440</t>
  </si>
  <si>
    <t>Montáž šachtových vložek na kanalizačním potrubí z PP trub  DN 200</t>
  </si>
  <si>
    <t>-204968637</t>
  </si>
  <si>
    <t>72</t>
  </si>
  <si>
    <t>877360440</t>
  </si>
  <si>
    <t>Montáž šachtových vložek na kanalizačním potrubí z PP trub  DN 250</t>
  </si>
  <si>
    <t>1858851520</t>
  </si>
  <si>
    <t>73</t>
  </si>
  <si>
    <t>877360420</t>
  </si>
  <si>
    <t>Montáž odboček na kanalizačním potrubí z PP trub  DN 250</t>
  </si>
  <si>
    <t>-1782730045</t>
  </si>
  <si>
    <t>74</t>
  </si>
  <si>
    <t>28615486</t>
  </si>
  <si>
    <t>odbočka  kanalizace PP DN  250/150 mm</t>
  </si>
  <si>
    <t>-360533828</t>
  </si>
  <si>
    <t>75</t>
  </si>
  <si>
    <t>877360410</t>
  </si>
  <si>
    <t>Montáž kolen na kanalizačním potrubí z PP trub  DN 250</t>
  </si>
  <si>
    <t>477188067</t>
  </si>
  <si>
    <t>76</t>
  </si>
  <si>
    <t>28617322</t>
  </si>
  <si>
    <t>koleno kanalizace PP  DN 250x15°</t>
  </si>
  <si>
    <t>932379678</t>
  </si>
  <si>
    <t>77</t>
  </si>
  <si>
    <t>877350410</t>
  </si>
  <si>
    <t>Montáž kolen na kanalizačním potrubí z PP trub  DN 200</t>
  </si>
  <si>
    <t>2021270962</t>
  </si>
  <si>
    <t>78</t>
  </si>
  <si>
    <t>28617347</t>
  </si>
  <si>
    <t>koleno kanalizace PP DN 200x90°</t>
  </si>
  <si>
    <t>-1864895379</t>
  </si>
  <si>
    <t>79</t>
  </si>
  <si>
    <t>892381111</t>
  </si>
  <si>
    <t>Tlaková zkouška vodou potrubí DN 250, DN 300 nebo 350</t>
  </si>
  <si>
    <t>-808549469</t>
  </si>
  <si>
    <t>80</t>
  </si>
  <si>
    <t>892351111</t>
  </si>
  <si>
    <t>Tlaková zkouška vodou potrubí DN 150 nebo 200</t>
  </si>
  <si>
    <t>1702909598</t>
  </si>
  <si>
    <t>81</t>
  </si>
  <si>
    <t>8948128R02</t>
  </si>
  <si>
    <t>Montáž plastové šachty DN 400</t>
  </si>
  <si>
    <t>-626331788</t>
  </si>
  <si>
    <t>82</t>
  </si>
  <si>
    <t>28661036</t>
  </si>
  <si>
    <t>roura šachtová PP korugovaná bez hrdla dno DN 425 dl 3m</t>
  </si>
  <si>
    <t>1702405318</t>
  </si>
  <si>
    <t>83</t>
  </si>
  <si>
    <t>RF001100W</t>
  </si>
  <si>
    <t>TELESKOP. ROURA 425/375</t>
  </si>
  <si>
    <t>ks</t>
  </si>
  <si>
    <t>-1955697107</t>
  </si>
  <si>
    <t>84</t>
  </si>
  <si>
    <t>RF000010N</t>
  </si>
  <si>
    <t>BETONOVÝ KONUS 425</t>
  </si>
  <si>
    <t>-1142320085</t>
  </si>
  <si>
    <t>85</t>
  </si>
  <si>
    <t>28661035</t>
  </si>
  <si>
    <t>roura šachtová PP korugovaná bez hrdla dno DN 425 dl 2m</t>
  </si>
  <si>
    <t>1161474131</t>
  </si>
  <si>
    <t>86</t>
  </si>
  <si>
    <t>286614R4</t>
  </si>
  <si>
    <t>dno šachtové plastové 425 korugované s pravým přítokem DN 400/250/150</t>
  </si>
  <si>
    <t>-1986717340</t>
  </si>
  <si>
    <t>87</t>
  </si>
  <si>
    <t>28661437</t>
  </si>
  <si>
    <t>dno šachtové plastové 425 korugované 250 přímé</t>
  </si>
  <si>
    <t>920116145</t>
  </si>
  <si>
    <t>88</t>
  </si>
  <si>
    <t>28614756</t>
  </si>
  <si>
    <t>koleno kanalizační žebrované PP 30° 250mm</t>
  </si>
  <si>
    <t>-1771850185</t>
  </si>
  <si>
    <t>89</t>
  </si>
  <si>
    <t>2861476R</t>
  </si>
  <si>
    <t>koleno kanalizační žebrované PP 60° 250mm</t>
  </si>
  <si>
    <t>-425742488</t>
  </si>
  <si>
    <t>90</t>
  </si>
  <si>
    <t>28614764</t>
  </si>
  <si>
    <t>koleno kanalizační žebrované PP 90° 250mm</t>
  </si>
  <si>
    <t>-2086699384</t>
  </si>
  <si>
    <t>91</t>
  </si>
  <si>
    <t>28661412</t>
  </si>
  <si>
    <t>dno šachtové z PP DN 425 pro trubní vedení z PVC DN 160 přímý tok</t>
  </si>
  <si>
    <t>1507402106</t>
  </si>
  <si>
    <t>92</t>
  </si>
  <si>
    <t>894411121</t>
  </si>
  <si>
    <t>Zřízení šachet kanalizačních z betonových dílců na potrubí DN nad 200 do 300 dno beton tř. C 25/30</t>
  </si>
  <si>
    <t>887677319</t>
  </si>
  <si>
    <t>93</t>
  </si>
  <si>
    <t>59224348</t>
  </si>
  <si>
    <t>těsnění elastomerové pro spojení šachetních dílů DN 1000</t>
  </si>
  <si>
    <t>240492450</t>
  </si>
  <si>
    <t>94</t>
  </si>
  <si>
    <t>59224323</t>
  </si>
  <si>
    <t>prstenec šachetní betonový vyrovnávací  62,5 x 12 x 10 cm</t>
  </si>
  <si>
    <t>-1884744616</t>
  </si>
  <si>
    <t>95</t>
  </si>
  <si>
    <t>592241770</t>
  </si>
  <si>
    <t>prstenec betonový vyrovnávací TBW-Q 625/100/120 62,5x10x12 cm</t>
  </si>
  <si>
    <t>CS ÚRS 2017 01</t>
  </si>
  <si>
    <t>401804219</t>
  </si>
  <si>
    <t>96</t>
  </si>
  <si>
    <t>592241750</t>
  </si>
  <si>
    <t>prstenec betonový vyrovnávací TBW-Q 625/60/120 62,5x6x12 cm</t>
  </si>
  <si>
    <t>379183170</t>
  </si>
  <si>
    <t>97</t>
  </si>
  <si>
    <t>592241751</t>
  </si>
  <si>
    <t>prstenec betonový vyrovnávací TBW-Q 625/40/120 62,5x4x12 cm</t>
  </si>
  <si>
    <t>936143257</t>
  </si>
  <si>
    <t>98</t>
  </si>
  <si>
    <t>59224168</t>
  </si>
  <si>
    <t>skruž betonová přechodová 62,5/100x60x12 cm, stupadla poplastovaná kapsová</t>
  </si>
  <si>
    <t>-1960175420</t>
  </si>
  <si>
    <t>99</t>
  </si>
  <si>
    <t>59224066</t>
  </si>
  <si>
    <t>skruž betonová DN 1000x250 PS, 100x25x12 cm</t>
  </si>
  <si>
    <t>-1775732765</t>
  </si>
  <si>
    <t>100</t>
  </si>
  <si>
    <t>59224070</t>
  </si>
  <si>
    <t>skruž betonová DN 1000x1000 PS, 100x100x12 cm</t>
  </si>
  <si>
    <t>377346408</t>
  </si>
  <si>
    <t>101</t>
  </si>
  <si>
    <t>59224068</t>
  </si>
  <si>
    <t>skruž betonová DN 1000x500 PS, 100x50x12 cm</t>
  </si>
  <si>
    <t>1071628222</t>
  </si>
  <si>
    <t>102</t>
  </si>
  <si>
    <t>59224061</t>
  </si>
  <si>
    <t>dno betonové šachtové kulaté DN 1000 x 600, 100 x 75 x 15 cm</t>
  </si>
  <si>
    <t>513406470</t>
  </si>
  <si>
    <t>103</t>
  </si>
  <si>
    <t>89621211R</t>
  </si>
  <si>
    <t>Spadiště kanalizační z prefa prvků DN 250 nebo 300</t>
  </si>
  <si>
    <t>1637178380</t>
  </si>
  <si>
    <t>"Š11"   1</t>
  </si>
  <si>
    <t>104</t>
  </si>
  <si>
    <t>896212112</t>
  </si>
  <si>
    <t>Spadiště kanalizační z betonu kruhové boční dno beton tř. C 25/30 90° horní potrubí DN 250 nebo 300</t>
  </si>
  <si>
    <t>2098157539</t>
  </si>
  <si>
    <t>"Š1"   1</t>
  </si>
  <si>
    <t>105</t>
  </si>
  <si>
    <t>89621211R1</t>
  </si>
  <si>
    <t>Mont+dod plastová tvarovka spádiště DN 250/200mm v provedení  s nástrčným hrdlem,s těsnícím kroužkem</t>
  </si>
  <si>
    <t>-1241653257</t>
  </si>
  <si>
    <t>106</t>
  </si>
  <si>
    <t>899103112</t>
  </si>
  <si>
    <t>Osazení poklopů litinových nebo ocelových včetně rámů pro třídu zatížení B125, C250</t>
  </si>
  <si>
    <t>-504989426</t>
  </si>
  <si>
    <t>107</t>
  </si>
  <si>
    <t>28661933</t>
  </si>
  <si>
    <t>poklop šachtový litinový dno DN 600 pro třídu zatížení B125</t>
  </si>
  <si>
    <t>-589896735</t>
  </si>
  <si>
    <t>108</t>
  </si>
  <si>
    <t>-856384518</t>
  </si>
  <si>
    <t>109</t>
  </si>
  <si>
    <t>RF000330W</t>
  </si>
  <si>
    <t>POKLOP LITINOVÝ 425/12,5T DO TELESKOPU</t>
  </si>
  <si>
    <t>1356931291</t>
  </si>
  <si>
    <t>110</t>
  </si>
  <si>
    <t>899104112</t>
  </si>
  <si>
    <t>Osazení poklopů litinových nebo ocelových včetně rámů pro třídu zatížení D400, E600</t>
  </si>
  <si>
    <t>1571661181</t>
  </si>
  <si>
    <t>111</t>
  </si>
  <si>
    <t>28661935</t>
  </si>
  <si>
    <t>poklop šachtový litinový dno DN 600 pro třídu zatížení D400</t>
  </si>
  <si>
    <t>1379769586</t>
  </si>
  <si>
    <t>112</t>
  </si>
  <si>
    <t>1025406321</t>
  </si>
  <si>
    <t>113</t>
  </si>
  <si>
    <t>RF000340W</t>
  </si>
  <si>
    <t>POKLOP LITINOVÝ 425/40T DO TELESKOPU</t>
  </si>
  <si>
    <t>1867679036</t>
  </si>
  <si>
    <t>114</t>
  </si>
  <si>
    <t>899623151</t>
  </si>
  <si>
    <t>Obetonování potrubí nebo zdiva stok betonem prostým tř. C 16/20 otevřený výkop</t>
  </si>
  <si>
    <t>61562957</t>
  </si>
  <si>
    <t>spádiště</t>
  </si>
  <si>
    <t>0,55*0,55*2,0</t>
  </si>
  <si>
    <t>115</t>
  </si>
  <si>
    <t>899643111</t>
  </si>
  <si>
    <t>Bednění pro obetonování potrubí otevřený výkop</t>
  </si>
  <si>
    <t>-978335396</t>
  </si>
  <si>
    <t>0,55*3*2,0</t>
  </si>
  <si>
    <t>Ostatní konstrukce a práce, bourání</t>
  </si>
  <si>
    <t>116</t>
  </si>
  <si>
    <t>919735112</t>
  </si>
  <si>
    <t>Řezání stávajícího živičného krytu hl do 100 mm</t>
  </si>
  <si>
    <t>580203744</t>
  </si>
  <si>
    <t>(5,26+35,18+16,63+6,17+6,71+6)*2</t>
  </si>
  <si>
    <t>(1,4+1,2*2+1,4+1,2*2)*2</t>
  </si>
  <si>
    <t>2,4*4*2</t>
  </si>
  <si>
    <t>1,0*4*3</t>
  </si>
  <si>
    <t>997</t>
  </si>
  <si>
    <t>Přesun sutě</t>
  </si>
  <si>
    <t>117</t>
  </si>
  <si>
    <t>997221551</t>
  </si>
  <si>
    <t>Vodorovná doprava suti ze sypkých materiálů do 1 km</t>
  </si>
  <si>
    <t>-544457682</t>
  </si>
  <si>
    <t>118</t>
  </si>
  <si>
    <t>997221559</t>
  </si>
  <si>
    <t>Příplatek ZKD 1 km u vodorovné dopravy suti ze sypkých materiálů</t>
  </si>
  <si>
    <t>-1421589950</t>
  </si>
  <si>
    <t>94,853*19 'Přepočtené koeficientem množství</t>
  </si>
  <si>
    <t>119</t>
  </si>
  <si>
    <t>997221611</t>
  </si>
  <si>
    <t>Nakládání suti na dopravní prostředky pro vodorovnou dopravu</t>
  </si>
  <si>
    <t>-640999508</t>
  </si>
  <si>
    <t>120</t>
  </si>
  <si>
    <t>997221845</t>
  </si>
  <si>
    <t>Poplatek za uložení na skládce (skládkovné) odpadu asfaltového bez dehtu kód odpadu 170 302</t>
  </si>
  <si>
    <t>-722336911</t>
  </si>
  <si>
    <t>121</t>
  </si>
  <si>
    <t>997221855</t>
  </si>
  <si>
    <t>Poplatek za uložení na skládce (skládkovné) zeminy a kameniva kód odpadu 170 504</t>
  </si>
  <si>
    <t>1543894366</t>
  </si>
  <si>
    <t>94,853-49,502</t>
  </si>
  <si>
    <t>998</t>
  </si>
  <si>
    <t>Přesun hmot</t>
  </si>
  <si>
    <t>122</t>
  </si>
  <si>
    <t>998276101</t>
  </si>
  <si>
    <t>Přesun hmot pro trubní vedení z trub z plastických hmot otevřený výkop</t>
  </si>
  <si>
    <t>1241229871</t>
  </si>
  <si>
    <t>VRN</t>
  </si>
  <si>
    <t>Vedlejší rozpočtové náklady</t>
  </si>
  <si>
    <t>VRN1</t>
  </si>
  <si>
    <t>Průzkumné, geodetické a projektové práce</t>
  </si>
  <si>
    <t>123</t>
  </si>
  <si>
    <t>012303000</t>
  </si>
  <si>
    <t>Geodetické práce po výstavbě</t>
  </si>
  <si>
    <t>Kč</t>
  </si>
  <si>
    <t>1024</t>
  </si>
  <si>
    <t>-996874306</t>
  </si>
  <si>
    <t>124</t>
  </si>
  <si>
    <t>012103000</t>
  </si>
  <si>
    <t>Geodetické práce před výstavbou</t>
  </si>
  <si>
    <t>1448516682</t>
  </si>
  <si>
    <t>VRN3</t>
  </si>
  <si>
    <t>Zařízení staveniště</t>
  </si>
  <si>
    <t>125</t>
  </si>
  <si>
    <t>030001000</t>
  </si>
  <si>
    <t>-1417461541</t>
  </si>
  <si>
    <t>VRN7</t>
  </si>
  <si>
    <t>Provozní vlivy</t>
  </si>
  <si>
    <t>126</t>
  </si>
  <si>
    <t>072002000</t>
  </si>
  <si>
    <t>Silniční provoz - dočasné dopravní zbačení</t>
  </si>
  <si>
    <t>1545251439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</si>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</sst>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6" fillId="0" borderId="28" xfId="0" applyFont="1" applyBorder="1" applyAlignment="1" applyProtection="1">
      <alignment horizontal="center" vertical="center"/>
      <protection locked="0"/>
    </xf>
    <xf numFmtId="49" fontId="36" fillId="0" borderId="28" xfId="0" applyNumberFormat="1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67" fontId="36" fillId="0" borderId="28" xfId="0" applyNumberFormat="1" applyFont="1" applyBorder="1" applyAlignment="1" applyProtection="1">
      <alignment vertical="center"/>
      <protection locked="0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workbookViewId="0">
      <pane ySplit="1" topLeftCell="A37" activePane="bottomLeft" state="frozen"/>
      <selection pane="bottomLeft" activeCell="D52" sqref="D52:H5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41" t="s">
        <v>8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08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9"/>
      <c r="AQ5" s="31"/>
      <c r="BE5" s="306" t="s">
        <v>17</v>
      </c>
      <c r="BS5" s="24" t="s">
        <v>9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10" t="s">
        <v>19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9"/>
      <c r="AQ6" s="31"/>
      <c r="BE6" s="307"/>
      <c r="BS6" s="24" t="s">
        <v>9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21</v>
      </c>
      <c r="AL7" s="29"/>
      <c r="AM7" s="29"/>
      <c r="AN7" s="35" t="s">
        <v>5</v>
      </c>
      <c r="AO7" s="29"/>
      <c r="AP7" s="29"/>
      <c r="AQ7" s="31"/>
      <c r="BE7" s="307"/>
      <c r="BS7" s="24" t="s">
        <v>9</v>
      </c>
    </row>
    <row r="8" spans="1:74" ht="14.45" customHeight="1">
      <c r="B8" s="28"/>
      <c r="C8" s="29"/>
      <c r="D8" s="37" t="s">
        <v>22</v>
      </c>
      <c r="E8" s="29"/>
      <c r="F8" s="29"/>
      <c r="G8" s="29"/>
      <c r="H8" s="29"/>
      <c r="I8" s="29"/>
      <c r="J8" s="29"/>
      <c r="K8" s="35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24</v>
      </c>
      <c r="AL8" s="29"/>
      <c r="AM8" s="29"/>
      <c r="AN8" s="38" t="s">
        <v>25</v>
      </c>
      <c r="AO8" s="29"/>
      <c r="AP8" s="29"/>
      <c r="AQ8" s="31"/>
      <c r="BE8" s="307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07"/>
      <c r="BS9" s="24" t="s">
        <v>9</v>
      </c>
    </row>
    <row r="10" spans="1:74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5</v>
      </c>
      <c r="AO10" s="29"/>
      <c r="AP10" s="29"/>
      <c r="AQ10" s="31"/>
      <c r="BE10" s="307"/>
      <c r="BS10" s="24" t="s">
        <v>9</v>
      </c>
    </row>
    <row r="11" spans="1:74" ht="18.399999999999999" customHeight="1">
      <c r="B11" s="28"/>
      <c r="C11" s="29"/>
      <c r="D11" s="29"/>
      <c r="E11" s="35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07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07"/>
      <c r="BS12" s="24" t="s">
        <v>9</v>
      </c>
    </row>
    <row r="13" spans="1:74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9" t="s">
        <v>31</v>
      </c>
      <c r="AO13" s="29"/>
      <c r="AP13" s="29"/>
      <c r="AQ13" s="31"/>
      <c r="BE13" s="307"/>
      <c r="BS13" s="24" t="s">
        <v>9</v>
      </c>
    </row>
    <row r="14" spans="1:74">
      <c r="B14" s="28"/>
      <c r="C14" s="29"/>
      <c r="D14" s="29"/>
      <c r="E14" s="311" t="s">
        <v>31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07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07"/>
      <c r="BS15" s="24" t="s">
        <v>6</v>
      </c>
    </row>
    <row r="16" spans="1:74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5</v>
      </c>
      <c r="AO16" s="29"/>
      <c r="AP16" s="29"/>
      <c r="AQ16" s="31"/>
      <c r="BE16" s="307"/>
      <c r="BS16" s="24" t="s">
        <v>6</v>
      </c>
    </row>
    <row r="17" spans="2:71" ht="18.399999999999999" customHeight="1">
      <c r="B17" s="28"/>
      <c r="C17" s="29"/>
      <c r="D17" s="29"/>
      <c r="E17" s="35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07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07"/>
      <c r="BS18" s="24" t="s">
        <v>9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07"/>
      <c r="BS19" s="24" t="s">
        <v>9</v>
      </c>
    </row>
    <row r="20" spans="2:71" ht="16.5" customHeight="1">
      <c r="B20" s="28"/>
      <c r="C20" s="29"/>
      <c r="D20" s="29"/>
      <c r="E20" s="313" t="s">
        <v>5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29"/>
      <c r="AP20" s="29"/>
      <c r="AQ20" s="31"/>
      <c r="BE20" s="307"/>
      <c r="BS20" s="24" t="s">
        <v>34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07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07"/>
    </row>
    <row r="23" spans="2:71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14">
        <f>ROUND(AG51,2)</f>
        <v>0</v>
      </c>
      <c r="AL23" s="315"/>
      <c r="AM23" s="315"/>
      <c r="AN23" s="315"/>
      <c r="AO23" s="315"/>
      <c r="AP23" s="42"/>
      <c r="AQ23" s="45"/>
      <c r="BE23" s="307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07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16" t="s">
        <v>37</v>
      </c>
      <c r="M25" s="316"/>
      <c r="N25" s="316"/>
      <c r="O25" s="316"/>
      <c r="P25" s="42"/>
      <c r="Q25" s="42"/>
      <c r="R25" s="42"/>
      <c r="S25" s="42"/>
      <c r="T25" s="42"/>
      <c r="U25" s="42"/>
      <c r="V25" s="42"/>
      <c r="W25" s="316" t="s">
        <v>38</v>
      </c>
      <c r="X25" s="316"/>
      <c r="Y25" s="316"/>
      <c r="Z25" s="316"/>
      <c r="AA25" s="316"/>
      <c r="AB25" s="316"/>
      <c r="AC25" s="316"/>
      <c r="AD25" s="316"/>
      <c r="AE25" s="316"/>
      <c r="AF25" s="42"/>
      <c r="AG25" s="42"/>
      <c r="AH25" s="42"/>
      <c r="AI25" s="42"/>
      <c r="AJ25" s="42"/>
      <c r="AK25" s="316" t="s">
        <v>39</v>
      </c>
      <c r="AL25" s="316"/>
      <c r="AM25" s="316"/>
      <c r="AN25" s="316"/>
      <c r="AO25" s="316"/>
      <c r="AP25" s="42"/>
      <c r="AQ25" s="45"/>
      <c r="BE25" s="307"/>
    </row>
    <row r="26" spans="2:71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317">
        <v>0.21</v>
      </c>
      <c r="M26" s="318"/>
      <c r="N26" s="318"/>
      <c r="O26" s="318"/>
      <c r="P26" s="48"/>
      <c r="Q26" s="48"/>
      <c r="R26" s="48"/>
      <c r="S26" s="48"/>
      <c r="T26" s="48"/>
      <c r="U26" s="48"/>
      <c r="V26" s="48"/>
      <c r="W26" s="319">
        <f>ROUND(AZ51,2)</f>
        <v>0</v>
      </c>
      <c r="X26" s="318"/>
      <c r="Y26" s="318"/>
      <c r="Z26" s="318"/>
      <c r="AA26" s="318"/>
      <c r="AB26" s="318"/>
      <c r="AC26" s="318"/>
      <c r="AD26" s="318"/>
      <c r="AE26" s="318"/>
      <c r="AF26" s="48"/>
      <c r="AG26" s="48"/>
      <c r="AH26" s="48"/>
      <c r="AI26" s="48"/>
      <c r="AJ26" s="48"/>
      <c r="AK26" s="319">
        <f>ROUND(AV51,2)</f>
        <v>0</v>
      </c>
      <c r="AL26" s="318"/>
      <c r="AM26" s="318"/>
      <c r="AN26" s="318"/>
      <c r="AO26" s="318"/>
      <c r="AP26" s="48"/>
      <c r="AQ26" s="50"/>
      <c r="BE26" s="307"/>
    </row>
    <row r="27" spans="2:71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317">
        <v>0.15</v>
      </c>
      <c r="M27" s="318"/>
      <c r="N27" s="318"/>
      <c r="O27" s="318"/>
      <c r="P27" s="48"/>
      <c r="Q27" s="48"/>
      <c r="R27" s="48"/>
      <c r="S27" s="48"/>
      <c r="T27" s="48"/>
      <c r="U27" s="48"/>
      <c r="V27" s="48"/>
      <c r="W27" s="319">
        <f>ROUND(BA51,2)</f>
        <v>0</v>
      </c>
      <c r="X27" s="318"/>
      <c r="Y27" s="318"/>
      <c r="Z27" s="318"/>
      <c r="AA27" s="318"/>
      <c r="AB27" s="318"/>
      <c r="AC27" s="318"/>
      <c r="AD27" s="318"/>
      <c r="AE27" s="318"/>
      <c r="AF27" s="48"/>
      <c r="AG27" s="48"/>
      <c r="AH27" s="48"/>
      <c r="AI27" s="48"/>
      <c r="AJ27" s="48"/>
      <c r="AK27" s="319">
        <f>ROUND(AW51,2)</f>
        <v>0</v>
      </c>
      <c r="AL27" s="318"/>
      <c r="AM27" s="318"/>
      <c r="AN27" s="318"/>
      <c r="AO27" s="318"/>
      <c r="AP27" s="48"/>
      <c r="AQ27" s="50"/>
      <c r="BE27" s="307"/>
    </row>
    <row r="28" spans="2:71" s="2" customFormat="1" ht="14.45" hidden="1" customHeight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317">
        <v>0.21</v>
      </c>
      <c r="M28" s="318"/>
      <c r="N28" s="318"/>
      <c r="O28" s="318"/>
      <c r="P28" s="48"/>
      <c r="Q28" s="48"/>
      <c r="R28" s="48"/>
      <c r="S28" s="48"/>
      <c r="T28" s="48"/>
      <c r="U28" s="48"/>
      <c r="V28" s="48"/>
      <c r="W28" s="319">
        <f>ROUND(BB51,2)</f>
        <v>0</v>
      </c>
      <c r="X28" s="318"/>
      <c r="Y28" s="318"/>
      <c r="Z28" s="318"/>
      <c r="AA28" s="318"/>
      <c r="AB28" s="318"/>
      <c r="AC28" s="318"/>
      <c r="AD28" s="318"/>
      <c r="AE28" s="318"/>
      <c r="AF28" s="48"/>
      <c r="AG28" s="48"/>
      <c r="AH28" s="48"/>
      <c r="AI28" s="48"/>
      <c r="AJ28" s="48"/>
      <c r="AK28" s="319">
        <v>0</v>
      </c>
      <c r="AL28" s="318"/>
      <c r="AM28" s="318"/>
      <c r="AN28" s="318"/>
      <c r="AO28" s="318"/>
      <c r="AP28" s="48"/>
      <c r="AQ28" s="50"/>
      <c r="BE28" s="307"/>
    </row>
    <row r="29" spans="2:71" s="2" customFormat="1" ht="14.45" hidden="1" customHeight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317">
        <v>0.15</v>
      </c>
      <c r="M29" s="318"/>
      <c r="N29" s="318"/>
      <c r="O29" s="318"/>
      <c r="P29" s="48"/>
      <c r="Q29" s="48"/>
      <c r="R29" s="48"/>
      <c r="S29" s="48"/>
      <c r="T29" s="48"/>
      <c r="U29" s="48"/>
      <c r="V29" s="48"/>
      <c r="W29" s="319">
        <f>ROUND(BC51,2)</f>
        <v>0</v>
      </c>
      <c r="X29" s="318"/>
      <c r="Y29" s="318"/>
      <c r="Z29" s="318"/>
      <c r="AA29" s="318"/>
      <c r="AB29" s="318"/>
      <c r="AC29" s="318"/>
      <c r="AD29" s="318"/>
      <c r="AE29" s="318"/>
      <c r="AF29" s="48"/>
      <c r="AG29" s="48"/>
      <c r="AH29" s="48"/>
      <c r="AI29" s="48"/>
      <c r="AJ29" s="48"/>
      <c r="AK29" s="319">
        <v>0</v>
      </c>
      <c r="AL29" s="318"/>
      <c r="AM29" s="318"/>
      <c r="AN29" s="318"/>
      <c r="AO29" s="318"/>
      <c r="AP29" s="48"/>
      <c r="AQ29" s="50"/>
      <c r="BE29" s="307"/>
    </row>
    <row r="30" spans="2:71" s="2" customFormat="1" ht="14.45" hidden="1" customHeight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317">
        <v>0</v>
      </c>
      <c r="M30" s="318"/>
      <c r="N30" s="318"/>
      <c r="O30" s="318"/>
      <c r="P30" s="48"/>
      <c r="Q30" s="48"/>
      <c r="R30" s="48"/>
      <c r="S30" s="48"/>
      <c r="T30" s="48"/>
      <c r="U30" s="48"/>
      <c r="V30" s="48"/>
      <c r="W30" s="319">
        <f>ROUND(BD51,2)</f>
        <v>0</v>
      </c>
      <c r="X30" s="318"/>
      <c r="Y30" s="318"/>
      <c r="Z30" s="318"/>
      <c r="AA30" s="318"/>
      <c r="AB30" s="318"/>
      <c r="AC30" s="318"/>
      <c r="AD30" s="318"/>
      <c r="AE30" s="318"/>
      <c r="AF30" s="48"/>
      <c r="AG30" s="48"/>
      <c r="AH30" s="48"/>
      <c r="AI30" s="48"/>
      <c r="AJ30" s="48"/>
      <c r="AK30" s="319">
        <v>0</v>
      </c>
      <c r="AL30" s="318"/>
      <c r="AM30" s="318"/>
      <c r="AN30" s="318"/>
      <c r="AO30" s="318"/>
      <c r="AP30" s="48"/>
      <c r="AQ30" s="50"/>
      <c r="BE30" s="307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07"/>
    </row>
    <row r="32" spans="2:71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320" t="s">
        <v>48</v>
      </c>
      <c r="Y32" s="321"/>
      <c r="Z32" s="321"/>
      <c r="AA32" s="321"/>
      <c r="AB32" s="321"/>
      <c r="AC32" s="53"/>
      <c r="AD32" s="53"/>
      <c r="AE32" s="53"/>
      <c r="AF32" s="53"/>
      <c r="AG32" s="53"/>
      <c r="AH32" s="53"/>
      <c r="AI32" s="53"/>
      <c r="AJ32" s="53"/>
      <c r="AK32" s="322">
        <f>SUM(AK23:AK30)</f>
        <v>0</v>
      </c>
      <c r="AL32" s="321"/>
      <c r="AM32" s="321"/>
      <c r="AN32" s="321"/>
      <c r="AO32" s="323"/>
      <c r="AP32" s="51"/>
      <c r="AQ32" s="55"/>
      <c r="BE32" s="307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49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>
        <f>K5</f>
        <v>0</v>
      </c>
      <c r="AR41" s="62"/>
    </row>
    <row r="42" spans="2:56" s="4" customFormat="1" ht="36.950000000000003" customHeight="1">
      <c r="B42" s="64"/>
      <c r="C42" s="65" t="s">
        <v>18</v>
      </c>
      <c r="L42" s="324" t="str">
        <f>K6</f>
        <v>Prodloužení splaškové kanalizace Poličná-Kotlina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R42" s="64"/>
    </row>
    <row r="43" spans="2:56" s="1" customFormat="1" ht="6.95" customHeight="1">
      <c r="B43" s="41"/>
      <c r="AR43" s="41"/>
    </row>
    <row r="44" spans="2:56" s="1" customFormat="1">
      <c r="B44" s="41"/>
      <c r="C44" s="63" t="s">
        <v>22</v>
      </c>
      <c r="L44" s="66" t="str">
        <f>IF(K8="","",K8)</f>
        <v>Poličná</v>
      </c>
      <c r="AI44" s="63" t="s">
        <v>24</v>
      </c>
      <c r="AM44" s="326" t="str">
        <f>IF(AN8= "","",AN8)</f>
        <v>13. 6. 2018</v>
      </c>
      <c r="AN44" s="326"/>
      <c r="AR44" s="41"/>
    </row>
    <row r="45" spans="2:56" s="1" customFormat="1" ht="6.95" customHeight="1">
      <c r="B45" s="41"/>
      <c r="AR45" s="41"/>
    </row>
    <row r="46" spans="2:56" s="1" customFormat="1">
      <c r="B46" s="41"/>
      <c r="C46" s="63" t="s">
        <v>26</v>
      </c>
      <c r="L46" s="3" t="str">
        <f>IF(E11= "","",E11)</f>
        <v>Obec Poličná</v>
      </c>
      <c r="AI46" s="63" t="s">
        <v>32</v>
      </c>
      <c r="AM46" s="327" t="str">
        <f>IF(E17="","",E17)</f>
        <v>Ivo Hradil-VODOPROJEKT</v>
      </c>
      <c r="AN46" s="327"/>
      <c r="AO46" s="327"/>
      <c r="AP46" s="327"/>
      <c r="AR46" s="41"/>
      <c r="AS46" s="328" t="s">
        <v>50</v>
      </c>
      <c r="AT46" s="329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>
      <c r="B47" s="41"/>
      <c r="C47" s="63" t="s">
        <v>30</v>
      </c>
      <c r="L47" s="3" t="str">
        <f>IF(E14= "Vyplň údaj","",E14)</f>
        <v/>
      </c>
      <c r="AR47" s="41"/>
      <c r="AS47" s="330"/>
      <c r="AT47" s="331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30"/>
      <c r="AT48" s="331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0" s="1" customFormat="1" ht="29.25" customHeight="1">
      <c r="B49" s="41"/>
      <c r="C49" s="332" t="s">
        <v>51</v>
      </c>
      <c r="D49" s="333"/>
      <c r="E49" s="333"/>
      <c r="F49" s="333"/>
      <c r="G49" s="333"/>
      <c r="H49" s="71"/>
      <c r="I49" s="334" t="s">
        <v>52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5" t="s">
        <v>53</v>
      </c>
      <c r="AH49" s="333"/>
      <c r="AI49" s="333"/>
      <c r="AJ49" s="333"/>
      <c r="AK49" s="333"/>
      <c r="AL49" s="333"/>
      <c r="AM49" s="333"/>
      <c r="AN49" s="334" t="s">
        <v>54</v>
      </c>
      <c r="AO49" s="333"/>
      <c r="AP49" s="333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1:90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0" s="4" customFormat="1" ht="32.450000000000003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39">
        <f>ROUND(AG52,2)</f>
        <v>0</v>
      </c>
      <c r="AH51" s="339"/>
      <c r="AI51" s="339"/>
      <c r="AJ51" s="339"/>
      <c r="AK51" s="339"/>
      <c r="AL51" s="339"/>
      <c r="AM51" s="339"/>
      <c r="AN51" s="340">
        <f>SUM(AG51,AT51)</f>
        <v>0</v>
      </c>
      <c r="AO51" s="340"/>
      <c r="AP51" s="340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65" t="s">
        <v>69</v>
      </c>
      <c r="BT51" s="65" t="s">
        <v>70</v>
      </c>
      <c r="BV51" s="65" t="s">
        <v>71</v>
      </c>
      <c r="BW51" s="65" t="s">
        <v>7</v>
      </c>
      <c r="BX51" s="65" t="s">
        <v>72</v>
      </c>
      <c r="CL51" s="65" t="s">
        <v>5</v>
      </c>
    </row>
    <row r="52" spans="1:90" s="5" customFormat="1" ht="31.5" customHeight="1">
      <c r="A52" s="84" t="s">
        <v>73</v>
      </c>
      <c r="B52" s="85"/>
      <c r="C52" s="86"/>
      <c r="D52" s="338"/>
      <c r="E52" s="338"/>
      <c r="F52" s="338"/>
      <c r="G52" s="338"/>
      <c r="H52" s="338"/>
      <c r="I52" s="87"/>
      <c r="J52" s="338" t="s">
        <v>19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6">
        <f>'Hradil070 - Prodloužení s...'!J25</f>
        <v>0</v>
      </c>
      <c r="AH52" s="337"/>
      <c r="AI52" s="337"/>
      <c r="AJ52" s="337"/>
      <c r="AK52" s="337"/>
      <c r="AL52" s="337"/>
      <c r="AM52" s="337"/>
      <c r="AN52" s="336">
        <f>SUM(AG52,AT52)</f>
        <v>0</v>
      </c>
      <c r="AO52" s="337"/>
      <c r="AP52" s="337"/>
      <c r="AQ52" s="88" t="s">
        <v>74</v>
      </c>
      <c r="AR52" s="85"/>
      <c r="AS52" s="89">
        <v>0</v>
      </c>
      <c r="AT52" s="90">
        <f>ROUND(SUM(AV52:AW52),2)</f>
        <v>0</v>
      </c>
      <c r="AU52" s="91">
        <f>'Hradil070 - Prodloužení s...'!P83</f>
        <v>0</v>
      </c>
      <c r="AV52" s="90">
        <f>'Hradil070 - Prodloužení s...'!J28</f>
        <v>0</v>
      </c>
      <c r="AW52" s="90">
        <f>'Hradil070 - Prodloužení s...'!J29</f>
        <v>0</v>
      </c>
      <c r="AX52" s="90">
        <f>'Hradil070 - Prodloužení s...'!J30</f>
        <v>0</v>
      </c>
      <c r="AY52" s="90">
        <f>'Hradil070 - Prodloužení s...'!J31</f>
        <v>0</v>
      </c>
      <c r="AZ52" s="90">
        <f>'Hradil070 - Prodloužení s...'!F28</f>
        <v>0</v>
      </c>
      <c r="BA52" s="90">
        <f>'Hradil070 - Prodloužení s...'!F29</f>
        <v>0</v>
      </c>
      <c r="BB52" s="90">
        <f>'Hradil070 - Prodloužení s...'!F30</f>
        <v>0</v>
      </c>
      <c r="BC52" s="90">
        <f>'Hradil070 - Prodloužení s...'!F31</f>
        <v>0</v>
      </c>
      <c r="BD52" s="92">
        <f>'Hradil070 - Prodloužení s...'!F32</f>
        <v>0</v>
      </c>
      <c r="BT52" s="93" t="s">
        <v>75</v>
      </c>
      <c r="BU52" s="93" t="s">
        <v>76</v>
      </c>
      <c r="BV52" s="93" t="s">
        <v>71</v>
      </c>
      <c r="BW52" s="93" t="s">
        <v>7</v>
      </c>
      <c r="BX52" s="93" t="s">
        <v>72</v>
      </c>
      <c r="CL52" s="93" t="s">
        <v>5</v>
      </c>
    </row>
    <row r="53" spans="1:90" s="1" customFormat="1" ht="30" customHeight="1">
      <c r="B53" s="41"/>
      <c r="AR53" s="41"/>
    </row>
    <row r="54" spans="1:90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Hradil070 - Prodloužení s...'!C2" display="/" xr:uid="{00000000-0004-0000-0000-000002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373"/>
  <sheetViews>
    <sheetView showGridLines="0" tabSelected="1" workbookViewId="0">
      <pane ySplit="1" topLeftCell="A348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95"/>
      <c r="C1" s="95"/>
      <c r="D1" s="96" t="s">
        <v>1</v>
      </c>
      <c r="E1" s="95"/>
      <c r="F1" s="97" t="s">
        <v>77</v>
      </c>
      <c r="G1" s="347" t="s">
        <v>78</v>
      </c>
      <c r="H1" s="347"/>
      <c r="I1" s="98"/>
      <c r="J1" s="97" t="s">
        <v>79</v>
      </c>
      <c r="K1" s="96" t="s">
        <v>80</v>
      </c>
      <c r="L1" s="97" t="s">
        <v>81</v>
      </c>
      <c r="M1" s="97"/>
      <c r="N1" s="97"/>
      <c r="O1" s="97"/>
      <c r="P1" s="97"/>
      <c r="Q1" s="97"/>
      <c r="R1" s="97"/>
      <c r="S1" s="97"/>
      <c r="T1" s="97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4" t="s">
        <v>7</v>
      </c>
      <c r="AZ2" s="99" t="s">
        <v>82</v>
      </c>
      <c r="BA2" s="99" t="s">
        <v>5</v>
      </c>
      <c r="BB2" s="99" t="s">
        <v>5</v>
      </c>
      <c r="BC2" s="99" t="s">
        <v>83</v>
      </c>
      <c r="BD2" s="99" t="s">
        <v>84</v>
      </c>
    </row>
    <row r="3" spans="1:70" ht="6.95" customHeight="1">
      <c r="B3" s="25"/>
      <c r="C3" s="26"/>
      <c r="D3" s="26"/>
      <c r="E3" s="26"/>
      <c r="F3" s="26"/>
      <c r="G3" s="26"/>
      <c r="H3" s="26"/>
      <c r="I3" s="100"/>
      <c r="J3" s="26"/>
      <c r="K3" s="27"/>
      <c r="AT3" s="24" t="s">
        <v>84</v>
      </c>
      <c r="AZ3" s="99" t="s">
        <v>85</v>
      </c>
      <c r="BA3" s="99" t="s">
        <v>5</v>
      </c>
      <c r="BB3" s="99" t="s">
        <v>5</v>
      </c>
      <c r="BC3" s="99" t="s">
        <v>86</v>
      </c>
      <c r="BD3" s="99" t="s">
        <v>84</v>
      </c>
    </row>
    <row r="4" spans="1:70" ht="36.950000000000003" customHeight="1">
      <c r="B4" s="28"/>
      <c r="C4" s="29"/>
      <c r="D4" s="30" t="s">
        <v>87</v>
      </c>
      <c r="E4" s="29"/>
      <c r="F4" s="29"/>
      <c r="G4" s="29"/>
      <c r="H4" s="29"/>
      <c r="I4" s="101"/>
      <c r="J4" s="29"/>
      <c r="K4" s="31"/>
      <c r="M4" s="32" t="s">
        <v>13</v>
      </c>
      <c r="AT4" s="24" t="s">
        <v>6</v>
      </c>
      <c r="AZ4" s="99" t="s">
        <v>88</v>
      </c>
      <c r="BA4" s="99" t="s">
        <v>5</v>
      </c>
      <c r="BB4" s="99" t="s">
        <v>5</v>
      </c>
      <c r="BC4" s="99" t="s">
        <v>89</v>
      </c>
      <c r="BD4" s="99" t="s">
        <v>84</v>
      </c>
    </row>
    <row r="5" spans="1:70" ht="6.95" customHeight="1">
      <c r="B5" s="28"/>
      <c r="C5" s="29"/>
      <c r="D5" s="29"/>
      <c r="E5" s="29"/>
      <c r="F5" s="29"/>
      <c r="G5" s="29"/>
      <c r="H5" s="29"/>
      <c r="I5" s="101"/>
      <c r="J5" s="29"/>
      <c r="K5" s="31"/>
      <c r="AZ5" s="99" t="s">
        <v>90</v>
      </c>
      <c r="BA5" s="99" t="s">
        <v>5</v>
      </c>
      <c r="BB5" s="99" t="s">
        <v>5</v>
      </c>
      <c r="BC5" s="99" t="s">
        <v>91</v>
      </c>
      <c r="BD5" s="99" t="s">
        <v>84</v>
      </c>
    </row>
    <row r="6" spans="1:70" s="1" customFormat="1">
      <c r="B6" s="41"/>
      <c r="C6" s="42"/>
      <c r="D6" s="37" t="s">
        <v>18</v>
      </c>
      <c r="E6" s="42"/>
      <c r="F6" s="42"/>
      <c r="G6" s="42"/>
      <c r="H6" s="42"/>
      <c r="I6" s="102"/>
      <c r="J6" s="42"/>
      <c r="K6" s="45"/>
      <c r="AZ6" s="99" t="s">
        <v>92</v>
      </c>
      <c r="BA6" s="99" t="s">
        <v>5</v>
      </c>
      <c r="BB6" s="99" t="s">
        <v>5</v>
      </c>
      <c r="BC6" s="99" t="s">
        <v>93</v>
      </c>
      <c r="BD6" s="99" t="s">
        <v>84</v>
      </c>
    </row>
    <row r="7" spans="1:70" s="1" customFormat="1" ht="36.950000000000003" customHeight="1">
      <c r="B7" s="41"/>
      <c r="C7" s="42"/>
      <c r="D7" s="42"/>
      <c r="E7" s="343" t="s">
        <v>19</v>
      </c>
      <c r="F7" s="344"/>
      <c r="G7" s="344"/>
      <c r="H7" s="344"/>
      <c r="I7" s="102"/>
      <c r="J7" s="42"/>
      <c r="K7" s="45"/>
      <c r="AZ7" s="99" t="s">
        <v>94</v>
      </c>
      <c r="BA7" s="99" t="s">
        <v>5</v>
      </c>
      <c r="BB7" s="99" t="s">
        <v>5</v>
      </c>
      <c r="BC7" s="99" t="s">
        <v>95</v>
      </c>
      <c r="BD7" s="99" t="s">
        <v>84</v>
      </c>
    </row>
    <row r="8" spans="1:70" s="1" customFormat="1" ht="13.5">
      <c r="B8" s="41"/>
      <c r="C8" s="42"/>
      <c r="D8" s="42"/>
      <c r="E8" s="42"/>
      <c r="F8" s="42"/>
      <c r="G8" s="42"/>
      <c r="H8" s="42"/>
      <c r="I8" s="102"/>
      <c r="J8" s="42"/>
      <c r="K8" s="45"/>
      <c r="AZ8" s="99" t="s">
        <v>96</v>
      </c>
      <c r="BA8" s="99" t="s">
        <v>5</v>
      </c>
      <c r="BB8" s="99" t="s">
        <v>5</v>
      </c>
      <c r="BC8" s="99" t="s">
        <v>97</v>
      </c>
      <c r="BD8" s="99" t="s">
        <v>84</v>
      </c>
    </row>
    <row r="9" spans="1:70" s="1" customFormat="1" ht="14.45" customHeight="1">
      <c r="B9" s="41"/>
      <c r="C9" s="42"/>
      <c r="D9" s="37" t="s">
        <v>20</v>
      </c>
      <c r="E9" s="42"/>
      <c r="F9" s="35" t="s">
        <v>5</v>
      </c>
      <c r="G9" s="42"/>
      <c r="H9" s="42"/>
      <c r="I9" s="103" t="s">
        <v>21</v>
      </c>
      <c r="J9" s="35" t="s">
        <v>5</v>
      </c>
      <c r="K9" s="45"/>
      <c r="AZ9" s="99" t="s">
        <v>98</v>
      </c>
      <c r="BA9" s="99" t="s">
        <v>5</v>
      </c>
      <c r="BB9" s="99" t="s">
        <v>5</v>
      </c>
      <c r="BC9" s="99" t="s">
        <v>99</v>
      </c>
      <c r="BD9" s="99" t="s">
        <v>84</v>
      </c>
    </row>
    <row r="10" spans="1:70" s="1" customFormat="1" ht="14.45" customHeight="1">
      <c r="B10" s="41"/>
      <c r="C10" s="42"/>
      <c r="D10" s="37" t="s">
        <v>22</v>
      </c>
      <c r="E10" s="42"/>
      <c r="F10" s="35" t="s">
        <v>23</v>
      </c>
      <c r="G10" s="42"/>
      <c r="H10" s="42"/>
      <c r="I10" s="103" t="s">
        <v>24</v>
      </c>
      <c r="J10" s="104" t="str">
        <f>'Rekapitulace stavby'!AN8</f>
        <v>13. 6. 2018</v>
      </c>
      <c r="K10" s="45"/>
      <c r="AZ10" s="99" t="s">
        <v>100</v>
      </c>
      <c r="BA10" s="99" t="s">
        <v>5</v>
      </c>
      <c r="BB10" s="99" t="s">
        <v>5</v>
      </c>
      <c r="BC10" s="99" t="s">
        <v>101</v>
      </c>
      <c r="BD10" s="99" t="s">
        <v>84</v>
      </c>
    </row>
    <row r="11" spans="1:70" s="1" customFormat="1" ht="10.9" customHeight="1">
      <c r="B11" s="41"/>
      <c r="C11" s="42"/>
      <c r="D11" s="42"/>
      <c r="E11" s="42"/>
      <c r="F11" s="42"/>
      <c r="G11" s="42"/>
      <c r="H11" s="42"/>
      <c r="I11" s="102"/>
      <c r="J11" s="42"/>
      <c r="K11" s="45"/>
      <c r="AZ11" s="99" t="s">
        <v>102</v>
      </c>
      <c r="BA11" s="99" t="s">
        <v>5</v>
      </c>
      <c r="BB11" s="99" t="s">
        <v>5</v>
      </c>
      <c r="BC11" s="99" t="s">
        <v>103</v>
      </c>
      <c r="BD11" s="99" t="s">
        <v>84</v>
      </c>
    </row>
    <row r="12" spans="1:70" s="1" customFormat="1" ht="14.45" customHeight="1">
      <c r="B12" s="41"/>
      <c r="C12" s="42"/>
      <c r="D12" s="37" t="s">
        <v>26</v>
      </c>
      <c r="E12" s="42"/>
      <c r="F12" s="42"/>
      <c r="G12" s="42"/>
      <c r="H12" s="42"/>
      <c r="I12" s="103" t="s">
        <v>27</v>
      </c>
      <c r="J12" s="35" t="s">
        <v>5</v>
      </c>
      <c r="K12" s="45"/>
      <c r="AZ12" s="99" t="s">
        <v>104</v>
      </c>
      <c r="BA12" s="99" t="s">
        <v>5</v>
      </c>
      <c r="BB12" s="99" t="s">
        <v>5</v>
      </c>
      <c r="BC12" s="99" t="s">
        <v>105</v>
      </c>
      <c r="BD12" s="99" t="s">
        <v>84</v>
      </c>
    </row>
    <row r="13" spans="1:70" s="1" customFormat="1" ht="18" customHeight="1">
      <c r="B13" s="41"/>
      <c r="C13" s="42"/>
      <c r="D13" s="42"/>
      <c r="E13" s="35" t="s">
        <v>28</v>
      </c>
      <c r="F13" s="42"/>
      <c r="G13" s="42"/>
      <c r="H13" s="42"/>
      <c r="I13" s="103" t="s">
        <v>29</v>
      </c>
      <c r="J13" s="35" t="s">
        <v>5</v>
      </c>
      <c r="K13" s="45"/>
      <c r="AZ13" s="99" t="s">
        <v>106</v>
      </c>
      <c r="BA13" s="99" t="s">
        <v>5</v>
      </c>
      <c r="BB13" s="99" t="s">
        <v>5</v>
      </c>
      <c r="BC13" s="99" t="s">
        <v>107</v>
      </c>
      <c r="BD13" s="99" t="s">
        <v>84</v>
      </c>
    </row>
    <row r="14" spans="1:70" s="1" customFormat="1" ht="6.95" customHeight="1">
      <c r="B14" s="41"/>
      <c r="C14" s="42"/>
      <c r="D14" s="42"/>
      <c r="E14" s="42"/>
      <c r="F14" s="42"/>
      <c r="G14" s="42"/>
      <c r="H14" s="42"/>
      <c r="I14" s="102"/>
      <c r="J14" s="42"/>
      <c r="K14" s="45"/>
      <c r="AZ14" s="99" t="s">
        <v>108</v>
      </c>
      <c r="BA14" s="99" t="s">
        <v>5</v>
      </c>
      <c r="BB14" s="99" t="s">
        <v>5</v>
      </c>
      <c r="BC14" s="99" t="s">
        <v>109</v>
      </c>
      <c r="BD14" s="99" t="s">
        <v>84</v>
      </c>
    </row>
    <row r="15" spans="1:70" s="1" customFormat="1" ht="14.45" customHeight="1">
      <c r="B15" s="41"/>
      <c r="C15" s="42"/>
      <c r="D15" s="37" t="s">
        <v>30</v>
      </c>
      <c r="E15" s="42"/>
      <c r="F15" s="42"/>
      <c r="G15" s="42"/>
      <c r="H15" s="42"/>
      <c r="I15" s="103" t="s">
        <v>27</v>
      </c>
      <c r="J15" s="35" t="str">
        <f>IF('Rekapitulace stavby'!AN13="Vyplň údaj","",IF('Rekapitulace stavby'!AN13="","",'Rekapitulace stavby'!AN13))</f>
        <v/>
      </c>
      <c r="K15" s="45"/>
      <c r="AZ15" s="99" t="s">
        <v>110</v>
      </c>
      <c r="BA15" s="99" t="s">
        <v>5</v>
      </c>
      <c r="BB15" s="99" t="s">
        <v>5</v>
      </c>
      <c r="BC15" s="99" t="s">
        <v>111</v>
      </c>
      <c r="BD15" s="99" t="s">
        <v>84</v>
      </c>
    </row>
    <row r="16" spans="1:70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03" t="s">
        <v>29</v>
      </c>
      <c r="J16" s="35" t="str">
        <f>IF('Rekapitulace stavby'!AN14="Vyplň údaj","",IF('Rekapitulace stavby'!AN14="","",'Rekapitulace stavby'!AN14))</f>
        <v/>
      </c>
      <c r="K16" s="45"/>
      <c r="AZ16" s="99" t="s">
        <v>112</v>
      </c>
      <c r="BA16" s="99" t="s">
        <v>5</v>
      </c>
      <c r="BB16" s="99" t="s">
        <v>5</v>
      </c>
      <c r="BC16" s="99" t="s">
        <v>113</v>
      </c>
      <c r="BD16" s="99" t="s">
        <v>84</v>
      </c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02"/>
      <c r="J17" s="42"/>
      <c r="K17" s="45"/>
    </row>
    <row r="18" spans="2:11" s="1" customFormat="1" ht="14.45" customHeight="1">
      <c r="B18" s="41"/>
      <c r="C18" s="42"/>
      <c r="D18" s="37" t="s">
        <v>32</v>
      </c>
      <c r="E18" s="42"/>
      <c r="F18" s="42"/>
      <c r="G18" s="42"/>
      <c r="H18" s="42"/>
      <c r="I18" s="103" t="s">
        <v>27</v>
      </c>
      <c r="J18" s="35" t="s">
        <v>5</v>
      </c>
      <c r="K18" s="45"/>
    </row>
    <row r="19" spans="2:11" s="1" customFormat="1" ht="18" customHeight="1">
      <c r="B19" s="41"/>
      <c r="C19" s="42"/>
      <c r="D19" s="42"/>
      <c r="E19" s="35" t="s">
        <v>33</v>
      </c>
      <c r="F19" s="42"/>
      <c r="G19" s="42"/>
      <c r="H19" s="42"/>
      <c r="I19" s="103" t="s">
        <v>29</v>
      </c>
      <c r="J19" s="35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02"/>
      <c r="J20" s="42"/>
      <c r="K20" s="45"/>
    </row>
    <row r="21" spans="2:11" s="1" customFormat="1" ht="14.45" customHeight="1">
      <c r="B21" s="41"/>
      <c r="C21" s="42"/>
      <c r="D21" s="37" t="s">
        <v>35</v>
      </c>
      <c r="E21" s="42"/>
      <c r="F21" s="42"/>
      <c r="G21" s="42"/>
      <c r="H21" s="42"/>
      <c r="I21" s="102"/>
      <c r="J21" s="42"/>
      <c r="K21" s="45"/>
    </row>
    <row r="22" spans="2:11" s="6" customFormat="1" ht="16.5" customHeight="1">
      <c r="B22" s="105"/>
      <c r="C22" s="106"/>
      <c r="D22" s="106"/>
      <c r="E22" s="313" t="s">
        <v>5</v>
      </c>
      <c r="F22" s="313"/>
      <c r="G22" s="313"/>
      <c r="H22" s="313"/>
      <c r="I22" s="107"/>
      <c r="J22" s="106"/>
      <c r="K22" s="108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02"/>
      <c r="J23" s="42"/>
      <c r="K23" s="45"/>
    </row>
    <row r="24" spans="2:11" s="1" customFormat="1" ht="6.95" customHeight="1">
      <c r="B24" s="41"/>
      <c r="C24" s="42"/>
      <c r="D24" s="68"/>
      <c r="E24" s="68"/>
      <c r="F24" s="68"/>
      <c r="G24" s="68"/>
      <c r="H24" s="68"/>
      <c r="I24" s="109"/>
      <c r="J24" s="68"/>
      <c r="K24" s="110"/>
    </row>
    <row r="25" spans="2:11" s="1" customFormat="1" ht="25.35" customHeight="1">
      <c r="B25" s="41"/>
      <c r="C25" s="42"/>
      <c r="D25" s="111" t="s">
        <v>36</v>
      </c>
      <c r="E25" s="42"/>
      <c r="F25" s="42"/>
      <c r="G25" s="42"/>
      <c r="H25" s="42"/>
      <c r="I25" s="102"/>
      <c r="J25" s="112">
        <f>ROUND(J83,2)</f>
        <v>0</v>
      </c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09"/>
      <c r="J26" s="68"/>
      <c r="K26" s="110"/>
    </row>
    <row r="27" spans="2:11" s="1" customFormat="1" ht="14.45" customHeight="1">
      <c r="B27" s="41"/>
      <c r="C27" s="42"/>
      <c r="D27" s="42"/>
      <c r="E27" s="42"/>
      <c r="F27" s="46" t="s">
        <v>38</v>
      </c>
      <c r="G27" s="42"/>
      <c r="H27" s="42"/>
      <c r="I27" s="113" t="s">
        <v>37</v>
      </c>
      <c r="J27" s="46" t="s">
        <v>39</v>
      </c>
      <c r="K27" s="45"/>
    </row>
    <row r="28" spans="2:11" s="1" customFormat="1" ht="14.45" customHeight="1">
      <c r="B28" s="41"/>
      <c r="C28" s="42"/>
      <c r="D28" s="49" t="s">
        <v>40</v>
      </c>
      <c r="E28" s="49" t="s">
        <v>41</v>
      </c>
      <c r="F28" s="114">
        <f>ROUND(SUM(BE83:BE372), 2)</f>
        <v>0</v>
      </c>
      <c r="G28" s="42"/>
      <c r="H28" s="42"/>
      <c r="I28" s="115">
        <v>0.21</v>
      </c>
      <c r="J28" s="114">
        <f>ROUND(ROUND((SUM(BE83:BE372)), 2)*I28, 2)</f>
        <v>0</v>
      </c>
      <c r="K28" s="45"/>
    </row>
    <row r="29" spans="2:11" s="1" customFormat="1" ht="14.45" customHeight="1">
      <c r="B29" s="41"/>
      <c r="C29" s="42"/>
      <c r="D29" s="42"/>
      <c r="E29" s="49" t="s">
        <v>42</v>
      </c>
      <c r="F29" s="114">
        <f>ROUND(SUM(BF83:BF372), 2)</f>
        <v>0</v>
      </c>
      <c r="G29" s="42"/>
      <c r="H29" s="42"/>
      <c r="I29" s="115">
        <v>0.15</v>
      </c>
      <c r="J29" s="114">
        <f>ROUND(ROUND((SUM(BF83:BF372)), 2)*I29, 2)</f>
        <v>0</v>
      </c>
      <c r="K29" s="45"/>
    </row>
    <row r="30" spans="2:11" s="1" customFormat="1" ht="14.45" hidden="1" customHeight="1">
      <c r="B30" s="41"/>
      <c r="C30" s="42"/>
      <c r="D30" s="42"/>
      <c r="E30" s="49" t="s">
        <v>43</v>
      </c>
      <c r="F30" s="114">
        <f>ROUND(SUM(BG83:BG372), 2)</f>
        <v>0</v>
      </c>
      <c r="G30" s="42"/>
      <c r="H30" s="42"/>
      <c r="I30" s="115">
        <v>0.21</v>
      </c>
      <c r="J30" s="114">
        <v>0</v>
      </c>
      <c r="K30" s="45"/>
    </row>
    <row r="31" spans="2:11" s="1" customFormat="1" ht="14.45" hidden="1" customHeight="1">
      <c r="B31" s="41"/>
      <c r="C31" s="42"/>
      <c r="D31" s="42"/>
      <c r="E31" s="49" t="s">
        <v>44</v>
      </c>
      <c r="F31" s="114">
        <f>ROUND(SUM(BH83:BH372), 2)</f>
        <v>0</v>
      </c>
      <c r="G31" s="42"/>
      <c r="H31" s="42"/>
      <c r="I31" s="115">
        <v>0.15</v>
      </c>
      <c r="J31" s="114"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14">
        <f>ROUND(SUM(BI83:BI372), 2)</f>
        <v>0</v>
      </c>
      <c r="G32" s="42"/>
      <c r="H32" s="42"/>
      <c r="I32" s="115">
        <v>0</v>
      </c>
      <c r="J32" s="114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02"/>
      <c r="J33" s="42"/>
      <c r="K33" s="45"/>
    </row>
    <row r="34" spans="2:11" s="1" customFormat="1" ht="25.35" customHeight="1">
      <c r="B34" s="41"/>
      <c r="C34" s="116"/>
      <c r="D34" s="117" t="s">
        <v>46</v>
      </c>
      <c r="E34" s="71"/>
      <c r="F34" s="71"/>
      <c r="G34" s="118" t="s">
        <v>47</v>
      </c>
      <c r="H34" s="119" t="s">
        <v>48</v>
      </c>
      <c r="I34" s="120"/>
      <c r="J34" s="121">
        <f>SUM(J25:J32)</f>
        <v>0</v>
      </c>
      <c r="K34" s="122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23"/>
      <c r="J35" s="57"/>
      <c r="K35" s="58"/>
    </row>
    <row r="39" spans="2:11" s="1" customFormat="1" ht="6.95" customHeight="1">
      <c r="B39" s="59"/>
      <c r="C39" s="60"/>
      <c r="D39" s="60"/>
      <c r="E39" s="60"/>
      <c r="F39" s="60"/>
      <c r="G39" s="60"/>
      <c r="H39" s="60"/>
      <c r="I39" s="124"/>
      <c r="J39" s="60"/>
      <c r="K39" s="125"/>
    </row>
    <row r="40" spans="2:11" s="1" customFormat="1" ht="36.950000000000003" customHeight="1">
      <c r="B40" s="41"/>
      <c r="C40" s="30" t="s">
        <v>114</v>
      </c>
      <c r="D40" s="42"/>
      <c r="E40" s="42"/>
      <c r="F40" s="42"/>
      <c r="G40" s="42"/>
      <c r="H40" s="42"/>
      <c r="I40" s="102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02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02"/>
      <c r="J42" s="42"/>
      <c r="K42" s="45"/>
    </row>
    <row r="43" spans="2:11" s="1" customFormat="1" ht="17.25" customHeight="1">
      <c r="B43" s="41"/>
      <c r="C43" s="42"/>
      <c r="D43" s="42"/>
      <c r="E43" s="343" t="str">
        <f>E7</f>
        <v>Prodloužení splaškové kanalizace Poličná-Kotlina</v>
      </c>
      <c r="F43" s="344"/>
      <c r="G43" s="344"/>
      <c r="H43" s="344"/>
      <c r="I43" s="102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02"/>
      <c r="J44" s="42"/>
      <c r="K44" s="45"/>
    </row>
    <row r="45" spans="2:11" s="1" customFormat="1" ht="18" customHeight="1">
      <c r="B45" s="41"/>
      <c r="C45" s="37" t="s">
        <v>22</v>
      </c>
      <c r="D45" s="42"/>
      <c r="E45" s="42"/>
      <c r="F45" s="35" t="str">
        <f>F10</f>
        <v>Poličná</v>
      </c>
      <c r="G45" s="42"/>
      <c r="H45" s="42"/>
      <c r="I45" s="103" t="s">
        <v>24</v>
      </c>
      <c r="J45" s="104" t="str">
        <f>IF(J10="","",J10)</f>
        <v>13. 6. 2018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02"/>
      <c r="J46" s="42"/>
      <c r="K46" s="45"/>
    </row>
    <row r="47" spans="2:11" s="1" customFormat="1">
      <c r="B47" s="41"/>
      <c r="C47" s="37" t="s">
        <v>26</v>
      </c>
      <c r="D47" s="42"/>
      <c r="E47" s="42"/>
      <c r="F47" s="35" t="str">
        <f>E13</f>
        <v>Obec Poličná</v>
      </c>
      <c r="G47" s="42"/>
      <c r="H47" s="42"/>
      <c r="I47" s="103" t="s">
        <v>32</v>
      </c>
      <c r="J47" s="313" t="str">
        <f>E19</f>
        <v>Ivo Hradil-VODOPROJEKT</v>
      </c>
      <c r="K47" s="45"/>
    </row>
    <row r="48" spans="2:11" s="1" customFormat="1" ht="14.45" customHeight="1">
      <c r="B48" s="41"/>
      <c r="C48" s="37" t="s">
        <v>30</v>
      </c>
      <c r="D48" s="42"/>
      <c r="E48" s="42"/>
      <c r="F48" s="35" t="str">
        <f>IF(E16="","",E16)</f>
        <v/>
      </c>
      <c r="G48" s="42"/>
      <c r="H48" s="42"/>
      <c r="I48" s="102"/>
      <c r="J48" s="345"/>
      <c r="K48" s="45"/>
    </row>
    <row r="49" spans="2:47" s="1" customFormat="1" ht="10.35" customHeight="1">
      <c r="B49" s="41"/>
      <c r="C49" s="42"/>
      <c r="D49" s="42"/>
      <c r="E49" s="42"/>
      <c r="F49" s="42"/>
      <c r="G49" s="42"/>
      <c r="H49" s="42"/>
      <c r="I49" s="102"/>
      <c r="J49" s="42"/>
      <c r="K49" s="45"/>
    </row>
    <row r="50" spans="2:47" s="1" customFormat="1" ht="29.25" customHeight="1">
      <c r="B50" s="41"/>
      <c r="C50" s="126" t="s">
        <v>115</v>
      </c>
      <c r="D50" s="116"/>
      <c r="E50" s="116"/>
      <c r="F50" s="116"/>
      <c r="G50" s="116"/>
      <c r="H50" s="116"/>
      <c r="I50" s="127"/>
      <c r="J50" s="128" t="s">
        <v>116</v>
      </c>
      <c r="K50" s="129"/>
    </row>
    <row r="51" spans="2:47" s="1" customFormat="1" ht="10.35" customHeight="1">
      <c r="B51" s="41"/>
      <c r="C51" s="42"/>
      <c r="D51" s="42"/>
      <c r="E51" s="42"/>
      <c r="F51" s="42"/>
      <c r="G51" s="42"/>
      <c r="H51" s="42"/>
      <c r="I51" s="102"/>
      <c r="J51" s="42"/>
      <c r="K51" s="45"/>
    </row>
    <row r="52" spans="2:47" s="1" customFormat="1" ht="29.25" customHeight="1">
      <c r="B52" s="41"/>
      <c r="C52" s="130" t="s">
        <v>117</v>
      </c>
      <c r="D52" s="42"/>
      <c r="E52" s="42"/>
      <c r="F52" s="42"/>
      <c r="G52" s="42"/>
      <c r="H52" s="42"/>
      <c r="I52" s="102"/>
      <c r="J52" s="112">
        <f>J83</f>
        <v>0</v>
      </c>
      <c r="K52" s="45"/>
      <c r="AU52" s="24" t="s">
        <v>118</v>
      </c>
    </row>
    <row r="53" spans="2:47" s="7" customFormat="1" ht="24.95" customHeight="1">
      <c r="B53" s="131"/>
      <c r="C53" s="132"/>
      <c r="D53" s="133" t="s">
        <v>119</v>
      </c>
      <c r="E53" s="134"/>
      <c r="F53" s="134"/>
      <c r="G53" s="134"/>
      <c r="H53" s="134"/>
      <c r="I53" s="135"/>
      <c r="J53" s="136">
        <f>J84</f>
        <v>0</v>
      </c>
      <c r="K53" s="137"/>
    </row>
    <row r="54" spans="2:47" s="8" customFormat="1" ht="19.899999999999999" customHeight="1">
      <c r="B54" s="138"/>
      <c r="C54" s="139"/>
      <c r="D54" s="140" t="s">
        <v>120</v>
      </c>
      <c r="E54" s="141"/>
      <c r="F54" s="141"/>
      <c r="G54" s="141"/>
      <c r="H54" s="141"/>
      <c r="I54" s="142"/>
      <c r="J54" s="143">
        <f>J85</f>
        <v>0</v>
      </c>
      <c r="K54" s="144"/>
    </row>
    <row r="55" spans="2:47" s="8" customFormat="1" ht="19.899999999999999" customHeight="1">
      <c r="B55" s="138"/>
      <c r="C55" s="139"/>
      <c r="D55" s="140" t="s">
        <v>121</v>
      </c>
      <c r="E55" s="141"/>
      <c r="F55" s="141"/>
      <c r="G55" s="141"/>
      <c r="H55" s="141"/>
      <c r="I55" s="142"/>
      <c r="J55" s="143">
        <f>J259</f>
        <v>0</v>
      </c>
      <c r="K55" s="144"/>
    </row>
    <row r="56" spans="2:47" s="8" customFormat="1" ht="19.899999999999999" customHeight="1">
      <c r="B56" s="138"/>
      <c r="C56" s="139"/>
      <c r="D56" s="140" t="s">
        <v>122</v>
      </c>
      <c r="E56" s="141"/>
      <c r="F56" s="141"/>
      <c r="G56" s="141"/>
      <c r="H56" s="141"/>
      <c r="I56" s="142"/>
      <c r="J56" s="143">
        <f>J262</f>
        <v>0</v>
      </c>
      <c r="K56" s="144"/>
    </row>
    <row r="57" spans="2:47" s="8" customFormat="1" ht="19.899999999999999" customHeight="1">
      <c r="B57" s="138"/>
      <c r="C57" s="139"/>
      <c r="D57" s="140" t="s">
        <v>123</v>
      </c>
      <c r="E57" s="141"/>
      <c r="F57" s="141"/>
      <c r="G57" s="141"/>
      <c r="H57" s="141"/>
      <c r="I57" s="142"/>
      <c r="J57" s="143">
        <f>J273</f>
        <v>0</v>
      </c>
      <c r="K57" s="144"/>
    </row>
    <row r="58" spans="2:47" s="8" customFormat="1" ht="19.899999999999999" customHeight="1">
      <c r="B58" s="138"/>
      <c r="C58" s="139"/>
      <c r="D58" s="140" t="s">
        <v>124</v>
      </c>
      <c r="E58" s="141"/>
      <c r="F58" s="141"/>
      <c r="G58" s="141"/>
      <c r="H58" s="141"/>
      <c r="I58" s="142"/>
      <c r="J58" s="143">
        <f>J284</f>
        <v>0</v>
      </c>
      <c r="K58" s="144"/>
    </row>
    <row r="59" spans="2:47" s="8" customFormat="1" ht="19.899999999999999" customHeight="1">
      <c r="B59" s="138"/>
      <c r="C59" s="139"/>
      <c r="D59" s="140" t="s">
        <v>125</v>
      </c>
      <c r="E59" s="141"/>
      <c r="F59" s="141"/>
      <c r="G59" s="141"/>
      <c r="H59" s="141"/>
      <c r="I59" s="142"/>
      <c r="J59" s="143">
        <f>J348</f>
        <v>0</v>
      </c>
      <c r="K59" s="144"/>
    </row>
    <row r="60" spans="2:47" s="8" customFormat="1" ht="19.899999999999999" customHeight="1">
      <c r="B60" s="138"/>
      <c r="C60" s="139"/>
      <c r="D60" s="140" t="s">
        <v>126</v>
      </c>
      <c r="E60" s="141"/>
      <c r="F60" s="141"/>
      <c r="G60" s="141"/>
      <c r="H60" s="141"/>
      <c r="I60" s="142"/>
      <c r="J60" s="143">
        <f>J355</f>
        <v>0</v>
      </c>
      <c r="K60" s="144"/>
    </row>
    <row r="61" spans="2:47" s="8" customFormat="1" ht="19.899999999999999" customHeight="1">
      <c r="B61" s="138"/>
      <c r="C61" s="139"/>
      <c r="D61" s="140" t="s">
        <v>127</v>
      </c>
      <c r="E61" s="141"/>
      <c r="F61" s="141"/>
      <c r="G61" s="141"/>
      <c r="H61" s="141"/>
      <c r="I61" s="142"/>
      <c r="J61" s="143">
        <f>J363</f>
        <v>0</v>
      </c>
      <c r="K61" s="144"/>
    </row>
    <row r="62" spans="2:47" s="7" customFormat="1" ht="24.95" customHeight="1">
      <c r="B62" s="131"/>
      <c r="C62" s="132"/>
      <c r="D62" s="133" t="s">
        <v>128</v>
      </c>
      <c r="E62" s="134"/>
      <c r="F62" s="134"/>
      <c r="G62" s="134"/>
      <c r="H62" s="134"/>
      <c r="I62" s="135"/>
      <c r="J62" s="136">
        <f>J365</f>
        <v>0</v>
      </c>
      <c r="K62" s="137"/>
    </row>
    <row r="63" spans="2:47" s="8" customFormat="1" ht="19.899999999999999" customHeight="1">
      <c r="B63" s="138"/>
      <c r="C63" s="139"/>
      <c r="D63" s="140" t="s">
        <v>129</v>
      </c>
      <c r="E63" s="141"/>
      <c r="F63" s="141"/>
      <c r="G63" s="141"/>
      <c r="H63" s="141"/>
      <c r="I63" s="142"/>
      <c r="J63" s="143">
        <f>J366</f>
        <v>0</v>
      </c>
      <c r="K63" s="144"/>
    </row>
    <row r="64" spans="2:47" s="8" customFormat="1" ht="19.899999999999999" customHeight="1">
      <c r="B64" s="138"/>
      <c r="C64" s="139"/>
      <c r="D64" s="140" t="s">
        <v>130</v>
      </c>
      <c r="E64" s="141"/>
      <c r="F64" s="141"/>
      <c r="G64" s="141"/>
      <c r="H64" s="141"/>
      <c r="I64" s="142"/>
      <c r="J64" s="143">
        <f>J369</f>
        <v>0</v>
      </c>
      <c r="K64" s="144"/>
    </row>
    <row r="65" spans="2:12" s="8" customFormat="1" ht="19.899999999999999" customHeight="1">
      <c r="B65" s="138"/>
      <c r="C65" s="139"/>
      <c r="D65" s="140" t="s">
        <v>131</v>
      </c>
      <c r="E65" s="141"/>
      <c r="F65" s="141"/>
      <c r="G65" s="141"/>
      <c r="H65" s="141"/>
      <c r="I65" s="142"/>
      <c r="J65" s="143">
        <f>J371</f>
        <v>0</v>
      </c>
      <c r="K65" s="144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02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23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24"/>
      <c r="J71" s="60"/>
      <c r="K71" s="60"/>
      <c r="L71" s="41"/>
    </row>
    <row r="72" spans="2:12" s="1" customFormat="1" ht="36.950000000000003" customHeight="1">
      <c r="B72" s="41"/>
      <c r="C72" s="61" t="s">
        <v>132</v>
      </c>
      <c r="L72" s="41"/>
    </row>
    <row r="73" spans="2:12" s="1" customFormat="1" ht="6.95" customHeight="1">
      <c r="B73" s="41"/>
      <c r="L73" s="41"/>
    </row>
    <row r="74" spans="2:12" s="1" customFormat="1" ht="14.45" customHeight="1">
      <c r="B74" s="41"/>
      <c r="C74" s="63" t="s">
        <v>18</v>
      </c>
      <c r="L74" s="41"/>
    </row>
    <row r="75" spans="2:12" s="1" customFormat="1" ht="17.25" customHeight="1">
      <c r="B75" s="41"/>
      <c r="E75" s="324" t="str">
        <f>E7</f>
        <v>Prodloužení splaškové kanalizace Poličná-Kotlina</v>
      </c>
      <c r="F75" s="346"/>
      <c r="G75" s="346"/>
      <c r="H75" s="346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22</v>
      </c>
      <c r="F77" s="145" t="str">
        <f>F10</f>
        <v>Poličná</v>
      </c>
      <c r="I77" s="146" t="s">
        <v>24</v>
      </c>
      <c r="J77" s="67" t="str">
        <f>IF(J10="","",J10)</f>
        <v>13. 6. 2018</v>
      </c>
      <c r="L77" s="41"/>
    </row>
    <row r="78" spans="2:12" s="1" customFormat="1" ht="6.95" customHeight="1">
      <c r="B78" s="41"/>
      <c r="L78" s="41"/>
    </row>
    <row r="79" spans="2:12" s="1" customFormat="1">
      <c r="B79" s="41"/>
      <c r="C79" s="63" t="s">
        <v>26</v>
      </c>
      <c r="F79" s="145" t="str">
        <f>E13</f>
        <v>Obec Poličná</v>
      </c>
      <c r="I79" s="146" t="s">
        <v>32</v>
      </c>
      <c r="J79" s="145" t="str">
        <f>E19</f>
        <v>Ivo Hradil-VODOPROJEKT</v>
      </c>
      <c r="L79" s="41"/>
    </row>
    <row r="80" spans="2:12" s="1" customFormat="1" ht="14.45" customHeight="1">
      <c r="B80" s="41"/>
      <c r="C80" s="63" t="s">
        <v>30</v>
      </c>
      <c r="F80" s="145" t="str">
        <f>IF(E16="","",E16)</f>
        <v/>
      </c>
      <c r="L80" s="41"/>
    </row>
    <row r="81" spans="2:65" s="1" customFormat="1" ht="10.35" customHeight="1">
      <c r="B81" s="41"/>
      <c r="L81" s="41"/>
    </row>
    <row r="82" spans="2:65" s="9" customFormat="1" ht="29.25" customHeight="1">
      <c r="B82" s="147"/>
      <c r="C82" s="148" t="s">
        <v>133</v>
      </c>
      <c r="D82" s="149" t="s">
        <v>55</v>
      </c>
      <c r="E82" s="149" t="s">
        <v>51</v>
      </c>
      <c r="F82" s="149" t="s">
        <v>134</v>
      </c>
      <c r="G82" s="149" t="s">
        <v>135</v>
      </c>
      <c r="H82" s="149" t="s">
        <v>136</v>
      </c>
      <c r="I82" s="150" t="s">
        <v>137</v>
      </c>
      <c r="J82" s="149" t="s">
        <v>116</v>
      </c>
      <c r="K82" s="151" t="s">
        <v>138</v>
      </c>
      <c r="L82" s="147"/>
      <c r="M82" s="73" t="s">
        <v>139</v>
      </c>
      <c r="N82" s="74" t="s">
        <v>40</v>
      </c>
      <c r="O82" s="74" t="s">
        <v>140</v>
      </c>
      <c r="P82" s="74" t="s">
        <v>141</v>
      </c>
      <c r="Q82" s="74" t="s">
        <v>142</v>
      </c>
      <c r="R82" s="74" t="s">
        <v>143</v>
      </c>
      <c r="S82" s="74" t="s">
        <v>144</v>
      </c>
      <c r="T82" s="75" t="s">
        <v>145</v>
      </c>
    </row>
    <row r="83" spans="2:65" s="1" customFormat="1" ht="29.25" customHeight="1">
      <c r="B83" s="41"/>
      <c r="C83" s="77" t="s">
        <v>117</v>
      </c>
      <c r="J83" s="152">
        <f>BK83</f>
        <v>0</v>
      </c>
      <c r="L83" s="41"/>
      <c r="M83" s="76"/>
      <c r="N83" s="68"/>
      <c r="O83" s="68"/>
      <c r="P83" s="153">
        <f>P84+P365</f>
        <v>0</v>
      </c>
      <c r="Q83" s="68"/>
      <c r="R83" s="153">
        <f>R84+R365</f>
        <v>1210.2523265099999</v>
      </c>
      <c r="S83" s="68"/>
      <c r="T83" s="154">
        <f>T84+T365</f>
        <v>94.85329999999999</v>
      </c>
      <c r="AT83" s="24" t="s">
        <v>69</v>
      </c>
      <c r="AU83" s="24" t="s">
        <v>118</v>
      </c>
      <c r="BK83" s="155">
        <f>BK84+BK365</f>
        <v>0</v>
      </c>
    </row>
    <row r="84" spans="2:65" s="10" customFormat="1" ht="37.35" customHeight="1">
      <c r="B84" s="156"/>
      <c r="D84" s="157" t="s">
        <v>69</v>
      </c>
      <c r="E84" s="158" t="s">
        <v>146</v>
      </c>
      <c r="F84" s="158" t="s">
        <v>147</v>
      </c>
      <c r="I84" s="159"/>
      <c r="J84" s="160">
        <f>BK84</f>
        <v>0</v>
      </c>
      <c r="L84" s="156"/>
      <c r="M84" s="161"/>
      <c r="N84" s="162"/>
      <c r="O84" s="162"/>
      <c r="P84" s="163">
        <f>P85+P259+P262+P273+P284+P348+P355+P363</f>
        <v>0</v>
      </c>
      <c r="Q84" s="162"/>
      <c r="R84" s="163">
        <f>R85+R259+R262+R273+R284+R348+R355+R363</f>
        <v>1210.2523265099999</v>
      </c>
      <c r="S84" s="162"/>
      <c r="T84" s="164">
        <f>T85+T259+T262+T273+T284+T348+T355+T363</f>
        <v>94.85329999999999</v>
      </c>
      <c r="AR84" s="157" t="s">
        <v>75</v>
      </c>
      <c r="AT84" s="165" t="s">
        <v>69</v>
      </c>
      <c r="AU84" s="165" t="s">
        <v>70</v>
      </c>
      <c r="AY84" s="157" t="s">
        <v>148</v>
      </c>
      <c r="BK84" s="166">
        <f>BK85+BK259+BK262+BK273+BK284+BK348+BK355+BK363</f>
        <v>0</v>
      </c>
    </row>
    <row r="85" spans="2:65" s="10" customFormat="1" ht="19.899999999999999" customHeight="1">
      <c r="B85" s="156"/>
      <c r="D85" s="157" t="s">
        <v>69</v>
      </c>
      <c r="E85" s="167" t="s">
        <v>75</v>
      </c>
      <c r="F85" s="167" t="s">
        <v>149</v>
      </c>
      <c r="I85" s="159"/>
      <c r="J85" s="168">
        <f>BK85</f>
        <v>0</v>
      </c>
      <c r="L85" s="156"/>
      <c r="M85" s="161"/>
      <c r="N85" s="162"/>
      <c r="O85" s="162"/>
      <c r="P85" s="163">
        <f>SUM(P86:P258)</f>
        <v>0</v>
      </c>
      <c r="Q85" s="162"/>
      <c r="R85" s="163">
        <f>SUM(R86:R258)</f>
        <v>884.02798600000006</v>
      </c>
      <c r="S85" s="162"/>
      <c r="T85" s="164">
        <f>SUM(T86:T258)</f>
        <v>94.85329999999999</v>
      </c>
      <c r="AR85" s="157" t="s">
        <v>75</v>
      </c>
      <c r="AT85" s="165" t="s">
        <v>69</v>
      </c>
      <c r="AU85" s="165" t="s">
        <v>75</v>
      </c>
      <c r="AY85" s="157" t="s">
        <v>148</v>
      </c>
      <c r="BK85" s="166">
        <f>SUM(BK86:BK258)</f>
        <v>0</v>
      </c>
    </row>
    <row r="86" spans="2:65" s="1" customFormat="1" ht="25.5" customHeight="1">
      <c r="B86" s="169"/>
      <c r="C86" s="170" t="s">
        <v>75</v>
      </c>
      <c r="D86" s="170" t="s">
        <v>150</v>
      </c>
      <c r="E86" s="171" t="s">
        <v>151</v>
      </c>
      <c r="F86" s="172" t="s">
        <v>152</v>
      </c>
      <c r="G86" s="173" t="s">
        <v>153</v>
      </c>
      <c r="H86" s="174">
        <v>112.505</v>
      </c>
      <c r="I86" s="175"/>
      <c r="J86" s="176">
        <f>ROUND(I86*H86,2)</f>
        <v>0</v>
      </c>
      <c r="K86" s="172" t="s">
        <v>154</v>
      </c>
      <c r="L86" s="41"/>
      <c r="M86" s="177" t="s">
        <v>5</v>
      </c>
      <c r="N86" s="178" t="s">
        <v>41</v>
      </c>
      <c r="O86" s="42"/>
      <c r="P86" s="179">
        <f>O86*H86</f>
        <v>0</v>
      </c>
      <c r="Q86" s="179">
        <v>0</v>
      </c>
      <c r="R86" s="179">
        <f>Q86*H86</f>
        <v>0</v>
      </c>
      <c r="S86" s="179">
        <v>0.44</v>
      </c>
      <c r="T86" s="180">
        <f>S86*H86</f>
        <v>49.502199999999995</v>
      </c>
      <c r="AR86" s="24" t="s">
        <v>155</v>
      </c>
      <c r="AT86" s="24" t="s">
        <v>150</v>
      </c>
      <c r="AU86" s="24" t="s">
        <v>84</v>
      </c>
      <c r="AY86" s="24" t="s">
        <v>148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24" t="s">
        <v>75</v>
      </c>
      <c r="BK86" s="181">
        <f>ROUND(I86*H86,2)</f>
        <v>0</v>
      </c>
      <c r="BL86" s="24" t="s">
        <v>155</v>
      </c>
      <c r="BM86" s="24" t="s">
        <v>156</v>
      </c>
    </row>
    <row r="87" spans="2:65" s="11" customFormat="1" ht="13.5">
      <c r="B87" s="182"/>
      <c r="D87" s="183" t="s">
        <v>157</v>
      </c>
      <c r="E87" s="184" t="s">
        <v>5</v>
      </c>
      <c r="F87" s="185" t="s">
        <v>112</v>
      </c>
      <c r="H87" s="186">
        <v>112.505</v>
      </c>
      <c r="I87" s="187"/>
      <c r="L87" s="182"/>
      <c r="M87" s="188"/>
      <c r="N87" s="189"/>
      <c r="O87" s="189"/>
      <c r="P87" s="189"/>
      <c r="Q87" s="189"/>
      <c r="R87" s="189"/>
      <c r="S87" s="189"/>
      <c r="T87" s="190"/>
      <c r="AT87" s="184" t="s">
        <v>157</v>
      </c>
      <c r="AU87" s="184" t="s">
        <v>84</v>
      </c>
      <c r="AV87" s="11" t="s">
        <v>84</v>
      </c>
      <c r="AW87" s="11" t="s">
        <v>34</v>
      </c>
      <c r="AX87" s="11" t="s">
        <v>75</v>
      </c>
      <c r="AY87" s="184" t="s">
        <v>148</v>
      </c>
    </row>
    <row r="88" spans="2:65" s="1" customFormat="1" ht="16.5" customHeight="1">
      <c r="B88" s="169"/>
      <c r="C88" s="170" t="s">
        <v>84</v>
      </c>
      <c r="D88" s="170" t="s">
        <v>150</v>
      </c>
      <c r="E88" s="171" t="s">
        <v>158</v>
      </c>
      <c r="F88" s="172" t="s">
        <v>159</v>
      </c>
      <c r="G88" s="173" t="s">
        <v>153</v>
      </c>
      <c r="H88" s="174">
        <v>112.505</v>
      </c>
      <c r="I88" s="175"/>
      <c r="J88" s="176">
        <f>ROUND(I88*H88,2)</f>
        <v>0</v>
      </c>
      <c r="K88" s="172" t="s">
        <v>154</v>
      </c>
      <c r="L88" s="41"/>
      <c r="M88" s="177" t="s">
        <v>5</v>
      </c>
      <c r="N88" s="178" t="s">
        <v>41</v>
      </c>
      <c r="O88" s="42"/>
      <c r="P88" s="179">
        <f>O88*H88</f>
        <v>0</v>
      </c>
      <c r="Q88" s="179">
        <v>0</v>
      </c>
      <c r="R88" s="179">
        <f>Q88*H88</f>
        <v>0</v>
      </c>
      <c r="S88" s="179">
        <v>0.22</v>
      </c>
      <c r="T88" s="180">
        <f>S88*H88</f>
        <v>24.751099999999997</v>
      </c>
      <c r="AR88" s="24" t="s">
        <v>155</v>
      </c>
      <c r="AT88" s="24" t="s">
        <v>150</v>
      </c>
      <c r="AU88" s="24" t="s">
        <v>84</v>
      </c>
      <c r="AY88" s="24" t="s">
        <v>148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4" t="s">
        <v>75</v>
      </c>
      <c r="BK88" s="181">
        <f>ROUND(I88*H88,2)</f>
        <v>0</v>
      </c>
      <c r="BL88" s="24" t="s">
        <v>155</v>
      </c>
      <c r="BM88" s="24" t="s">
        <v>160</v>
      </c>
    </row>
    <row r="89" spans="2:65" s="11" customFormat="1" ht="13.5">
      <c r="B89" s="182"/>
      <c r="D89" s="183" t="s">
        <v>157</v>
      </c>
      <c r="E89" s="184" t="s">
        <v>5</v>
      </c>
      <c r="F89" s="185" t="s">
        <v>161</v>
      </c>
      <c r="H89" s="186">
        <v>83.545000000000002</v>
      </c>
      <c r="I89" s="187"/>
      <c r="L89" s="182"/>
      <c r="M89" s="188"/>
      <c r="N89" s="189"/>
      <c r="O89" s="189"/>
      <c r="P89" s="189"/>
      <c r="Q89" s="189"/>
      <c r="R89" s="189"/>
      <c r="S89" s="189"/>
      <c r="T89" s="190"/>
      <c r="AT89" s="184" t="s">
        <v>157</v>
      </c>
      <c r="AU89" s="184" t="s">
        <v>84</v>
      </c>
      <c r="AV89" s="11" t="s">
        <v>84</v>
      </c>
      <c r="AW89" s="11" t="s">
        <v>34</v>
      </c>
      <c r="AX89" s="11" t="s">
        <v>70</v>
      </c>
      <c r="AY89" s="184" t="s">
        <v>148</v>
      </c>
    </row>
    <row r="90" spans="2:65" s="11" customFormat="1" ht="13.5">
      <c r="B90" s="182"/>
      <c r="D90" s="183" t="s">
        <v>157</v>
      </c>
      <c r="E90" s="184" t="s">
        <v>5</v>
      </c>
      <c r="F90" s="185" t="s">
        <v>162</v>
      </c>
      <c r="H90" s="186">
        <v>14.44</v>
      </c>
      <c r="I90" s="187"/>
      <c r="L90" s="182"/>
      <c r="M90" s="188"/>
      <c r="N90" s="189"/>
      <c r="O90" s="189"/>
      <c r="P90" s="189"/>
      <c r="Q90" s="189"/>
      <c r="R90" s="189"/>
      <c r="S90" s="189"/>
      <c r="T90" s="190"/>
      <c r="AT90" s="184" t="s">
        <v>157</v>
      </c>
      <c r="AU90" s="184" t="s">
        <v>84</v>
      </c>
      <c r="AV90" s="11" t="s">
        <v>84</v>
      </c>
      <c r="AW90" s="11" t="s">
        <v>34</v>
      </c>
      <c r="AX90" s="11" t="s">
        <v>70</v>
      </c>
      <c r="AY90" s="184" t="s">
        <v>148</v>
      </c>
    </row>
    <row r="91" spans="2:65" s="11" customFormat="1" ht="13.5">
      <c r="B91" s="182"/>
      <c r="D91" s="183" t="s">
        <v>157</v>
      </c>
      <c r="E91" s="184" t="s">
        <v>5</v>
      </c>
      <c r="F91" s="185" t="s">
        <v>163</v>
      </c>
      <c r="H91" s="186">
        <v>11.52</v>
      </c>
      <c r="I91" s="187"/>
      <c r="L91" s="182"/>
      <c r="M91" s="188"/>
      <c r="N91" s="189"/>
      <c r="O91" s="189"/>
      <c r="P91" s="189"/>
      <c r="Q91" s="189"/>
      <c r="R91" s="189"/>
      <c r="S91" s="189"/>
      <c r="T91" s="190"/>
      <c r="AT91" s="184" t="s">
        <v>157</v>
      </c>
      <c r="AU91" s="184" t="s">
        <v>84</v>
      </c>
      <c r="AV91" s="11" t="s">
        <v>84</v>
      </c>
      <c r="AW91" s="11" t="s">
        <v>34</v>
      </c>
      <c r="AX91" s="11" t="s">
        <v>70</v>
      </c>
      <c r="AY91" s="184" t="s">
        <v>148</v>
      </c>
    </row>
    <row r="92" spans="2:65" s="11" customFormat="1" ht="13.5">
      <c r="B92" s="182"/>
      <c r="D92" s="183" t="s">
        <v>157</v>
      </c>
      <c r="E92" s="184" t="s">
        <v>5</v>
      </c>
      <c r="F92" s="185" t="s">
        <v>164</v>
      </c>
      <c r="H92" s="186">
        <v>3</v>
      </c>
      <c r="I92" s="187"/>
      <c r="L92" s="182"/>
      <c r="M92" s="188"/>
      <c r="N92" s="189"/>
      <c r="O92" s="189"/>
      <c r="P92" s="189"/>
      <c r="Q92" s="189"/>
      <c r="R92" s="189"/>
      <c r="S92" s="189"/>
      <c r="T92" s="190"/>
      <c r="AT92" s="184" t="s">
        <v>157</v>
      </c>
      <c r="AU92" s="184" t="s">
        <v>84</v>
      </c>
      <c r="AV92" s="11" t="s">
        <v>84</v>
      </c>
      <c r="AW92" s="11" t="s">
        <v>34</v>
      </c>
      <c r="AX92" s="11" t="s">
        <v>70</v>
      </c>
      <c r="AY92" s="184" t="s">
        <v>148</v>
      </c>
    </row>
    <row r="93" spans="2:65" s="12" customFormat="1" ht="13.5">
      <c r="B93" s="191"/>
      <c r="D93" s="183" t="s">
        <v>157</v>
      </c>
      <c r="E93" s="192" t="s">
        <v>112</v>
      </c>
      <c r="F93" s="193" t="s">
        <v>165</v>
      </c>
      <c r="H93" s="194">
        <v>112.505</v>
      </c>
      <c r="I93" s="195"/>
      <c r="L93" s="191"/>
      <c r="M93" s="196"/>
      <c r="N93" s="197"/>
      <c r="O93" s="197"/>
      <c r="P93" s="197"/>
      <c r="Q93" s="197"/>
      <c r="R93" s="197"/>
      <c r="S93" s="197"/>
      <c r="T93" s="198"/>
      <c r="AT93" s="192" t="s">
        <v>157</v>
      </c>
      <c r="AU93" s="192" t="s">
        <v>84</v>
      </c>
      <c r="AV93" s="12" t="s">
        <v>155</v>
      </c>
      <c r="AW93" s="12" t="s">
        <v>34</v>
      </c>
      <c r="AX93" s="12" t="s">
        <v>75</v>
      </c>
      <c r="AY93" s="192" t="s">
        <v>148</v>
      </c>
    </row>
    <row r="94" spans="2:65" s="1" customFormat="1" ht="25.5" customHeight="1">
      <c r="B94" s="169"/>
      <c r="C94" s="170" t="s">
        <v>166</v>
      </c>
      <c r="D94" s="170" t="s">
        <v>150</v>
      </c>
      <c r="E94" s="171" t="s">
        <v>167</v>
      </c>
      <c r="F94" s="172" t="s">
        <v>168</v>
      </c>
      <c r="G94" s="173" t="s">
        <v>153</v>
      </c>
      <c r="H94" s="174">
        <v>200</v>
      </c>
      <c r="I94" s="175"/>
      <c r="J94" s="176">
        <f>ROUND(I94*H94,2)</f>
        <v>0</v>
      </c>
      <c r="K94" s="172" t="s">
        <v>154</v>
      </c>
      <c r="L94" s="41"/>
      <c r="M94" s="177" t="s">
        <v>5</v>
      </c>
      <c r="N94" s="178" t="s">
        <v>41</v>
      </c>
      <c r="O94" s="42"/>
      <c r="P94" s="179">
        <f>O94*H94</f>
        <v>0</v>
      </c>
      <c r="Q94" s="179">
        <v>4.0000000000000003E-5</v>
      </c>
      <c r="R94" s="179">
        <f>Q94*H94</f>
        <v>8.0000000000000002E-3</v>
      </c>
      <c r="S94" s="179">
        <v>0.10299999999999999</v>
      </c>
      <c r="T94" s="180">
        <f>S94*H94</f>
        <v>20.599999999999998</v>
      </c>
      <c r="AR94" s="24" t="s">
        <v>155</v>
      </c>
      <c r="AT94" s="24" t="s">
        <v>150</v>
      </c>
      <c r="AU94" s="24" t="s">
        <v>84</v>
      </c>
      <c r="AY94" s="24" t="s">
        <v>148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4" t="s">
        <v>75</v>
      </c>
      <c r="BK94" s="181">
        <f>ROUND(I94*H94,2)</f>
        <v>0</v>
      </c>
      <c r="BL94" s="24" t="s">
        <v>155</v>
      </c>
      <c r="BM94" s="24" t="s">
        <v>169</v>
      </c>
    </row>
    <row r="95" spans="2:65" s="1" customFormat="1" ht="16.5" customHeight="1">
      <c r="B95" s="169"/>
      <c r="C95" s="170" t="s">
        <v>155</v>
      </c>
      <c r="D95" s="170" t="s">
        <v>150</v>
      </c>
      <c r="E95" s="171" t="s">
        <v>170</v>
      </c>
      <c r="F95" s="172" t="s">
        <v>171</v>
      </c>
      <c r="G95" s="173" t="s">
        <v>172</v>
      </c>
      <c r="H95" s="174">
        <v>9</v>
      </c>
      <c r="I95" s="175"/>
      <c r="J95" s="176">
        <f>ROUND(I95*H95,2)</f>
        <v>0</v>
      </c>
      <c r="K95" s="172" t="s">
        <v>154</v>
      </c>
      <c r="L95" s="41"/>
      <c r="M95" s="177" t="s">
        <v>5</v>
      </c>
      <c r="N95" s="178" t="s">
        <v>41</v>
      </c>
      <c r="O95" s="42"/>
      <c r="P95" s="179">
        <f>O95*H95</f>
        <v>0</v>
      </c>
      <c r="Q95" s="179">
        <v>8.6800000000000002E-3</v>
      </c>
      <c r="R95" s="179">
        <f>Q95*H95</f>
        <v>7.8119999999999995E-2</v>
      </c>
      <c r="S95" s="179">
        <v>0</v>
      </c>
      <c r="T95" s="180">
        <f>S95*H95</f>
        <v>0</v>
      </c>
      <c r="AR95" s="24" t="s">
        <v>155</v>
      </c>
      <c r="AT95" s="24" t="s">
        <v>150</v>
      </c>
      <c r="AU95" s="24" t="s">
        <v>84</v>
      </c>
      <c r="AY95" s="24" t="s">
        <v>148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4" t="s">
        <v>75</v>
      </c>
      <c r="BK95" s="181">
        <f>ROUND(I95*H95,2)</f>
        <v>0</v>
      </c>
      <c r="BL95" s="24" t="s">
        <v>155</v>
      </c>
      <c r="BM95" s="24" t="s">
        <v>173</v>
      </c>
    </row>
    <row r="96" spans="2:65" s="11" customFormat="1" ht="13.5">
      <c r="B96" s="182"/>
      <c r="D96" s="183" t="s">
        <v>157</v>
      </c>
      <c r="E96" s="184" t="s">
        <v>5</v>
      </c>
      <c r="F96" s="185" t="s">
        <v>174</v>
      </c>
      <c r="H96" s="186">
        <v>9</v>
      </c>
      <c r="I96" s="187"/>
      <c r="L96" s="182"/>
      <c r="M96" s="188"/>
      <c r="N96" s="189"/>
      <c r="O96" s="189"/>
      <c r="P96" s="189"/>
      <c r="Q96" s="189"/>
      <c r="R96" s="189"/>
      <c r="S96" s="189"/>
      <c r="T96" s="190"/>
      <c r="AT96" s="184" t="s">
        <v>157</v>
      </c>
      <c r="AU96" s="184" t="s">
        <v>84</v>
      </c>
      <c r="AV96" s="11" t="s">
        <v>84</v>
      </c>
      <c r="AW96" s="11" t="s">
        <v>34</v>
      </c>
      <c r="AX96" s="11" t="s">
        <v>75</v>
      </c>
      <c r="AY96" s="184" t="s">
        <v>148</v>
      </c>
    </row>
    <row r="97" spans="2:65" s="1" customFormat="1" ht="25.5" customHeight="1">
      <c r="B97" s="169"/>
      <c r="C97" s="170" t="s">
        <v>175</v>
      </c>
      <c r="D97" s="170" t="s">
        <v>150</v>
      </c>
      <c r="E97" s="171" t="s">
        <v>176</v>
      </c>
      <c r="F97" s="172" t="s">
        <v>177</v>
      </c>
      <c r="G97" s="173" t="s">
        <v>178</v>
      </c>
      <c r="H97" s="174">
        <v>7.5</v>
      </c>
      <c r="I97" s="175"/>
      <c r="J97" s="176">
        <f>ROUND(I97*H97,2)</f>
        <v>0</v>
      </c>
      <c r="K97" s="172" t="s">
        <v>154</v>
      </c>
      <c r="L97" s="41"/>
      <c r="M97" s="177" t="s">
        <v>5</v>
      </c>
      <c r="N97" s="178" t="s">
        <v>41</v>
      </c>
      <c r="O97" s="42"/>
      <c r="P97" s="179">
        <f>O97*H97</f>
        <v>0</v>
      </c>
      <c r="Q97" s="179">
        <v>6.4999999999999997E-4</v>
      </c>
      <c r="R97" s="179">
        <f>Q97*H97</f>
        <v>4.875E-3</v>
      </c>
      <c r="S97" s="179">
        <v>0</v>
      </c>
      <c r="T97" s="180">
        <f>S97*H97</f>
        <v>0</v>
      </c>
      <c r="AR97" s="24" t="s">
        <v>155</v>
      </c>
      <c r="AT97" s="24" t="s">
        <v>150</v>
      </c>
      <c r="AU97" s="24" t="s">
        <v>84</v>
      </c>
      <c r="AY97" s="24" t="s">
        <v>148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4" t="s">
        <v>75</v>
      </c>
      <c r="BK97" s="181">
        <f>ROUND(I97*H97,2)</f>
        <v>0</v>
      </c>
      <c r="BL97" s="24" t="s">
        <v>155</v>
      </c>
      <c r="BM97" s="24" t="s">
        <v>179</v>
      </c>
    </row>
    <row r="98" spans="2:65" s="11" customFormat="1" ht="13.5">
      <c r="B98" s="182"/>
      <c r="D98" s="183" t="s">
        <v>157</v>
      </c>
      <c r="E98" s="184" t="s">
        <v>5</v>
      </c>
      <c r="F98" s="185" t="s">
        <v>180</v>
      </c>
      <c r="H98" s="186">
        <v>7.5</v>
      </c>
      <c r="I98" s="187"/>
      <c r="L98" s="182"/>
      <c r="M98" s="188"/>
      <c r="N98" s="189"/>
      <c r="O98" s="189"/>
      <c r="P98" s="189"/>
      <c r="Q98" s="189"/>
      <c r="R98" s="189"/>
      <c r="S98" s="189"/>
      <c r="T98" s="190"/>
      <c r="AT98" s="184" t="s">
        <v>157</v>
      </c>
      <c r="AU98" s="184" t="s">
        <v>84</v>
      </c>
      <c r="AV98" s="11" t="s">
        <v>84</v>
      </c>
      <c r="AW98" s="11" t="s">
        <v>34</v>
      </c>
      <c r="AX98" s="11" t="s">
        <v>75</v>
      </c>
      <c r="AY98" s="184" t="s">
        <v>148</v>
      </c>
    </row>
    <row r="99" spans="2:65" s="1" customFormat="1" ht="25.5" customHeight="1">
      <c r="B99" s="169"/>
      <c r="C99" s="170" t="s">
        <v>181</v>
      </c>
      <c r="D99" s="170" t="s">
        <v>150</v>
      </c>
      <c r="E99" s="171" t="s">
        <v>182</v>
      </c>
      <c r="F99" s="172" t="s">
        <v>183</v>
      </c>
      <c r="G99" s="173" t="s">
        <v>178</v>
      </c>
      <c r="H99" s="174">
        <v>7.5</v>
      </c>
      <c r="I99" s="175"/>
      <c r="J99" s="176">
        <f>ROUND(I99*H99,2)</f>
        <v>0</v>
      </c>
      <c r="K99" s="172" t="s">
        <v>154</v>
      </c>
      <c r="L99" s="41"/>
      <c r="M99" s="177" t="s">
        <v>5</v>
      </c>
      <c r="N99" s="178" t="s">
        <v>41</v>
      </c>
      <c r="O99" s="42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24" t="s">
        <v>155</v>
      </c>
      <c r="AT99" s="24" t="s">
        <v>150</v>
      </c>
      <c r="AU99" s="24" t="s">
        <v>84</v>
      </c>
      <c r="AY99" s="24" t="s">
        <v>148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4" t="s">
        <v>75</v>
      </c>
      <c r="BK99" s="181">
        <f>ROUND(I99*H99,2)</f>
        <v>0</v>
      </c>
      <c r="BL99" s="24" t="s">
        <v>155</v>
      </c>
      <c r="BM99" s="24" t="s">
        <v>184</v>
      </c>
    </row>
    <row r="100" spans="2:65" s="1" customFormat="1" ht="16.5" customHeight="1">
      <c r="B100" s="169"/>
      <c r="C100" s="170" t="s">
        <v>185</v>
      </c>
      <c r="D100" s="170" t="s">
        <v>150</v>
      </c>
      <c r="E100" s="171" t="s">
        <v>186</v>
      </c>
      <c r="F100" s="172" t="s">
        <v>187</v>
      </c>
      <c r="G100" s="173" t="s">
        <v>153</v>
      </c>
      <c r="H100" s="174">
        <v>17.5</v>
      </c>
      <c r="I100" s="175"/>
      <c r="J100" s="176">
        <f>ROUND(I100*H100,2)</f>
        <v>0</v>
      </c>
      <c r="K100" s="172" t="s">
        <v>154</v>
      </c>
      <c r="L100" s="41"/>
      <c r="M100" s="177" t="s">
        <v>5</v>
      </c>
      <c r="N100" s="178" t="s">
        <v>41</v>
      </c>
      <c r="O100" s="42"/>
      <c r="P100" s="179">
        <f>O100*H100</f>
        <v>0</v>
      </c>
      <c r="Q100" s="179">
        <v>6.4000000000000005E-4</v>
      </c>
      <c r="R100" s="179">
        <f>Q100*H100</f>
        <v>1.1200000000000002E-2</v>
      </c>
      <c r="S100" s="179">
        <v>0</v>
      </c>
      <c r="T100" s="180">
        <f>S100*H100</f>
        <v>0</v>
      </c>
      <c r="AR100" s="24" t="s">
        <v>155</v>
      </c>
      <c r="AT100" s="24" t="s">
        <v>150</v>
      </c>
      <c r="AU100" s="24" t="s">
        <v>84</v>
      </c>
      <c r="AY100" s="24" t="s">
        <v>148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4" t="s">
        <v>75</v>
      </c>
      <c r="BK100" s="181">
        <f>ROUND(I100*H100,2)</f>
        <v>0</v>
      </c>
      <c r="BL100" s="24" t="s">
        <v>155</v>
      </c>
      <c r="BM100" s="24" t="s">
        <v>188</v>
      </c>
    </row>
    <row r="101" spans="2:65" s="11" customFormat="1" ht="13.5">
      <c r="B101" s="182"/>
      <c r="D101" s="183" t="s">
        <v>157</v>
      </c>
      <c r="E101" s="184" t="s">
        <v>5</v>
      </c>
      <c r="F101" s="185" t="s">
        <v>189</v>
      </c>
      <c r="H101" s="186">
        <v>17.5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84" t="s">
        <v>157</v>
      </c>
      <c r="AU101" s="184" t="s">
        <v>84</v>
      </c>
      <c r="AV101" s="11" t="s">
        <v>84</v>
      </c>
      <c r="AW101" s="11" t="s">
        <v>34</v>
      </c>
      <c r="AX101" s="11" t="s">
        <v>75</v>
      </c>
      <c r="AY101" s="184" t="s">
        <v>148</v>
      </c>
    </row>
    <row r="102" spans="2:65" s="1" customFormat="1" ht="16.5" customHeight="1">
      <c r="B102" s="169"/>
      <c r="C102" s="170" t="s">
        <v>190</v>
      </c>
      <c r="D102" s="170" t="s">
        <v>150</v>
      </c>
      <c r="E102" s="171" t="s">
        <v>191</v>
      </c>
      <c r="F102" s="172" t="s">
        <v>192</v>
      </c>
      <c r="G102" s="173" t="s">
        <v>153</v>
      </c>
      <c r="H102" s="174">
        <v>17.5</v>
      </c>
      <c r="I102" s="175"/>
      <c r="J102" s="176">
        <f>ROUND(I102*H102,2)</f>
        <v>0</v>
      </c>
      <c r="K102" s="172" t="s">
        <v>154</v>
      </c>
      <c r="L102" s="41"/>
      <c r="M102" s="177" t="s">
        <v>5</v>
      </c>
      <c r="N102" s="178" t="s">
        <v>41</v>
      </c>
      <c r="O102" s="42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24" t="s">
        <v>155</v>
      </c>
      <c r="AT102" s="24" t="s">
        <v>150</v>
      </c>
      <c r="AU102" s="24" t="s">
        <v>84</v>
      </c>
      <c r="AY102" s="24" t="s">
        <v>148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4" t="s">
        <v>75</v>
      </c>
      <c r="BK102" s="181">
        <f>ROUND(I102*H102,2)</f>
        <v>0</v>
      </c>
      <c r="BL102" s="24" t="s">
        <v>155</v>
      </c>
      <c r="BM102" s="24" t="s">
        <v>193</v>
      </c>
    </row>
    <row r="103" spans="2:65" s="1" customFormat="1" ht="16.5" customHeight="1">
      <c r="B103" s="169"/>
      <c r="C103" s="170" t="s">
        <v>194</v>
      </c>
      <c r="D103" s="170" t="s">
        <v>150</v>
      </c>
      <c r="E103" s="171" t="s">
        <v>195</v>
      </c>
      <c r="F103" s="172" t="s">
        <v>196</v>
      </c>
      <c r="G103" s="173" t="s">
        <v>197</v>
      </c>
      <c r="H103" s="174">
        <v>72.599999999999994</v>
      </c>
      <c r="I103" s="175"/>
      <c r="J103" s="176">
        <f>ROUND(I103*H103,2)</f>
        <v>0</v>
      </c>
      <c r="K103" s="172" t="s">
        <v>154</v>
      </c>
      <c r="L103" s="41"/>
      <c r="M103" s="177" t="s">
        <v>5</v>
      </c>
      <c r="N103" s="178" t="s">
        <v>41</v>
      </c>
      <c r="O103" s="42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24" t="s">
        <v>155</v>
      </c>
      <c r="AT103" s="24" t="s">
        <v>150</v>
      </c>
      <c r="AU103" s="24" t="s">
        <v>84</v>
      </c>
      <c r="AY103" s="24" t="s">
        <v>148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4" t="s">
        <v>75</v>
      </c>
      <c r="BK103" s="181">
        <f>ROUND(I103*H103,2)</f>
        <v>0</v>
      </c>
      <c r="BL103" s="24" t="s">
        <v>155</v>
      </c>
      <c r="BM103" s="24" t="s">
        <v>198</v>
      </c>
    </row>
    <row r="104" spans="2:65" s="13" customFormat="1" ht="13.5">
      <c r="B104" s="199"/>
      <c r="D104" s="183" t="s">
        <v>157</v>
      </c>
      <c r="E104" s="200" t="s">
        <v>5</v>
      </c>
      <c r="F104" s="201" t="s">
        <v>199</v>
      </c>
      <c r="H104" s="200" t="s">
        <v>5</v>
      </c>
      <c r="I104" s="202"/>
      <c r="L104" s="199"/>
      <c r="M104" s="203"/>
      <c r="N104" s="204"/>
      <c r="O104" s="204"/>
      <c r="P104" s="204"/>
      <c r="Q104" s="204"/>
      <c r="R104" s="204"/>
      <c r="S104" s="204"/>
      <c r="T104" s="205"/>
      <c r="AT104" s="200" t="s">
        <v>157</v>
      </c>
      <c r="AU104" s="200" t="s">
        <v>84</v>
      </c>
      <c r="AV104" s="13" t="s">
        <v>75</v>
      </c>
      <c r="AW104" s="13" t="s">
        <v>34</v>
      </c>
      <c r="AX104" s="13" t="s">
        <v>70</v>
      </c>
      <c r="AY104" s="200" t="s">
        <v>148</v>
      </c>
    </row>
    <row r="105" spans="2:65" s="11" customFormat="1" ht="13.5">
      <c r="B105" s="182"/>
      <c r="D105" s="183" t="s">
        <v>157</v>
      </c>
      <c r="E105" s="184" t="s">
        <v>102</v>
      </c>
      <c r="F105" s="185" t="s">
        <v>200</v>
      </c>
      <c r="H105" s="186">
        <v>72.599999999999994</v>
      </c>
      <c r="I105" s="187"/>
      <c r="L105" s="182"/>
      <c r="M105" s="188"/>
      <c r="N105" s="189"/>
      <c r="O105" s="189"/>
      <c r="P105" s="189"/>
      <c r="Q105" s="189"/>
      <c r="R105" s="189"/>
      <c r="S105" s="189"/>
      <c r="T105" s="190"/>
      <c r="AT105" s="184" t="s">
        <v>157</v>
      </c>
      <c r="AU105" s="184" t="s">
        <v>84</v>
      </c>
      <c r="AV105" s="11" t="s">
        <v>84</v>
      </c>
      <c r="AW105" s="11" t="s">
        <v>34</v>
      </c>
      <c r="AX105" s="11" t="s">
        <v>75</v>
      </c>
      <c r="AY105" s="184" t="s">
        <v>148</v>
      </c>
    </row>
    <row r="106" spans="2:65" s="1" customFormat="1" ht="16.5" customHeight="1">
      <c r="B106" s="169"/>
      <c r="C106" s="170" t="s">
        <v>201</v>
      </c>
      <c r="D106" s="170" t="s">
        <v>150</v>
      </c>
      <c r="E106" s="171" t="s">
        <v>202</v>
      </c>
      <c r="F106" s="172" t="s">
        <v>203</v>
      </c>
      <c r="G106" s="173" t="s">
        <v>197</v>
      </c>
      <c r="H106" s="174">
        <v>53.8</v>
      </c>
      <c r="I106" s="175"/>
      <c r="J106" s="176">
        <f>ROUND(I106*H106,2)</f>
        <v>0</v>
      </c>
      <c r="K106" s="172" t="s">
        <v>154</v>
      </c>
      <c r="L106" s="41"/>
      <c r="M106" s="177" t="s">
        <v>5</v>
      </c>
      <c r="N106" s="178" t="s">
        <v>41</v>
      </c>
      <c r="O106" s="42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24" t="s">
        <v>155</v>
      </c>
      <c r="AT106" s="24" t="s">
        <v>150</v>
      </c>
      <c r="AU106" s="24" t="s">
        <v>84</v>
      </c>
      <c r="AY106" s="24" t="s">
        <v>148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4" t="s">
        <v>75</v>
      </c>
      <c r="BK106" s="181">
        <f>ROUND(I106*H106,2)</f>
        <v>0</v>
      </c>
      <c r="BL106" s="24" t="s">
        <v>155</v>
      </c>
      <c r="BM106" s="24" t="s">
        <v>204</v>
      </c>
    </row>
    <row r="107" spans="2:65" s="13" customFormat="1" ht="13.5">
      <c r="B107" s="199"/>
      <c r="D107" s="183" t="s">
        <v>157</v>
      </c>
      <c r="E107" s="200" t="s">
        <v>5</v>
      </c>
      <c r="F107" s="201" t="s">
        <v>205</v>
      </c>
      <c r="H107" s="200" t="s">
        <v>5</v>
      </c>
      <c r="I107" s="202"/>
      <c r="L107" s="199"/>
      <c r="M107" s="203"/>
      <c r="N107" s="204"/>
      <c r="O107" s="204"/>
      <c r="P107" s="204"/>
      <c r="Q107" s="204"/>
      <c r="R107" s="204"/>
      <c r="S107" s="204"/>
      <c r="T107" s="205"/>
      <c r="AT107" s="200" t="s">
        <v>157</v>
      </c>
      <c r="AU107" s="200" t="s">
        <v>84</v>
      </c>
      <c r="AV107" s="13" t="s">
        <v>75</v>
      </c>
      <c r="AW107" s="13" t="s">
        <v>34</v>
      </c>
      <c r="AX107" s="13" t="s">
        <v>70</v>
      </c>
      <c r="AY107" s="200" t="s">
        <v>148</v>
      </c>
    </row>
    <row r="108" spans="2:65" s="11" customFormat="1" ht="13.5">
      <c r="B108" s="182"/>
      <c r="D108" s="183" t="s">
        <v>157</v>
      </c>
      <c r="E108" s="184" t="s">
        <v>5</v>
      </c>
      <c r="F108" s="185" t="s">
        <v>206</v>
      </c>
      <c r="H108" s="186">
        <v>42</v>
      </c>
      <c r="I108" s="187"/>
      <c r="L108" s="182"/>
      <c r="M108" s="188"/>
      <c r="N108" s="189"/>
      <c r="O108" s="189"/>
      <c r="P108" s="189"/>
      <c r="Q108" s="189"/>
      <c r="R108" s="189"/>
      <c r="S108" s="189"/>
      <c r="T108" s="190"/>
      <c r="AT108" s="184" t="s">
        <v>157</v>
      </c>
      <c r="AU108" s="184" t="s">
        <v>84</v>
      </c>
      <c r="AV108" s="11" t="s">
        <v>84</v>
      </c>
      <c r="AW108" s="11" t="s">
        <v>34</v>
      </c>
      <c r="AX108" s="11" t="s">
        <v>70</v>
      </c>
      <c r="AY108" s="184" t="s">
        <v>148</v>
      </c>
    </row>
    <row r="109" spans="2:65" s="11" customFormat="1" ht="13.5">
      <c r="B109" s="182"/>
      <c r="D109" s="183" t="s">
        <v>157</v>
      </c>
      <c r="E109" s="184" t="s">
        <v>5</v>
      </c>
      <c r="F109" s="185" t="s">
        <v>207</v>
      </c>
      <c r="H109" s="186">
        <v>37.200000000000003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157</v>
      </c>
      <c r="AU109" s="184" t="s">
        <v>84</v>
      </c>
      <c r="AV109" s="11" t="s">
        <v>84</v>
      </c>
      <c r="AW109" s="11" t="s">
        <v>34</v>
      </c>
      <c r="AX109" s="11" t="s">
        <v>70</v>
      </c>
      <c r="AY109" s="184" t="s">
        <v>148</v>
      </c>
    </row>
    <row r="110" spans="2:65" s="13" customFormat="1" ht="13.5">
      <c r="B110" s="199"/>
      <c r="D110" s="183" t="s">
        <v>157</v>
      </c>
      <c r="E110" s="200" t="s">
        <v>5</v>
      </c>
      <c r="F110" s="201" t="s">
        <v>208</v>
      </c>
      <c r="H110" s="200" t="s">
        <v>5</v>
      </c>
      <c r="I110" s="202"/>
      <c r="L110" s="199"/>
      <c r="M110" s="203"/>
      <c r="N110" s="204"/>
      <c r="O110" s="204"/>
      <c r="P110" s="204"/>
      <c r="Q110" s="204"/>
      <c r="R110" s="204"/>
      <c r="S110" s="204"/>
      <c r="T110" s="205"/>
      <c r="AT110" s="200" t="s">
        <v>157</v>
      </c>
      <c r="AU110" s="200" t="s">
        <v>84</v>
      </c>
      <c r="AV110" s="13" t="s">
        <v>75</v>
      </c>
      <c r="AW110" s="13" t="s">
        <v>34</v>
      </c>
      <c r="AX110" s="13" t="s">
        <v>70</v>
      </c>
      <c r="AY110" s="200" t="s">
        <v>148</v>
      </c>
    </row>
    <row r="111" spans="2:65" s="11" customFormat="1" ht="13.5">
      <c r="B111" s="182"/>
      <c r="D111" s="183" t="s">
        <v>157</v>
      </c>
      <c r="E111" s="184" t="s">
        <v>5</v>
      </c>
      <c r="F111" s="185" t="s">
        <v>209</v>
      </c>
      <c r="H111" s="186">
        <v>10.4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157</v>
      </c>
      <c r="AU111" s="184" t="s">
        <v>84</v>
      </c>
      <c r="AV111" s="11" t="s">
        <v>84</v>
      </c>
      <c r="AW111" s="11" t="s">
        <v>34</v>
      </c>
      <c r="AX111" s="11" t="s">
        <v>70</v>
      </c>
      <c r="AY111" s="184" t="s">
        <v>148</v>
      </c>
    </row>
    <row r="112" spans="2:65" s="11" customFormat="1" ht="13.5">
      <c r="B112" s="182"/>
      <c r="D112" s="183" t="s">
        <v>157</v>
      </c>
      <c r="E112" s="184" t="s">
        <v>5</v>
      </c>
      <c r="F112" s="185" t="s">
        <v>210</v>
      </c>
      <c r="H112" s="186">
        <v>18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157</v>
      </c>
      <c r="AU112" s="184" t="s">
        <v>84</v>
      </c>
      <c r="AV112" s="11" t="s">
        <v>84</v>
      </c>
      <c r="AW112" s="11" t="s">
        <v>34</v>
      </c>
      <c r="AX112" s="11" t="s">
        <v>70</v>
      </c>
      <c r="AY112" s="184" t="s">
        <v>148</v>
      </c>
    </row>
    <row r="113" spans="2:65" s="12" customFormat="1" ht="13.5">
      <c r="B113" s="191"/>
      <c r="D113" s="183" t="s">
        <v>157</v>
      </c>
      <c r="E113" s="192" t="s">
        <v>106</v>
      </c>
      <c r="F113" s="193" t="s">
        <v>165</v>
      </c>
      <c r="H113" s="194">
        <v>107.6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157</v>
      </c>
      <c r="AU113" s="192" t="s">
        <v>84</v>
      </c>
      <c r="AV113" s="12" t="s">
        <v>155</v>
      </c>
      <c r="AW113" s="12" t="s">
        <v>34</v>
      </c>
      <c r="AX113" s="12" t="s">
        <v>70</v>
      </c>
      <c r="AY113" s="192" t="s">
        <v>148</v>
      </c>
    </row>
    <row r="114" spans="2:65" s="11" customFormat="1" ht="13.5">
      <c r="B114" s="182"/>
      <c r="D114" s="183" t="s">
        <v>157</v>
      </c>
      <c r="E114" s="184" t="s">
        <v>5</v>
      </c>
      <c r="F114" s="185" t="s">
        <v>211</v>
      </c>
      <c r="H114" s="186">
        <v>53.8</v>
      </c>
      <c r="I114" s="187"/>
      <c r="L114" s="182"/>
      <c r="M114" s="188"/>
      <c r="N114" s="189"/>
      <c r="O114" s="189"/>
      <c r="P114" s="189"/>
      <c r="Q114" s="189"/>
      <c r="R114" s="189"/>
      <c r="S114" s="189"/>
      <c r="T114" s="190"/>
      <c r="AT114" s="184" t="s">
        <v>157</v>
      </c>
      <c r="AU114" s="184" t="s">
        <v>84</v>
      </c>
      <c r="AV114" s="11" t="s">
        <v>84</v>
      </c>
      <c r="AW114" s="11" t="s">
        <v>34</v>
      </c>
      <c r="AX114" s="11" t="s">
        <v>75</v>
      </c>
      <c r="AY114" s="184" t="s">
        <v>148</v>
      </c>
    </row>
    <row r="115" spans="2:65" s="1" customFormat="1" ht="16.5" customHeight="1">
      <c r="B115" s="169"/>
      <c r="C115" s="170" t="s">
        <v>212</v>
      </c>
      <c r="D115" s="170" t="s">
        <v>150</v>
      </c>
      <c r="E115" s="171" t="s">
        <v>213</v>
      </c>
      <c r="F115" s="172" t="s">
        <v>214</v>
      </c>
      <c r="G115" s="173" t="s">
        <v>197</v>
      </c>
      <c r="H115" s="174">
        <v>16.14</v>
      </c>
      <c r="I115" s="175"/>
      <c r="J115" s="176">
        <f>ROUND(I115*H115,2)</f>
        <v>0</v>
      </c>
      <c r="K115" s="172" t="s">
        <v>154</v>
      </c>
      <c r="L115" s="41"/>
      <c r="M115" s="177" t="s">
        <v>5</v>
      </c>
      <c r="N115" s="178" t="s">
        <v>41</v>
      </c>
      <c r="O115" s="42"/>
      <c r="P115" s="179">
        <f>O115*H115</f>
        <v>0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AR115" s="24" t="s">
        <v>155</v>
      </c>
      <c r="AT115" s="24" t="s">
        <v>150</v>
      </c>
      <c r="AU115" s="24" t="s">
        <v>84</v>
      </c>
      <c r="AY115" s="24" t="s">
        <v>148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4" t="s">
        <v>75</v>
      </c>
      <c r="BK115" s="181">
        <f>ROUND(I115*H115,2)</f>
        <v>0</v>
      </c>
      <c r="BL115" s="24" t="s">
        <v>155</v>
      </c>
      <c r="BM115" s="24" t="s">
        <v>215</v>
      </c>
    </row>
    <row r="116" spans="2:65" s="11" customFormat="1" ht="13.5">
      <c r="B116" s="182"/>
      <c r="D116" s="183" t="s">
        <v>157</v>
      </c>
      <c r="E116" s="184" t="s">
        <v>5</v>
      </c>
      <c r="F116" s="185" t="s">
        <v>216</v>
      </c>
      <c r="H116" s="186">
        <v>16.14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84" t="s">
        <v>157</v>
      </c>
      <c r="AU116" s="184" t="s">
        <v>84</v>
      </c>
      <c r="AV116" s="11" t="s">
        <v>84</v>
      </c>
      <c r="AW116" s="11" t="s">
        <v>34</v>
      </c>
      <c r="AX116" s="11" t="s">
        <v>75</v>
      </c>
      <c r="AY116" s="184" t="s">
        <v>148</v>
      </c>
    </row>
    <row r="117" spans="2:65" s="1" customFormat="1" ht="16.5" customHeight="1">
      <c r="B117" s="169"/>
      <c r="C117" s="170" t="s">
        <v>217</v>
      </c>
      <c r="D117" s="170" t="s">
        <v>150</v>
      </c>
      <c r="E117" s="171" t="s">
        <v>218</v>
      </c>
      <c r="F117" s="172" t="s">
        <v>219</v>
      </c>
      <c r="G117" s="173" t="s">
        <v>197</v>
      </c>
      <c r="H117" s="174">
        <v>53.8</v>
      </c>
      <c r="I117" s="175"/>
      <c r="J117" s="176">
        <f>ROUND(I117*H117,2)</f>
        <v>0</v>
      </c>
      <c r="K117" s="172" t="s">
        <v>154</v>
      </c>
      <c r="L117" s="41"/>
      <c r="M117" s="177" t="s">
        <v>5</v>
      </c>
      <c r="N117" s="178" t="s">
        <v>41</v>
      </c>
      <c r="O117" s="42"/>
      <c r="P117" s="179">
        <f>O117*H117</f>
        <v>0</v>
      </c>
      <c r="Q117" s="179">
        <v>3.5000000000000001E-3</v>
      </c>
      <c r="R117" s="179">
        <f>Q117*H117</f>
        <v>0.1883</v>
      </c>
      <c r="S117" s="179">
        <v>0</v>
      </c>
      <c r="T117" s="180">
        <f>S117*H117</f>
        <v>0</v>
      </c>
      <c r="AR117" s="24" t="s">
        <v>155</v>
      </c>
      <c r="AT117" s="24" t="s">
        <v>150</v>
      </c>
      <c r="AU117" s="24" t="s">
        <v>84</v>
      </c>
      <c r="AY117" s="24" t="s">
        <v>148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4" t="s">
        <v>75</v>
      </c>
      <c r="BK117" s="181">
        <f>ROUND(I117*H117,2)</f>
        <v>0</v>
      </c>
      <c r="BL117" s="24" t="s">
        <v>155</v>
      </c>
      <c r="BM117" s="24" t="s">
        <v>220</v>
      </c>
    </row>
    <row r="118" spans="2:65" s="11" customFormat="1" ht="13.5">
      <c r="B118" s="182"/>
      <c r="D118" s="183" t="s">
        <v>157</v>
      </c>
      <c r="E118" s="184" t="s">
        <v>5</v>
      </c>
      <c r="F118" s="185" t="s">
        <v>211</v>
      </c>
      <c r="H118" s="186">
        <v>53.8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157</v>
      </c>
      <c r="AU118" s="184" t="s">
        <v>84</v>
      </c>
      <c r="AV118" s="11" t="s">
        <v>84</v>
      </c>
      <c r="AW118" s="11" t="s">
        <v>34</v>
      </c>
      <c r="AX118" s="11" t="s">
        <v>75</v>
      </c>
      <c r="AY118" s="184" t="s">
        <v>148</v>
      </c>
    </row>
    <row r="119" spans="2:65" s="1" customFormat="1" ht="16.5" customHeight="1">
      <c r="B119" s="169"/>
      <c r="C119" s="170" t="s">
        <v>221</v>
      </c>
      <c r="D119" s="170" t="s">
        <v>150</v>
      </c>
      <c r="E119" s="171" t="s">
        <v>222</v>
      </c>
      <c r="F119" s="172" t="s">
        <v>223</v>
      </c>
      <c r="G119" s="173" t="s">
        <v>197</v>
      </c>
      <c r="H119" s="174">
        <v>508.346</v>
      </c>
      <c r="I119" s="175"/>
      <c r="J119" s="176">
        <f>ROUND(I119*H119,2)</f>
        <v>0</v>
      </c>
      <c r="K119" s="172" t="s">
        <v>154</v>
      </c>
      <c r="L119" s="41"/>
      <c r="M119" s="177" t="s">
        <v>5</v>
      </c>
      <c r="N119" s="178" t="s">
        <v>41</v>
      </c>
      <c r="O119" s="42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AR119" s="24" t="s">
        <v>155</v>
      </c>
      <c r="AT119" s="24" t="s">
        <v>150</v>
      </c>
      <c r="AU119" s="24" t="s">
        <v>84</v>
      </c>
      <c r="AY119" s="24" t="s">
        <v>148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4" t="s">
        <v>75</v>
      </c>
      <c r="BK119" s="181">
        <f>ROUND(I119*H119,2)</f>
        <v>0</v>
      </c>
      <c r="BL119" s="24" t="s">
        <v>155</v>
      </c>
      <c r="BM119" s="24" t="s">
        <v>224</v>
      </c>
    </row>
    <row r="120" spans="2:65" s="13" customFormat="1" ht="13.5">
      <c r="B120" s="199"/>
      <c r="D120" s="183" t="s">
        <v>157</v>
      </c>
      <c r="E120" s="200" t="s">
        <v>5</v>
      </c>
      <c r="F120" s="201" t="s">
        <v>225</v>
      </c>
      <c r="H120" s="200" t="s">
        <v>5</v>
      </c>
      <c r="I120" s="202"/>
      <c r="L120" s="199"/>
      <c r="M120" s="203"/>
      <c r="N120" s="204"/>
      <c r="O120" s="204"/>
      <c r="P120" s="204"/>
      <c r="Q120" s="204"/>
      <c r="R120" s="204"/>
      <c r="S120" s="204"/>
      <c r="T120" s="205"/>
      <c r="AT120" s="200" t="s">
        <v>157</v>
      </c>
      <c r="AU120" s="200" t="s">
        <v>84</v>
      </c>
      <c r="AV120" s="13" t="s">
        <v>75</v>
      </c>
      <c r="AW120" s="13" t="s">
        <v>34</v>
      </c>
      <c r="AX120" s="13" t="s">
        <v>70</v>
      </c>
      <c r="AY120" s="200" t="s">
        <v>148</v>
      </c>
    </row>
    <row r="121" spans="2:65" s="11" customFormat="1" ht="13.5">
      <c r="B121" s="182"/>
      <c r="D121" s="183" t="s">
        <v>157</v>
      </c>
      <c r="E121" s="184" t="s">
        <v>5</v>
      </c>
      <c r="F121" s="185" t="s">
        <v>226</v>
      </c>
      <c r="H121" s="186">
        <v>20.28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84" t="s">
        <v>157</v>
      </c>
      <c r="AU121" s="184" t="s">
        <v>84</v>
      </c>
      <c r="AV121" s="11" t="s">
        <v>84</v>
      </c>
      <c r="AW121" s="11" t="s">
        <v>34</v>
      </c>
      <c r="AX121" s="11" t="s">
        <v>70</v>
      </c>
      <c r="AY121" s="184" t="s">
        <v>148</v>
      </c>
    </row>
    <row r="122" spans="2:65" s="11" customFormat="1" ht="13.5">
      <c r="B122" s="182"/>
      <c r="D122" s="183" t="s">
        <v>157</v>
      </c>
      <c r="E122" s="184" t="s">
        <v>5</v>
      </c>
      <c r="F122" s="185" t="s">
        <v>227</v>
      </c>
      <c r="H122" s="186">
        <v>85.91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157</v>
      </c>
      <c r="AU122" s="184" t="s">
        <v>84</v>
      </c>
      <c r="AV122" s="11" t="s">
        <v>84</v>
      </c>
      <c r="AW122" s="11" t="s">
        <v>34</v>
      </c>
      <c r="AX122" s="11" t="s">
        <v>70</v>
      </c>
      <c r="AY122" s="184" t="s">
        <v>148</v>
      </c>
    </row>
    <row r="123" spans="2:65" s="11" customFormat="1" ht="13.5">
      <c r="B123" s="182"/>
      <c r="D123" s="183" t="s">
        <v>157</v>
      </c>
      <c r="E123" s="184" t="s">
        <v>5</v>
      </c>
      <c r="F123" s="185" t="s">
        <v>228</v>
      </c>
      <c r="H123" s="186">
        <v>43.994999999999997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157</v>
      </c>
      <c r="AU123" s="184" t="s">
        <v>84</v>
      </c>
      <c r="AV123" s="11" t="s">
        <v>84</v>
      </c>
      <c r="AW123" s="11" t="s">
        <v>34</v>
      </c>
      <c r="AX123" s="11" t="s">
        <v>70</v>
      </c>
      <c r="AY123" s="184" t="s">
        <v>148</v>
      </c>
    </row>
    <row r="124" spans="2:65" s="11" customFormat="1" ht="13.5">
      <c r="B124" s="182"/>
      <c r="D124" s="183" t="s">
        <v>157</v>
      </c>
      <c r="E124" s="184" t="s">
        <v>5</v>
      </c>
      <c r="F124" s="185" t="s">
        <v>229</v>
      </c>
      <c r="H124" s="186">
        <v>18.562000000000001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157</v>
      </c>
      <c r="AU124" s="184" t="s">
        <v>84</v>
      </c>
      <c r="AV124" s="11" t="s">
        <v>84</v>
      </c>
      <c r="AW124" s="11" t="s">
        <v>34</v>
      </c>
      <c r="AX124" s="11" t="s">
        <v>70</v>
      </c>
      <c r="AY124" s="184" t="s">
        <v>148</v>
      </c>
    </row>
    <row r="125" spans="2:65" s="11" customFormat="1" ht="13.5">
      <c r="B125" s="182"/>
      <c r="D125" s="183" t="s">
        <v>157</v>
      </c>
      <c r="E125" s="184" t="s">
        <v>5</v>
      </c>
      <c r="F125" s="185" t="s">
        <v>230</v>
      </c>
      <c r="H125" s="186">
        <v>22.917999999999999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157</v>
      </c>
      <c r="AU125" s="184" t="s">
        <v>84</v>
      </c>
      <c r="AV125" s="11" t="s">
        <v>84</v>
      </c>
      <c r="AW125" s="11" t="s">
        <v>34</v>
      </c>
      <c r="AX125" s="11" t="s">
        <v>70</v>
      </c>
      <c r="AY125" s="184" t="s">
        <v>148</v>
      </c>
    </row>
    <row r="126" spans="2:65" s="11" customFormat="1" ht="13.5">
      <c r="B126" s="182"/>
      <c r="D126" s="183" t="s">
        <v>157</v>
      </c>
      <c r="E126" s="184" t="s">
        <v>5</v>
      </c>
      <c r="F126" s="185" t="s">
        <v>231</v>
      </c>
      <c r="H126" s="186">
        <v>14.268000000000001</v>
      </c>
      <c r="I126" s="187"/>
      <c r="L126" s="182"/>
      <c r="M126" s="188"/>
      <c r="N126" s="189"/>
      <c r="O126" s="189"/>
      <c r="P126" s="189"/>
      <c r="Q126" s="189"/>
      <c r="R126" s="189"/>
      <c r="S126" s="189"/>
      <c r="T126" s="190"/>
      <c r="AT126" s="184" t="s">
        <v>157</v>
      </c>
      <c r="AU126" s="184" t="s">
        <v>84</v>
      </c>
      <c r="AV126" s="11" t="s">
        <v>84</v>
      </c>
      <c r="AW126" s="11" t="s">
        <v>34</v>
      </c>
      <c r="AX126" s="11" t="s">
        <v>70</v>
      </c>
      <c r="AY126" s="184" t="s">
        <v>148</v>
      </c>
    </row>
    <row r="127" spans="2:65" s="11" customFormat="1" ht="13.5">
      <c r="B127" s="182"/>
      <c r="D127" s="183" t="s">
        <v>157</v>
      </c>
      <c r="E127" s="184" t="s">
        <v>5</v>
      </c>
      <c r="F127" s="185" t="s">
        <v>232</v>
      </c>
      <c r="H127" s="186">
        <v>22.48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157</v>
      </c>
      <c r="AU127" s="184" t="s">
        <v>84</v>
      </c>
      <c r="AV127" s="11" t="s">
        <v>84</v>
      </c>
      <c r="AW127" s="11" t="s">
        <v>34</v>
      </c>
      <c r="AX127" s="11" t="s">
        <v>70</v>
      </c>
      <c r="AY127" s="184" t="s">
        <v>148</v>
      </c>
    </row>
    <row r="128" spans="2:65" s="11" customFormat="1" ht="13.5">
      <c r="B128" s="182"/>
      <c r="D128" s="183" t="s">
        <v>157</v>
      </c>
      <c r="E128" s="184" t="s">
        <v>5</v>
      </c>
      <c r="F128" s="185" t="s">
        <v>233</v>
      </c>
      <c r="H128" s="186">
        <v>73.647999999999996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157</v>
      </c>
      <c r="AU128" s="184" t="s">
        <v>84</v>
      </c>
      <c r="AV128" s="11" t="s">
        <v>84</v>
      </c>
      <c r="AW128" s="11" t="s">
        <v>34</v>
      </c>
      <c r="AX128" s="11" t="s">
        <v>70</v>
      </c>
      <c r="AY128" s="184" t="s">
        <v>148</v>
      </c>
    </row>
    <row r="129" spans="2:51" s="11" customFormat="1" ht="13.5">
      <c r="B129" s="182"/>
      <c r="D129" s="183" t="s">
        <v>157</v>
      </c>
      <c r="E129" s="184" t="s">
        <v>5</v>
      </c>
      <c r="F129" s="185" t="s">
        <v>234</v>
      </c>
      <c r="H129" s="186">
        <v>70.843000000000004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157</v>
      </c>
      <c r="AU129" s="184" t="s">
        <v>84</v>
      </c>
      <c r="AV129" s="11" t="s">
        <v>84</v>
      </c>
      <c r="AW129" s="11" t="s">
        <v>34</v>
      </c>
      <c r="AX129" s="11" t="s">
        <v>70</v>
      </c>
      <c r="AY129" s="184" t="s">
        <v>148</v>
      </c>
    </row>
    <row r="130" spans="2:51" s="11" customFormat="1" ht="13.5">
      <c r="B130" s="182"/>
      <c r="D130" s="183" t="s">
        <v>157</v>
      </c>
      <c r="E130" s="184" t="s">
        <v>5</v>
      </c>
      <c r="F130" s="185" t="s">
        <v>235</v>
      </c>
      <c r="H130" s="186">
        <v>18.495000000000001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157</v>
      </c>
      <c r="AU130" s="184" t="s">
        <v>84</v>
      </c>
      <c r="AV130" s="11" t="s">
        <v>84</v>
      </c>
      <c r="AW130" s="11" t="s">
        <v>34</v>
      </c>
      <c r="AX130" s="11" t="s">
        <v>70</v>
      </c>
      <c r="AY130" s="184" t="s">
        <v>148</v>
      </c>
    </row>
    <row r="131" spans="2:51" s="11" customFormat="1" ht="13.5">
      <c r="B131" s="182"/>
      <c r="D131" s="183" t="s">
        <v>157</v>
      </c>
      <c r="E131" s="184" t="s">
        <v>5</v>
      </c>
      <c r="F131" s="185" t="s">
        <v>236</v>
      </c>
      <c r="H131" s="186">
        <v>25.591999999999999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157</v>
      </c>
      <c r="AU131" s="184" t="s">
        <v>84</v>
      </c>
      <c r="AV131" s="11" t="s">
        <v>84</v>
      </c>
      <c r="AW131" s="11" t="s">
        <v>34</v>
      </c>
      <c r="AX131" s="11" t="s">
        <v>70</v>
      </c>
      <c r="AY131" s="184" t="s">
        <v>148</v>
      </c>
    </row>
    <row r="132" spans="2:51" s="11" customFormat="1" ht="13.5">
      <c r="B132" s="182"/>
      <c r="D132" s="183" t="s">
        <v>157</v>
      </c>
      <c r="E132" s="184" t="s">
        <v>5</v>
      </c>
      <c r="F132" s="185" t="s">
        <v>237</v>
      </c>
      <c r="H132" s="186">
        <v>71.221000000000004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157</v>
      </c>
      <c r="AU132" s="184" t="s">
        <v>84</v>
      </c>
      <c r="AV132" s="11" t="s">
        <v>84</v>
      </c>
      <c r="AW132" s="11" t="s">
        <v>34</v>
      </c>
      <c r="AX132" s="11" t="s">
        <v>70</v>
      </c>
      <c r="AY132" s="184" t="s">
        <v>148</v>
      </c>
    </row>
    <row r="133" spans="2:51" s="11" customFormat="1" ht="13.5">
      <c r="B133" s="182"/>
      <c r="D133" s="183" t="s">
        <v>157</v>
      </c>
      <c r="E133" s="184" t="s">
        <v>5</v>
      </c>
      <c r="F133" s="185" t="s">
        <v>238</v>
      </c>
      <c r="H133" s="186">
        <v>25.198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157</v>
      </c>
      <c r="AU133" s="184" t="s">
        <v>84</v>
      </c>
      <c r="AV133" s="11" t="s">
        <v>84</v>
      </c>
      <c r="AW133" s="11" t="s">
        <v>34</v>
      </c>
      <c r="AX133" s="11" t="s">
        <v>70</v>
      </c>
      <c r="AY133" s="184" t="s">
        <v>148</v>
      </c>
    </row>
    <row r="134" spans="2:51" s="11" customFormat="1" ht="13.5">
      <c r="B134" s="182"/>
      <c r="D134" s="183" t="s">
        <v>157</v>
      </c>
      <c r="E134" s="184" t="s">
        <v>5</v>
      </c>
      <c r="F134" s="185" t="s">
        <v>239</v>
      </c>
      <c r="H134" s="186">
        <v>38.223999999999997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157</v>
      </c>
      <c r="AU134" s="184" t="s">
        <v>84</v>
      </c>
      <c r="AV134" s="11" t="s">
        <v>84</v>
      </c>
      <c r="AW134" s="11" t="s">
        <v>34</v>
      </c>
      <c r="AX134" s="11" t="s">
        <v>70</v>
      </c>
      <c r="AY134" s="184" t="s">
        <v>148</v>
      </c>
    </row>
    <row r="135" spans="2:51" s="11" customFormat="1" ht="13.5">
      <c r="B135" s="182"/>
      <c r="D135" s="183" t="s">
        <v>157</v>
      </c>
      <c r="E135" s="184" t="s">
        <v>5</v>
      </c>
      <c r="F135" s="185" t="s">
        <v>240</v>
      </c>
      <c r="H135" s="186">
        <v>39.780999999999999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157</v>
      </c>
      <c r="AU135" s="184" t="s">
        <v>84</v>
      </c>
      <c r="AV135" s="11" t="s">
        <v>84</v>
      </c>
      <c r="AW135" s="11" t="s">
        <v>34</v>
      </c>
      <c r="AX135" s="11" t="s">
        <v>70</v>
      </c>
      <c r="AY135" s="184" t="s">
        <v>148</v>
      </c>
    </row>
    <row r="136" spans="2:51" s="11" customFormat="1" ht="13.5">
      <c r="B136" s="182"/>
      <c r="D136" s="183" t="s">
        <v>157</v>
      </c>
      <c r="E136" s="184" t="s">
        <v>5</v>
      </c>
      <c r="F136" s="185" t="s">
        <v>241</v>
      </c>
      <c r="H136" s="186">
        <v>25.216999999999999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157</v>
      </c>
      <c r="AU136" s="184" t="s">
        <v>84</v>
      </c>
      <c r="AV136" s="11" t="s">
        <v>84</v>
      </c>
      <c r="AW136" s="11" t="s">
        <v>34</v>
      </c>
      <c r="AX136" s="11" t="s">
        <v>70</v>
      </c>
      <c r="AY136" s="184" t="s">
        <v>148</v>
      </c>
    </row>
    <row r="137" spans="2:51" s="11" customFormat="1" ht="13.5">
      <c r="B137" s="182"/>
      <c r="D137" s="183" t="s">
        <v>157</v>
      </c>
      <c r="E137" s="184" t="s">
        <v>5</v>
      </c>
      <c r="F137" s="185" t="s">
        <v>242</v>
      </c>
      <c r="H137" s="186">
        <v>80.968999999999994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157</v>
      </c>
      <c r="AU137" s="184" t="s">
        <v>84</v>
      </c>
      <c r="AV137" s="11" t="s">
        <v>84</v>
      </c>
      <c r="AW137" s="11" t="s">
        <v>34</v>
      </c>
      <c r="AX137" s="11" t="s">
        <v>70</v>
      </c>
      <c r="AY137" s="184" t="s">
        <v>148</v>
      </c>
    </row>
    <row r="138" spans="2:51" s="14" customFormat="1" ht="13.5">
      <c r="B138" s="206"/>
      <c r="D138" s="183" t="s">
        <v>157</v>
      </c>
      <c r="E138" s="207" t="s">
        <v>88</v>
      </c>
      <c r="F138" s="208" t="s">
        <v>243</v>
      </c>
      <c r="H138" s="209">
        <v>697.601</v>
      </c>
      <c r="I138" s="210"/>
      <c r="L138" s="206"/>
      <c r="M138" s="211"/>
      <c r="N138" s="212"/>
      <c r="O138" s="212"/>
      <c r="P138" s="212"/>
      <c r="Q138" s="212"/>
      <c r="R138" s="212"/>
      <c r="S138" s="212"/>
      <c r="T138" s="213"/>
      <c r="AT138" s="207" t="s">
        <v>157</v>
      </c>
      <c r="AU138" s="207" t="s">
        <v>84</v>
      </c>
      <c r="AV138" s="14" t="s">
        <v>166</v>
      </c>
      <c r="AW138" s="14" t="s">
        <v>34</v>
      </c>
      <c r="AX138" s="14" t="s">
        <v>70</v>
      </c>
      <c r="AY138" s="207" t="s">
        <v>148</v>
      </c>
    </row>
    <row r="139" spans="2:51" s="13" customFormat="1" ht="13.5">
      <c r="B139" s="199"/>
      <c r="D139" s="183" t="s">
        <v>157</v>
      </c>
      <c r="E139" s="200" t="s">
        <v>5</v>
      </c>
      <c r="F139" s="201" t="s">
        <v>244</v>
      </c>
      <c r="H139" s="200" t="s">
        <v>5</v>
      </c>
      <c r="I139" s="202"/>
      <c r="L139" s="199"/>
      <c r="M139" s="203"/>
      <c r="N139" s="204"/>
      <c r="O139" s="204"/>
      <c r="P139" s="204"/>
      <c r="Q139" s="204"/>
      <c r="R139" s="204"/>
      <c r="S139" s="204"/>
      <c r="T139" s="205"/>
      <c r="AT139" s="200" t="s">
        <v>157</v>
      </c>
      <c r="AU139" s="200" t="s">
        <v>84</v>
      </c>
      <c r="AV139" s="13" t="s">
        <v>75</v>
      </c>
      <c r="AW139" s="13" t="s">
        <v>34</v>
      </c>
      <c r="AX139" s="13" t="s">
        <v>70</v>
      </c>
      <c r="AY139" s="200" t="s">
        <v>148</v>
      </c>
    </row>
    <row r="140" spans="2:51" s="11" customFormat="1" ht="13.5">
      <c r="B140" s="182"/>
      <c r="D140" s="183" t="s">
        <v>157</v>
      </c>
      <c r="E140" s="184" t="s">
        <v>5</v>
      </c>
      <c r="F140" s="185" t="s">
        <v>245</v>
      </c>
      <c r="H140" s="186">
        <v>67.614999999999995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84" t="s">
        <v>157</v>
      </c>
      <c r="AU140" s="184" t="s">
        <v>84</v>
      </c>
      <c r="AV140" s="11" t="s">
        <v>84</v>
      </c>
      <c r="AW140" s="11" t="s">
        <v>34</v>
      </c>
      <c r="AX140" s="11" t="s">
        <v>70</v>
      </c>
      <c r="AY140" s="184" t="s">
        <v>148</v>
      </c>
    </row>
    <row r="141" spans="2:51" s="11" customFormat="1" ht="13.5">
      <c r="B141" s="182"/>
      <c r="D141" s="183" t="s">
        <v>157</v>
      </c>
      <c r="E141" s="184" t="s">
        <v>5</v>
      </c>
      <c r="F141" s="185" t="s">
        <v>246</v>
      </c>
      <c r="H141" s="186">
        <v>23.555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157</v>
      </c>
      <c r="AU141" s="184" t="s">
        <v>84</v>
      </c>
      <c r="AV141" s="11" t="s">
        <v>84</v>
      </c>
      <c r="AW141" s="11" t="s">
        <v>34</v>
      </c>
      <c r="AX141" s="11" t="s">
        <v>70</v>
      </c>
      <c r="AY141" s="184" t="s">
        <v>148</v>
      </c>
    </row>
    <row r="142" spans="2:51" s="11" customFormat="1" ht="13.5">
      <c r="B142" s="182"/>
      <c r="D142" s="183" t="s">
        <v>157</v>
      </c>
      <c r="E142" s="184" t="s">
        <v>5</v>
      </c>
      <c r="F142" s="185" t="s">
        <v>247</v>
      </c>
      <c r="H142" s="186">
        <v>19.079000000000001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84" t="s">
        <v>157</v>
      </c>
      <c r="AU142" s="184" t="s">
        <v>84</v>
      </c>
      <c r="AV142" s="11" t="s">
        <v>84</v>
      </c>
      <c r="AW142" s="11" t="s">
        <v>34</v>
      </c>
      <c r="AX142" s="11" t="s">
        <v>70</v>
      </c>
      <c r="AY142" s="184" t="s">
        <v>148</v>
      </c>
    </row>
    <row r="143" spans="2:51" s="11" customFormat="1" ht="13.5">
      <c r="B143" s="182"/>
      <c r="D143" s="183" t="s">
        <v>157</v>
      </c>
      <c r="E143" s="184" t="s">
        <v>5</v>
      </c>
      <c r="F143" s="185" t="s">
        <v>248</v>
      </c>
      <c r="H143" s="186">
        <v>84.367000000000004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157</v>
      </c>
      <c r="AU143" s="184" t="s">
        <v>84</v>
      </c>
      <c r="AV143" s="11" t="s">
        <v>84</v>
      </c>
      <c r="AW143" s="11" t="s">
        <v>34</v>
      </c>
      <c r="AX143" s="11" t="s">
        <v>70</v>
      </c>
      <c r="AY143" s="184" t="s">
        <v>148</v>
      </c>
    </row>
    <row r="144" spans="2:51" s="11" customFormat="1" ht="13.5">
      <c r="B144" s="182"/>
      <c r="D144" s="183" t="s">
        <v>157</v>
      </c>
      <c r="E144" s="184" t="s">
        <v>5</v>
      </c>
      <c r="F144" s="185" t="s">
        <v>249</v>
      </c>
      <c r="H144" s="186">
        <v>29.878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157</v>
      </c>
      <c r="AU144" s="184" t="s">
        <v>84</v>
      </c>
      <c r="AV144" s="11" t="s">
        <v>84</v>
      </c>
      <c r="AW144" s="11" t="s">
        <v>34</v>
      </c>
      <c r="AX144" s="11" t="s">
        <v>70</v>
      </c>
      <c r="AY144" s="184" t="s">
        <v>148</v>
      </c>
    </row>
    <row r="145" spans="2:65" s="11" customFormat="1" ht="13.5">
      <c r="B145" s="182"/>
      <c r="D145" s="183" t="s">
        <v>157</v>
      </c>
      <c r="E145" s="184" t="s">
        <v>5</v>
      </c>
      <c r="F145" s="185" t="s">
        <v>250</v>
      </c>
      <c r="H145" s="186">
        <v>79.195999999999998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157</v>
      </c>
      <c r="AU145" s="184" t="s">
        <v>84</v>
      </c>
      <c r="AV145" s="11" t="s">
        <v>84</v>
      </c>
      <c r="AW145" s="11" t="s">
        <v>34</v>
      </c>
      <c r="AX145" s="11" t="s">
        <v>70</v>
      </c>
      <c r="AY145" s="184" t="s">
        <v>148</v>
      </c>
    </row>
    <row r="146" spans="2:65" s="14" customFormat="1" ht="13.5">
      <c r="B146" s="206"/>
      <c r="D146" s="183" t="s">
        <v>157</v>
      </c>
      <c r="E146" s="207" t="s">
        <v>82</v>
      </c>
      <c r="F146" s="208" t="s">
        <v>243</v>
      </c>
      <c r="H146" s="209">
        <v>303.69</v>
      </c>
      <c r="I146" s="210"/>
      <c r="L146" s="206"/>
      <c r="M146" s="211"/>
      <c r="N146" s="212"/>
      <c r="O146" s="212"/>
      <c r="P146" s="212"/>
      <c r="Q146" s="212"/>
      <c r="R146" s="212"/>
      <c r="S146" s="212"/>
      <c r="T146" s="213"/>
      <c r="AT146" s="207" t="s">
        <v>157</v>
      </c>
      <c r="AU146" s="207" t="s">
        <v>84</v>
      </c>
      <c r="AV146" s="14" t="s">
        <v>166</v>
      </c>
      <c r="AW146" s="14" t="s">
        <v>34</v>
      </c>
      <c r="AX146" s="14" t="s">
        <v>70</v>
      </c>
      <c r="AY146" s="207" t="s">
        <v>148</v>
      </c>
    </row>
    <row r="147" spans="2:65" s="13" customFormat="1" ht="13.5">
      <c r="B147" s="199"/>
      <c r="D147" s="183" t="s">
        <v>157</v>
      </c>
      <c r="E147" s="200" t="s">
        <v>5</v>
      </c>
      <c r="F147" s="201" t="s">
        <v>251</v>
      </c>
      <c r="H147" s="200" t="s">
        <v>5</v>
      </c>
      <c r="I147" s="202"/>
      <c r="L147" s="199"/>
      <c r="M147" s="203"/>
      <c r="N147" s="204"/>
      <c r="O147" s="204"/>
      <c r="P147" s="204"/>
      <c r="Q147" s="204"/>
      <c r="R147" s="204"/>
      <c r="S147" s="204"/>
      <c r="T147" s="205"/>
      <c r="AT147" s="200" t="s">
        <v>157</v>
      </c>
      <c r="AU147" s="200" t="s">
        <v>84</v>
      </c>
      <c r="AV147" s="13" t="s">
        <v>75</v>
      </c>
      <c r="AW147" s="13" t="s">
        <v>34</v>
      </c>
      <c r="AX147" s="13" t="s">
        <v>70</v>
      </c>
      <c r="AY147" s="200" t="s">
        <v>148</v>
      </c>
    </row>
    <row r="148" spans="2:65" s="11" customFormat="1" ht="13.5">
      <c r="B148" s="182"/>
      <c r="D148" s="183" t="s">
        <v>157</v>
      </c>
      <c r="E148" s="184" t="s">
        <v>5</v>
      </c>
      <c r="F148" s="185" t="s">
        <v>252</v>
      </c>
      <c r="H148" s="186">
        <v>15.4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157</v>
      </c>
      <c r="AU148" s="184" t="s">
        <v>84</v>
      </c>
      <c r="AV148" s="11" t="s">
        <v>84</v>
      </c>
      <c r="AW148" s="11" t="s">
        <v>34</v>
      </c>
      <c r="AX148" s="11" t="s">
        <v>70</v>
      </c>
      <c r="AY148" s="184" t="s">
        <v>148</v>
      </c>
    </row>
    <row r="149" spans="2:65" s="12" customFormat="1" ht="13.5">
      <c r="B149" s="191"/>
      <c r="D149" s="183" t="s">
        <v>157</v>
      </c>
      <c r="E149" s="192" t="s">
        <v>85</v>
      </c>
      <c r="F149" s="193" t="s">
        <v>165</v>
      </c>
      <c r="H149" s="194">
        <v>1016.691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157</v>
      </c>
      <c r="AU149" s="192" t="s">
        <v>84</v>
      </c>
      <c r="AV149" s="12" t="s">
        <v>155</v>
      </c>
      <c r="AW149" s="12" t="s">
        <v>34</v>
      </c>
      <c r="AX149" s="12" t="s">
        <v>70</v>
      </c>
      <c r="AY149" s="192" t="s">
        <v>148</v>
      </c>
    </row>
    <row r="150" spans="2:65" s="11" customFormat="1" ht="13.5">
      <c r="B150" s="182"/>
      <c r="D150" s="183" t="s">
        <v>157</v>
      </c>
      <c r="E150" s="184" t="s">
        <v>5</v>
      </c>
      <c r="F150" s="185" t="s">
        <v>253</v>
      </c>
      <c r="H150" s="186">
        <v>508.346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157</v>
      </c>
      <c r="AU150" s="184" t="s">
        <v>84</v>
      </c>
      <c r="AV150" s="11" t="s">
        <v>84</v>
      </c>
      <c r="AW150" s="11" t="s">
        <v>34</v>
      </c>
      <c r="AX150" s="11" t="s">
        <v>75</v>
      </c>
      <c r="AY150" s="184" t="s">
        <v>148</v>
      </c>
    </row>
    <row r="151" spans="2:65" s="1" customFormat="1" ht="16.5" customHeight="1">
      <c r="B151" s="169"/>
      <c r="C151" s="170" t="s">
        <v>254</v>
      </c>
      <c r="D151" s="170" t="s">
        <v>150</v>
      </c>
      <c r="E151" s="171" t="s">
        <v>255</v>
      </c>
      <c r="F151" s="172" t="s">
        <v>256</v>
      </c>
      <c r="G151" s="173" t="s">
        <v>197</v>
      </c>
      <c r="H151" s="174">
        <v>152.50399999999999</v>
      </c>
      <c r="I151" s="175"/>
      <c r="J151" s="176">
        <f>ROUND(I151*H151,2)</f>
        <v>0</v>
      </c>
      <c r="K151" s="172" t="s">
        <v>154</v>
      </c>
      <c r="L151" s="41"/>
      <c r="M151" s="177" t="s">
        <v>5</v>
      </c>
      <c r="N151" s="178" t="s">
        <v>41</v>
      </c>
      <c r="O151" s="42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4" t="s">
        <v>155</v>
      </c>
      <c r="AT151" s="24" t="s">
        <v>150</v>
      </c>
      <c r="AU151" s="24" t="s">
        <v>84</v>
      </c>
      <c r="AY151" s="24" t="s">
        <v>148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4" t="s">
        <v>75</v>
      </c>
      <c r="BK151" s="181">
        <f>ROUND(I151*H151,2)</f>
        <v>0</v>
      </c>
      <c r="BL151" s="24" t="s">
        <v>155</v>
      </c>
      <c r="BM151" s="24" t="s">
        <v>257</v>
      </c>
    </row>
    <row r="152" spans="2:65" s="11" customFormat="1" ht="13.5">
      <c r="B152" s="182"/>
      <c r="D152" s="183" t="s">
        <v>157</v>
      </c>
      <c r="E152" s="184" t="s">
        <v>5</v>
      </c>
      <c r="F152" s="185" t="s">
        <v>258</v>
      </c>
      <c r="H152" s="186">
        <v>152.50399999999999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157</v>
      </c>
      <c r="AU152" s="184" t="s">
        <v>84</v>
      </c>
      <c r="AV152" s="11" t="s">
        <v>84</v>
      </c>
      <c r="AW152" s="11" t="s">
        <v>34</v>
      </c>
      <c r="AX152" s="11" t="s">
        <v>75</v>
      </c>
      <c r="AY152" s="184" t="s">
        <v>148</v>
      </c>
    </row>
    <row r="153" spans="2:65" s="1" customFormat="1" ht="16.5" customHeight="1">
      <c r="B153" s="169"/>
      <c r="C153" s="170" t="s">
        <v>11</v>
      </c>
      <c r="D153" s="170" t="s">
        <v>150</v>
      </c>
      <c r="E153" s="171" t="s">
        <v>259</v>
      </c>
      <c r="F153" s="172" t="s">
        <v>260</v>
      </c>
      <c r="G153" s="173" t="s">
        <v>197</v>
      </c>
      <c r="H153" s="174">
        <v>508.346</v>
      </c>
      <c r="I153" s="175"/>
      <c r="J153" s="176">
        <f>ROUND(I153*H153,2)</f>
        <v>0</v>
      </c>
      <c r="K153" s="172" t="s">
        <v>154</v>
      </c>
      <c r="L153" s="41"/>
      <c r="M153" s="177" t="s">
        <v>5</v>
      </c>
      <c r="N153" s="178" t="s">
        <v>41</v>
      </c>
      <c r="O153" s="42"/>
      <c r="P153" s="179">
        <f>O153*H153</f>
        <v>0</v>
      </c>
      <c r="Q153" s="179">
        <v>1.0460000000000001E-2</v>
      </c>
      <c r="R153" s="179">
        <f>Q153*H153</f>
        <v>5.3172991600000001</v>
      </c>
      <c r="S153" s="179">
        <v>0</v>
      </c>
      <c r="T153" s="180">
        <f>S153*H153</f>
        <v>0</v>
      </c>
      <c r="AR153" s="24" t="s">
        <v>155</v>
      </c>
      <c r="AT153" s="24" t="s">
        <v>150</v>
      </c>
      <c r="AU153" s="24" t="s">
        <v>84</v>
      </c>
      <c r="AY153" s="24" t="s">
        <v>148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4" t="s">
        <v>75</v>
      </c>
      <c r="BK153" s="181">
        <f>ROUND(I153*H153,2)</f>
        <v>0</v>
      </c>
      <c r="BL153" s="24" t="s">
        <v>155</v>
      </c>
      <c r="BM153" s="24" t="s">
        <v>261</v>
      </c>
    </row>
    <row r="154" spans="2:65" s="11" customFormat="1" ht="13.5">
      <c r="B154" s="182"/>
      <c r="D154" s="183" t="s">
        <v>157</v>
      </c>
      <c r="E154" s="184" t="s">
        <v>5</v>
      </c>
      <c r="F154" s="185" t="s">
        <v>253</v>
      </c>
      <c r="H154" s="186">
        <v>508.346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157</v>
      </c>
      <c r="AU154" s="184" t="s">
        <v>84</v>
      </c>
      <c r="AV154" s="11" t="s">
        <v>84</v>
      </c>
      <c r="AW154" s="11" t="s">
        <v>34</v>
      </c>
      <c r="AX154" s="11" t="s">
        <v>75</v>
      </c>
      <c r="AY154" s="184" t="s">
        <v>148</v>
      </c>
    </row>
    <row r="155" spans="2:65" s="1" customFormat="1" ht="16.5" customHeight="1">
      <c r="B155" s="169"/>
      <c r="C155" s="170" t="s">
        <v>262</v>
      </c>
      <c r="D155" s="170" t="s">
        <v>150</v>
      </c>
      <c r="E155" s="171" t="s">
        <v>263</v>
      </c>
      <c r="F155" s="172" t="s">
        <v>264</v>
      </c>
      <c r="G155" s="173" t="s">
        <v>197</v>
      </c>
      <c r="H155" s="174">
        <v>129.035</v>
      </c>
      <c r="I155" s="175"/>
      <c r="J155" s="176">
        <f>ROUND(I155*H155,2)</f>
        <v>0</v>
      </c>
      <c r="K155" s="172" t="s">
        <v>154</v>
      </c>
      <c r="L155" s="41"/>
      <c r="M155" s="177" t="s">
        <v>5</v>
      </c>
      <c r="N155" s="178" t="s">
        <v>41</v>
      </c>
      <c r="O155" s="42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4" t="s">
        <v>155</v>
      </c>
      <c r="AT155" s="24" t="s">
        <v>150</v>
      </c>
      <c r="AU155" s="24" t="s">
        <v>84</v>
      </c>
      <c r="AY155" s="24" t="s">
        <v>148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4" t="s">
        <v>75</v>
      </c>
      <c r="BK155" s="181">
        <f>ROUND(I155*H155,2)</f>
        <v>0</v>
      </c>
      <c r="BL155" s="24" t="s">
        <v>155</v>
      </c>
      <c r="BM155" s="24" t="s">
        <v>265</v>
      </c>
    </row>
    <row r="156" spans="2:65" s="13" customFormat="1" ht="13.5">
      <c r="B156" s="199"/>
      <c r="D156" s="183" t="s">
        <v>157</v>
      </c>
      <c r="E156" s="200" t="s">
        <v>5</v>
      </c>
      <c r="F156" s="201" t="s">
        <v>266</v>
      </c>
      <c r="H156" s="200" t="s">
        <v>5</v>
      </c>
      <c r="I156" s="202"/>
      <c r="L156" s="199"/>
      <c r="M156" s="203"/>
      <c r="N156" s="204"/>
      <c r="O156" s="204"/>
      <c r="P156" s="204"/>
      <c r="Q156" s="204"/>
      <c r="R156" s="204"/>
      <c r="S156" s="204"/>
      <c r="T156" s="205"/>
      <c r="AT156" s="200" t="s">
        <v>157</v>
      </c>
      <c r="AU156" s="200" t="s">
        <v>84</v>
      </c>
      <c r="AV156" s="13" t="s">
        <v>75</v>
      </c>
      <c r="AW156" s="13" t="s">
        <v>34</v>
      </c>
      <c r="AX156" s="13" t="s">
        <v>70</v>
      </c>
      <c r="AY156" s="200" t="s">
        <v>148</v>
      </c>
    </row>
    <row r="157" spans="2:65" s="11" customFormat="1" ht="13.5">
      <c r="B157" s="182"/>
      <c r="D157" s="183" t="s">
        <v>157</v>
      </c>
      <c r="E157" s="184" t="s">
        <v>94</v>
      </c>
      <c r="F157" s="185" t="s">
        <v>267</v>
      </c>
      <c r="H157" s="186">
        <v>149.06899999999999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157</v>
      </c>
      <c r="AU157" s="184" t="s">
        <v>84</v>
      </c>
      <c r="AV157" s="11" t="s">
        <v>84</v>
      </c>
      <c r="AW157" s="11" t="s">
        <v>34</v>
      </c>
      <c r="AX157" s="11" t="s">
        <v>70</v>
      </c>
      <c r="AY157" s="184" t="s">
        <v>148</v>
      </c>
    </row>
    <row r="158" spans="2:65" s="13" customFormat="1" ht="13.5">
      <c r="B158" s="199"/>
      <c r="D158" s="183" t="s">
        <v>157</v>
      </c>
      <c r="E158" s="200" t="s">
        <v>5</v>
      </c>
      <c r="F158" s="201" t="s">
        <v>268</v>
      </c>
      <c r="H158" s="200" t="s">
        <v>5</v>
      </c>
      <c r="I158" s="202"/>
      <c r="L158" s="199"/>
      <c r="M158" s="203"/>
      <c r="N158" s="204"/>
      <c r="O158" s="204"/>
      <c r="P158" s="204"/>
      <c r="Q158" s="204"/>
      <c r="R158" s="204"/>
      <c r="S158" s="204"/>
      <c r="T158" s="205"/>
      <c r="AT158" s="200" t="s">
        <v>157</v>
      </c>
      <c r="AU158" s="200" t="s">
        <v>84</v>
      </c>
      <c r="AV158" s="13" t="s">
        <v>75</v>
      </c>
      <c r="AW158" s="13" t="s">
        <v>34</v>
      </c>
      <c r="AX158" s="13" t="s">
        <v>70</v>
      </c>
      <c r="AY158" s="200" t="s">
        <v>148</v>
      </c>
    </row>
    <row r="159" spans="2:65" s="11" customFormat="1" ht="13.5">
      <c r="B159" s="182"/>
      <c r="D159" s="183" t="s">
        <v>157</v>
      </c>
      <c r="E159" s="184" t="s">
        <v>96</v>
      </c>
      <c r="F159" s="185" t="s">
        <v>269</v>
      </c>
      <c r="H159" s="186">
        <v>69.89</v>
      </c>
      <c r="I159" s="187"/>
      <c r="L159" s="182"/>
      <c r="M159" s="188"/>
      <c r="N159" s="189"/>
      <c r="O159" s="189"/>
      <c r="P159" s="189"/>
      <c r="Q159" s="189"/>
      <c r="R159" s="189"/>
      <c r="S159" s="189"/>
      <c r="T159" s="190"/>
      <c r="AT159" s="184" t="s">
        <v>157</v>
      </c>
      <c r="AU159" s="184" t="s">
        <v>84</v>
      </c>
      <c r="AV159" s="11" t="s">
        <v>84</v>
      </c>
      <c r="AW159" s="11" t="s">
        <v>34</v>
      </c>
      <c r="AX159" s="11" t="s">
        <v>70</v>
      </c>
      <c r="AY159" s="184" t="s">
        <v>148</v>
      </c>
    </row>
    <row r="160" spans="2:65" s="13" customFormat="1" ht="13.5">
      <c r="B160" s="199"/>
      <c r="D160" s="183" t="s">
        <v>157</v>
      </c>
      <c r="E160" s="200" t="s">
        <v>5</v>
      </c>
      <c r="F160" s="201" t="s">
        <v>270</v>
      </c>
      <c r="H160" s="200" t="s">
        <v>5</v>
      </c>
      <c r="I160" s="202"/>
      <c r="L160" s="199"/>
      <c r="M160" s="203"/>
      <c r="N160" s="204"/>
      <c r="O160" s="204"/>
      <c r="P160" s="204"/>
      <c r="Q160" s="204"/>
      <c r="R160" s="204"/>
      <c r="S160" s="204"/>
      <c r="T160" s="205"/>
      <c r="AT160" s="200" t="s">
        <v>157</v>
      </c>
      <c r="AU160" s="200" t="s">
        <v>84</v>
      </c>
      <c r="AV160" s="13" t="s">
        <v>75</v>
      </c>
      <c r="AW160" s="13" t="s">
        <v>34</v>
      </c>
      <c r="AX160" s="13" t="s">
        <v>70</v>
      </c>
      <c r="AY160" s="200" t="s">
        <v>148</v>
      </c>
    </row>
    <row r="161" spans="2:65" s="11" customFormat="1" ht="13.5">
      <c r="B161" s="182"/>
      <c r="D161" s="183" t="s">
        <v>157</v>
      </c>
      <c r="E161" s="184" t="s">
        <v>92</v>
      </c>
      <c r="F161" s="185" t="s">
        <v>271</v>
      </c>
      <c r="H161" s="186">
        <v>39.11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157</v>
      </c>
      <c r="AU161" s="184" t="s">
        <v>84</v>
      </c>
      <c r="AV161" s="11" t="s">
        <v>84</v>
      </c>
      <c r="AW161" s="11" t="s">
        <v>34</v>
      </c>
      <c r="AX161" s="11" t="s">
        <v>70</v>
      </c>
      <c r="AY161" s="184" t="s">
        <v>148</v>
      </c>
    </row>
    <row r="162" spans="2:65" s="12" customFormat="1" ht="13.5">
      <c r="B162" s="191"/>
      <c r="D162" s="183" t="s">
        <v>157</v>
      </c>
      <c r="E162" s="192" t="s">
        <v>90</v>
      </c>
      <c r="F162" s="193" t="s">
        <v>165</v>
      </c>
      <c r="H162" s="194">
        <v>258.06900000000002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157</v>
      </c>
      <c r="AU162" s="192" t="s">
        <v>84</v>
      </c>
      <c r="AV162" s="12" t="s">
        <v>155</v>
      </c>
      <c r="AW162" s="12" t="s">
        <v>34</v>
      </c>
      <c r="AX162" s="12" t="s">
        <v>70</v>
      </c>
      <c r="AY162" s="192" t="s">
        <v>148</v>
      </c>
    </row>
    <row r="163" spans="2:65" s="11" customFormat="1" ht="13.5">
      <c r="B163" s="182"/>
      <c r="D163" s="183" t="s">
        <v>157</v>
      </c>
      <c r="E163" s="184" t="s">
        <v>5</v>
      </c>
      <c r="F163" s="185" t="s">
        <v>272</v>
      </c>
      <c r="H163" s="186">
        <v>129.035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157</v>
      </c>
      <c r="AU163" s="184" t="s">
        <v>84</v>
      </c>
      <c r="AV163" s="11" t="s">
        <v>84</v>
      </c>
      <c r="AW163" s="11" t="s">
        <v>34</v>
      </c>
      <c r="AX163" s="11" t="s">
        <v>75</v>
      </c>
      <c r="AY163" s="184" t="s">
        <v>148</v>
      </c>
    </row>
    <row r="164" spans="2:65" s="1" customFormat="1" ht="16.5" customHeight="1">
      <c r="B164" s="169"/>
      <c r="C164" s="170" t="s">
        <v>273</v>
      </c>
      <c r="D164" s="170" t="s">
        <v>150</v>
      </c>
      <c r="E164" s="171" t="s">
        <v>274</v>
      </c>
      <c r="F164" s="172" t="s">
        <v>275</v>
      </c>
      <c r="G164" s="173" t="s">
        <v>197</v>
      </c>
      <c r="H164" s="174">
        <v>22.36</v>
      </c>
      <c r="I164" s="175"/>
      <c r="J164" s="176">
        <f>ROUND(I164*H164,2)</f>
        <v>0</v>
      </c>
      <c r="K164" s="172" t="s">
        <v>154</v>
      </c>
      <c r="L164" s="41"/>
      <c r="M164" s="177" t="s">
        <v>5</v>
      </c>
      <c r="N164" s="178" t="s">
        <v>41</v>
      </c>
      <c r="O164" s="42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24" t="s">
        <v>155</v>
      </c>
      <c r="AT164" s="24" t="s">
        <v>150</v>
      </c>
      <c r="AU164" s="24" t="s">
        <v>84</v>
      </c>
      <c r="AY164" s="24" t="s">
        <v>148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4" t="s">
        <v>75</v>
      </c>
      <c r="BK164" s="181">
        <f>ROUND(I164*H164,2)</f>
        <v>0</v>
      </c>
      <c r="BL164" s="24" t="s">
        <v>155</v>
      </c>
      <c r="BM164" s="24" t="s">
        <v>276</v>
      </c>
    </row>
    <row r="165" spans="2:65" s="11" customFormat="1" ht="13.5">
      <c r="B165" s="182"/>
      <c r="D165" s="183" t="s">
        <v>157</v>
      </c>
      <c r="E165" s="184" t="s">
        <v>5</v>
      </c>
      <c r="F165" s="185" t="s">
        <v>277</v>
      </c>
      <c r="H165" s="186">
        <v>22.36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157</v>
      </c>
      <c r="AU165" s="184" t="s">
        <v>84</v>
      </c>
      <c r="AV165" s="11" t="s">
        <v>84</v>
      </c>
      <c r="AW165" s="11" t="s">
        <v>34</v>
      </c>
      <c r="AX165" s="11" t="s">
        <v>75</v>
      </c>
      <c r="AY165" s="184" t="s">
        <v>148</v>
      </c>
    </row>
    <row r="166" spans="2:65" s="1" customFormat="1" ht="16.5" customHeight="1">
      <c r="B166" s="169"/>
      <c r="C166" s="170" t="s">
        <v>278</v>
      </c>
      <c r="D166" s="170" t="s">
        <v>150</v>
      </c>
      <c r="E166" s="171" t="s">
        <v>279</v>
      </c>
      <c r="F166" s="172" t="s">
        <v>280</v>
      </c>
      <c r="G166" s="173" t="s">
        <v>197</v>
      </c>
      <c r="H166" s="174">
        <v>129.035</v>
      </c>
      <c r="I166" s="175"/>
      <c r="J166" s="176">
        <f>ROUND(I166*H166,2)</f>
        <v>0</v>
      </c>
      <c r="K166" s="172" t="s">
        <v>154</v>
      </c>
      <c r="L166" s="41"/>
      <c r="M166" s="177" t="s">
        <v>5</v>
      </c>
      <c r="N166" s="178" t="s">
        <v>41</v>
      </c>
      <c r="O166" s="42"/>
      <c r="P166" s="179">
        <f>O166*H166</f>
        <v>0</v>
      </c>
      <c r="Q166" s="179">
        <v>3.5500000000000002E-3</v>
      </c>
      <c r="R166" s="179">
        <f>Q166*H166</f>
        <v>0.45807425000000002</v>
      </c>
      <c r="S166" s="179">
        <v>0</v>
      </c>
      <c r="T166" s="180">
        <f>S166*H166</f>
        <v>0</v>
      </c>
      <c r="AR166" s="24" t="s">
        <v>155</v>
      </c>
      <c r="AT166" s="24" t="s">
        <v>150</v>
      </c>
      <c r="AU166" s="24" t="s">
        <v>84</v>
      </c>
      <c r="AY166" s="24" t="s">
        <v>148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4" t="s">
        <v>75</v>
      </c>
      <c r="BK166" s="181">
        <f>ROUND(I166*H166,2)</f>
        <v>0</v>
      </c>
      <c r="BL166" s="24" t="s">
        <v>155</v>
      </c>
      <c r="BM166" s="24" t="s">
        <v>281</v>
      </c>
    </row>
    <row r="167" spans="2:65" s="11" customFormat="1" ht="13.5">
      <c r="B167" s="182"/>
      <c r="D167" s="183" t="s">
        <v>157</v>
      </c>
      <c r="E167" s="184" t="s">
        <v>5</v>
      </c>
      <c r="F167" s="185" t="s">
        <v>272</v>
      </c>
      <c r="H167" s="186">
        <v>129.035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157</v>
      </c>
      <c r="AU167" s="184" t="s">
        <v>84</v>
      </c>
      <c r="AV167" s="11" t="s">
        <v>84</v>
      </c>
      <c r="AW167" s="11" t="s">
        <v>34</v>
      </c>
      <c r="AX167" s="11" t="s">
        <v>75</v>
      </c>
      <c r="AY167" s="184" t="s">
        <v>148</v>
      </c>
    </row>
    <row r="168" spans="2:65" s="1" customFormat="1" ht="16.5" customHeight="1">
      <c r="B168" s="169"/>
      <c r="C168" s="170" t="s">
        <v>282</v>
      </c>
      <c r="D168" s="170" t="s">
        <v>150</v>
      </c>
      <c r="E168" s="171" t="s">
        <v>283</v>
      </c>
      <c r="F168" s="172" t="s">
        <v>284</v>
      </c>
      <c r="G168" s="173" t="s">
        <v>172</v>
      </c>
      <c r="H168" s="174">
        <v>16</v>
      </c>
      <c r="I168" s="175"/>
      <c r="J168" s="176">
        <f>ROUND(I168*H168,2)</f>
        <v>0</v>
      </c>
      <c r="K168" s="172" t="s">
        <v>5</v>
      </c>
      <c r="L168" s="41"/>
      <c r="M168" s="177" t="s">
        <v>5</v>
      </c>
      <c r="N168" s="178" t="s">
        <v>41</v>
      </c>
      <c r="O168" s="42"/>
      <c r="P168" s="179">
        <f>O168*H168</f>
        <v>0</v>
      </c>
      <c r="Q168" s="179">
        <v>5.4299999999999999E-3</v>
      </c>
      <c r="R168" s="179">
        <f>Q168*H168</f>
        <v>8.6879999999999999E-2</v>
      </c>
      <c r="S168" s="179">
        <v>0</v>
      </c>
      <c r="T168" s="180">
        <f>S168*H168</f>
        <v>0</v>
      </c>
      <c r="AR168" s="24" t="s">
        <v>155</v>
      </c>
      <c r="AT168" s="24" t="s">
        <v>150</v>
      </c>
      <c r="AU168" s="24" t="s">
        <v>84</v>
      </c>
      <c r="AY168" s="24" t="s">
        <v>148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4" t="s">
        <v>75</v>
      </c>
      <c r="BK168" s="181">
        <f>ROUND(I168*H168,2)</f>
        <v>0</v>
      </c>
      <c r="BL168" s="24" t="s">
        <v>155</v>
      </c>
      <c r="BM168" s="24" t="s">
        <v>285</v>
      </c>
    </row>
    <row r="169" spans="2:65" s="11" customFormat="1" ht="13.5">
      <c r="B169" s="182"/>
      <c r="D169" s="183" t="s">
        <v>157</v>
      </c>
      <c r="E169" s="184" t="s">
        <v>5</v>
      </c>
      <c r="F169" s="185" t="s">
        <v>286</v>
      </c>
      <c r="H169" s="186">
        <v>16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157</v>
      </c>
      <c r="AU169" s="184" t="s">
        <v>84</v>
      </c>
      <c r="AV169" s="11" t="s">
        <v>84</v>
      </c>
      <c r="AW169" s="11" t="s">
        <v>34</v>
      </c>
      <c r="AX169" s="11" t="s">
        <v>75</v>
      </c>
      <c r="AY169" s="184" t="s">
        <v>148</v>
      </c>
    </row>
    <row r="170" spans="2:65" s="1" customFormat="1" ht="16.5" customHeight="1">
      <c r="B170" s="169"/>
      <c r="C170" s="214" t="s">
        <v>287</v>
      </c>
      <c r="D170" s="214" t="s">
        <v>288</v>
      </c>
      <c r="E170" s="215" t="s">
        <v>289</v>
      </c>
      <c r="F170" s="216" t="s">
        <v>290</v>
      </c>
      <c r="G170" s="217" t="s">
        <v>178</v>
      </c>
      <c r="H170" s="218">
        <v>13</v>
      </c>
      <c r="I170" s="219"/>
      <c r="J170" s="220">
        <f>ROUND(I170*H170,2)</f>
        <v>0</v>
      </c>
      <c r="K170" s="216" t="s">
        <v>5</v>
      </c>
      <c r="L170" s="221"/>
      <c r="M170" s="222" t="s">
        <v>5</v>
      </c>
      <c r="N170" s="223" t="s">
        <v>41</v>
      </c>
      <c r="O170" s="42"/>
      <c r="P170" s="179">
        <f>O170*H170</f>
        <v>0</v>
      </c>
      <c r="Q170" s="179">
        <v>1E-4</v>
      </c>
      <c r="R170" s="179">
        <f>Q170*H170</f>
        <v>1.3000000000000002E-3</v>
      </c>
      <c r="S170" s="179">
        <v>0</v>
      </c>
      <c r="T170" s="180">
        <f>S170*H170</f>
        <v>0</v>
      </c>
      <c r="AR170" s="24" t="s">
        <v>190</v>
      </c>
      <c r="AT170" s="24" t="s">
        <v>288</v>
      </c>
      <c r="AU170" s="24" t="s">
        <v>84</v>
      </c>
      <c r="AY170" s="24" t="s">
        <v>148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4" t="s">
        <v>75</v>
      </c>
      <c r="BK170" s="181">
        <f>ROUND(I170*H170,2)</f>
        <v>0</v>
      </c>
      <c r="BL170" s="24" t="s">
        <v>155</v>
      </c>
      <c r="BM170" s="24" t="s">
        <v>291</v>
      </c>
    </row>
    <row r="171" spans="2:65" s="1" customFormat="1" ht="16.5" customHeight="1">
      <c r="B171" s="169"/>
      <c r="C171" s="214" t="s">
        <v>10</v>
      </c>
      <c r="D171" s="214" t="s">
        <v>288</v>
      </c>
      <c r="E171" s="215" t="s">
        <v>292</v>
      </c>
      <c r="F171" s="216" t="s">
        <v>293</v>
      </c>
      <c r="G171" s="217" t="s">
        <v>178</v>
      </c>
      <c r="H171" s="218">
        <v>4</v>
      </c>
      <c r="I171" s="219"/>
      <c r="J171" s="220">
        <f>ROUND(I171*H171,2)</f>
        <v>0</v>
      </c>
      <c r="K171" s="216" t="s">
        <v>154</v>
      </c>
      <c r="L171" s="221"/>
      <c r="M171" s="222" t="s">
        <v>5</v>
      </c>
      <c r="N171" s="223" t="s">
        <v>41</v>
      </c>
      <c r="O171" s="42"/>
      <c r="P171" s="179">
        <f>O171*H171</f>
        <v>0</v>
      </c>
      <c r="Q171" s="179">
        <v>1.14E-3</v>
      </c>
      <c r="R171" s="179">
        <f>Q171*H171</f>
        <v>4.5599999999999998E-3</v>
      </c>
      <c r="S171" s="179">
        <v>0</v>
      </c>
      <c r="T171" s="180">
        <f>S171*H171</f>
        <v>0</v>
      </c>
      <c r="AR171" s="24" t="s">
        <v>190</v>
      </c>
      <c r="AT171" s="24" t="s">
        <v>288</v>
      </c>
      <c r="AU171" s="24" t="s">
        <v>84</v>
      </c>
      <c r="AY171" s="24" t="s">
        <v>148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4" t="s">
        <v>75</v>
      </c>
      <c r="BK171" s="181">
        <f>ROUND(I171*H171,2)</f>
        <v>0</v>
      </c>
      <c r="BL171" s="24" t="s">
        <v>155</v>
      </c>
      <c r="BM171" s="24" t="s">
        <v>294</v>
      </c>
    </row>
    <row r="172" spans="2:65" s="1" customFormat="1" ht="16.5" customHeight="1">
      <c r="B172" s="169"/>
      <c r="C172" s="214" t="s">
        <v>295</v>
      </c>
      <c r="D172" s="214" t="s">
        <v>288</v>
      </c>
      <c r="E172" s="215" t="s">
        <v>296</v>
      </c>
      <c r="F172" s="216" t="s">
        <v>297</v>
      </c>
      <c r="G172" s="217" t="s">
        <v>172</v>
      </c>
      <c r="H172" s="218">
        <v>17</v>
      </c>
      <c r="I172" s="219"/>
      <c r="J172" s="220">
        <f>ROUND(I172*H172,2)</f>
        <v>0</v>
      </c>
      <c r="K172" s="216" t="s">
        <v>5</v>
      </c>
      <c r="L172" s="221"/>
      <c r="M172" s="222" t="s">
        <v>5</v>
      </c>
      <c r="N172" s="223" t="s">
        <v>41</v>
      </c>
      <c r="O172" s="42"/>
      <c r="P172" s="179">
        <f>O172*H172</f>
        <v>0</v>
      </c>
      <c r="Q172" s="179">
        <v>9.1130000000000003E-2</v>
      </c>
      <c r="R172" s="179">
        <f>Q172*H172</f>
        <v>1.54921</v>
      </c>
      <c r="S172" s="179">
        <v>0</v>
      </c>
      <c r="T172" s="180">
        <f>S172*H172</f>
        <v>0</v>
      </c>
      <c r="AR172" s="24" t="s">
        <v>190</v>
      </c>
      <c r="AT172" s="24" t="s">
        <v>288</v>
      </c>
      <c r="AU172" s="24" t="s">
        <v>84</v>
      </c>
      <c r="AY172" s="24" t="s">
        <v>148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4" t="s">
        <v>75</v>
      </c>
      <c r="BK172" s="181">
        <f>ROUND(I172*H172,2)</f>
        <v>0</v>
      </c>
      <c r="BL172" s="24" t="s">
        <v>155</v>
      </c>
      <c r="BM172" s="24" t="s">
        <v>298</v>
      </c>
    </row>
    <row r="173" spans="2:65" s="11" customFormat="1" ht="13.5">
      <c r="B173" s="182"/>
      <c r="D173" s="183" t="s">
        <v>157</v>
      </c>
      <c r="E173" s="184" t="s">
        <v>5</v>
      </c>
      <c r="F173" s="185" t="s">
        <v>299</v>
      </c>
      <c r="H173" s="186">
        <v>17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157</v>
      </c>
      <c r="AU173" s="184" t="s">
        <v>84</v>
      </c>
      <c r="AV173" s="11" t="s">
        <v>84</v>
      </c>
      <c r="AW173" s="11" t="s">
        <v>34</v>
      </c>
      <c r="AX173" s="11" t="s">
        <v>75</v>
      </c>
      <c r="AY173" s="184" t="s">
        <v>148</v>
      </c>
    </row>
    <row r="174" spans="2:65" s="1" customFormat="1" ht="16.5" customHeight="1">
      <c r="B174" s="169"/>
      <c r="C174" s="170" t="s">
        <v>300</v>
      </c>
      <c r="D174" s="170" t="s">
        <v>150</v>
      </c>
      <c r="E174" s="171" t="s">
        <v>301</v>
      </c>
      <c r="F174" s="172" t="s">
        <v>302</v>
      </c>
      <c r="G174" s="173" t="s">
        <v>153</v>
      </c>
      <c r="H174" s="174">
        <v>1848.529</v>
      </c>
      <c r="I174" s="175"/>
      <c r="J174" s="176">
        <f>ROUND(I174*H174,2)</f>
        <v>0</v>
      </c>
      <c r="K174" s="172" t="s">
        <v>154</v>
      </c>
      <c r="L174" s="41"/>
      <c r="M174" s="177" t="s">
        <v>5</v>
      </c>
      <c r="N174" s="178" t="s">
        <v>41</v>
      </c>
      <c r="O174" s="42"/>
      <c r="P174" s="179">
        <f>O174*H174</f>
        <v>0</v>
      </c>
      <c r="Q174" s="179">
        <v>8.4999999999999995E-4</v>
      </c>
      <c r="R174" s="179">
        <f>Q174*H174</f>
        <v>1.5712496499999999</v>
      </c>
      <c r="S174" s="179">
        <v>0</v>
      </c>
      <c r="T174" s="180">
        <f>S174*H174</f>
        <v>0</v>
      </c>
      <c r="AR174" s="24" t="s">
        <v>155</v>
      </c>
      <c r="AT174" s="24" t="s">
        <v>150</v>
      </c>
      <c r="AU174" s="24" t="s">
        <v>84</v>
      </c>
      <c r="AY174" s="24" t="s">
        <v>148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4" t="s">
        <v>75</v>
      </c>
      <c r="BK174" s="181">
        <f>ROUND(I174*H174,2)</f>
        <v>0</v>
      </c>
      <c r="BL174" s="24" t="s">
        <v>155</v>
      </c>
      <c r="BM174" s="24" t="s">
        <v>303</v>
      </c>
    </row>
    <row r="175" spans="2:65" s="11" customFormat="1" ht="13.5">
      <c r="B175" s="182"/>
      <c r="D175" s="183" t="s">
        <v>157</v>
      </c>
      <c r="E175" s="184" t="s">
        <v>5</v>
      </c>
      <c r="F175" s="185" t="s">
        <v>304</v>
      </c>
      <c r="H175" s="186">
        <v>1268.365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84" t="s">
        <v>157</v>
      </c>
      <c r="AU175" s="184" t="s">
        <v>84</v>
      </c>
      <c r="AV175" s="11" t="s">
        <v>84</v>
      </c>
      <c r="AW175" s="11" t="s">
        <v>34</v>
      </c>
      <c r="AX175" s="11" t="s">
        <v>70</v>
      </c>
      <c r="AY175" s="184" t="s">
        <v>148</v>
      </c>
    </row>
    <row r="176" spans="2:65" s="11" customFormat="1" ht="13.5">
      <c r="B176" s="182"/>
      <c r="D176" s="183" t="s">
        <v>157</v>
      </c>
      <c r="E176" s="184" t="s">
        <v>5</v>
      </c>
      <c r="F176" s="185" t="s">
        <v>305</v>
      </c>
      <c r="H176" s="186">
        <v>552.16399999999999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157</v>
      </c>
      <c r="AU176" s="184" t="s">
        <v>84</v>
      </c>
      <c r="AV176" s="11" t="s">
        <v>84</v>
      </c>
      <c r="AW176" s="11" t="s">
        <v>34</v>
      </c>
      <c r="AX176" s="11" t="s">
        <v>70</v>
      </c>
      <c r="AY176" s="184" t="s">
        <v>148</v>
      </c>
    </row>
    <row r="177" spans="2:65" s="11" customFormat="1" ht="13.5">
      <c r="B177" s="182"/>
      <c r="D177" s="183" t="s">
        <v>157</v>
      </c>
      <c r="E177" s="184" t="s">
        <v>5</v>
      </c>
      <c r="F177" s="185" t="s">
        <v>306</v>
      </c>
      <c r="H177" s="186">
        <v>28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157</v>
      </c>
      <c r="AU177" s="184" t="s">
        <v>84</v>
      </c>
      <c r="AV177" s="11" t="s">
        <v>84</v>
      </c>
      <c r="AW177" s="11" t="s">
        <v>34</v>
      </c>
      <c r="AX177" s="11" t="s">
        <v>70</v>
      </c>
      <c r="AY177" s="184" t="s">
        <v>148</v>
      </c>
    </row>
    <row r="178" spans="2:65" s="12" customFormat="1" ht="13.5">
      <c r="B178" s="191"/>
      <c r="D178" s="183" t="s">
        <v>157</v>
      </c>
      <c r="E178" s="192" t="s">
        <v>5</v>
      </c>
      <c r="F178" s="193" t="s">
        <v>165</v>
      </c>
      <c r="H178" s="194">
        <v>1848.529</v>
      </c>
      <c r="I178" s="195"/>
      <c r="L178" s="191"/>
      <c r="M178" s="196"/>
      <c r="N178" s="197"/>
      <c r="O178" s="197"/>
      <c r="P178" s="197"/>
      <c r="Q178" s="197"/>
      <c r="R178" s="197"/>
      <c r="S178" s="197"/>
      <c r="T178" s="198"/>
      <c r="AT178" s="192" t="s">
        <v>157</v>
      </c>
      <c r="AU178" s="192" t="s">
        <v>84</v>
      </c>
      <c r="AV178" s="12" t="s">
        <v>155</v>
      </c>
      <c r="AW178" s="12" t="s">
        <v>34</v>
      </c>
      <c r="AX178" s="12" t="s">
        <v>75</v>
      </c>
      <c r="AY178" s="192" t="s">
        <v>148</v>
      </c>
    </row>
    <row r="179" spans="2:65" s="1" customFormat="1" ht="16.5" customHeight="1">
      <c r="B179" s="169"/>
      <c r="C179" s="170" t="s">
        <v>307</v>
      </c>
      <c r="D179" s="170" t="s">
        <v>150</v>
      </c>
      <c r="E179" s="171" t="s">
        <v>308</v>
      </c>
      <c r="F179" s="172" t="s">
        <v>309</v>
      </c>
      <c r="G179" s="173" t="s">
        <v>153</v>
      </c>
      <c r="H179" s="174">
        <v>1848.529</v>
      </c>
      <c r="I179" s="175"/>
      <c r="J179" s="176">
        <f>ROUND(I179*H179,2)</f>
        <v>0</v>
      </c>
      <c r="K179" s="172" t="s">
        <v>154</v>
      </c>
      <c r="L179" s="41"/>
      <c r="M179" s="177" t="s">
        <v>5</v>
      </c>
      <c r="N179" s="178" t="s">
        <v>41</v>
      </c>
      <c r="O179" s="42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4" t="s">
        <v>155</v>
      </c>
      <c r="AT179" s="24" t="s">
        <v>150</v>
      </c>
      <c r="AU179" s="24" t="s">
        <v>84</v>
      </c>
      <c r="AY179" s="24" t="s">
        <v>148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4" t="s">
        <v>75</v>
      </c>
      <c r="BK179" s="181">
        <f>ROUND(I179*H179,2)</f>
        <v>0</v>
      </c>
      <c r="BL179" s="24" t="s">
        <v>155</v>
      </c>
      <c r="BM179" s="24" t="s">
        <v>310</v>
      </c>
    </row>
    <row r="180" spans="2:65" s="1" customFormat="1" ht="16.5" customHeight="1">
      <c r="B180" s="169"/>
      <c r="C180" s="170" t="s">
        <v>311</v>
      </c>
      <c r="D180" s="170" t="s">
        <v>150</v>
      </c>
      <c r="E180" s="171" t="s">
        <v>312</v>
      </c>
      <c r="F180" s="172" t="s">
        <v>313</v>
      </c>
      <c r="G180" s="173" t="s">
        <v>153</v>
      </c>
      <c r="H180" s="174">
        <v>640.85599999999999</v>
      </c>
      <c r="I180" s="175"/>
      <c r="J180" s="176">
        <f>ROUND(I180*H180,2)</f>
        <v>0</v>
      </c>
      <c r="K180" s="172" t="s">
        <v>154</v>
      </c>
      <c r="L180" s="41"/>
      <c r="M180" s="177" t="s">
        <v>5</v>
      </c>
      <c r="N180" s="178" t="s">
        <v>41</v>
      </c>
      <c r="O180" s="42"/>
      <c r="P180" s="179">
        <f>O180*H180</f>
        <v>0</v>
      </c>
      <c r="Q180" s="179">
        <v>6.9999999999999999E-4</v>
      </c>
      <c r="R180" s="179">
        <f>Q180*H180</f>
        <v>0.44859919999999998</v>
      </c>
      <c r="S180" s="179">
        <v>0</v>
      </c>
      <c r="T180" s="180">
        <f>S180*H180</f>
        <v>0</v>
      </c>
      <c r="AR180" s="24" t="s">
        <v>155</v>
      </c>
      <c r="AT180" s="24" t="s">
        <v>150</v>
      </c>
      <c r="AU180" s="24" t="s">
        <v>84</v>
      </c>
      <c r="AY180" s="24" t="s">
        <v>148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24" t="s">
        <v>75</v>
      </c>
      <c r="BK180" s="181">
        <f>ROUND(I180*H180,2)</f>
        <v>0</v>
      </c>
      <c r="BL180" s="24" t="s">
        <v>155</v>
      </c>
      <c r="BM180" s="24" t="s">
        <v>314</v>
      </c>
    </row>
    <row r="181" spans="2:65" s="13" customFormat="1" ht="13.5">
      <c r="B181" s="199"/>
      <c r="D181" s="183" t="s">
        <v>157</v>
      </c>
      <c r="E181" s="200" t="s">
        <v>5</v>
      </c>
      <c r="F181" s="201" t="s">
        <v>266</v>
      </c>
      <c r="H181" s="200" t="s">
        <v>5</v>
      </c>
      <c r="I181" s="202"/>
      <c r="L181" s="199"/>
      <c r="M181" s="203"/>
      <c r="N181" s="204"/>
      <c r="O181" s="204"/>
      <c r="P181" s="204"/>
      <c r="Q181" s="204"/>
      <c r="R181" s="204"/>
      <c r="S181" s="204"/>
      <c r="T181" s="205"/>
      <c r="AT181" s="200" t="s">
        <v>157</v>
      </c>
      <c r="AU181" s="200" t="s">
        <v>84</v>
      </c>
      <c r="AV181" s="13" t="s">
        <v>75</v>
      </c>
      <c r="AW181" s="13" t="s">
        <v>34</v>
      </c>
      <c r="AX181" s="13" t="s">
        <v>70</v>
      </c>
      <c r="AY181" s="200" t="s">
        <v>148</v>
      </c>
    </row>
    <row r="182" spans="2:65" s="11" customFormat="1" ht="13.5">
      <c r="B182" s="182"/>
      <c r="D182" s="183" t="s">
        <v>157</v>
      </c>
      <c r="E182" s="184" t="s">
        <v>5</v>
      </c>
      <c r="F182" s="185" t="s">
        <v>315</v>
      </c>
      <c r="H182" s="186">
        <v>248.44800000000001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157</v>
      </c>
      <c r="AU182" s="184" t="s">
        <v>84</v>
      </c>
      <c r="AV182" s="11" t="s">
        <v>84</v>
      </c>
      <c r="AW182" s="11" t="s">
        <v>34</v>
      </c>
      <c r="AX182" s="11" t="s">
        <v>70</v>
      </c>
      <c r="AY182" s="184" t="s">
        <v>148</v>
      </c>
    </row>
    <row r="183" spans="2:65" s="13" customFormat="1" ht="13.5">
      <c r="B183" s="199"/>
      <c r="D183" s="183" t="s">
        <v>157</v>
      </c>
      <c r="E183" s="200" t="s">
        <v>5</v>
      </c>
      <c r="F183" s="201" t="s">
        <v>268</v>
      </c>
      <c r="H183" s="200" t="s">
        <v>5</v>
      </c>
      <c r="I183" s="202"/>
      <c r="L183" s="199"/>
      <c r="M183" s="203"/>
      <c r="N183" s="204"/>
      <c r="O183" s="204"/>
      <c r="P183" s="204"/>
      <c r="Q183" s="204"/>
      <c r="R183" s="204"/>
      <c r="S183" s="204"/>
      <c r="T183" s="205"/>
      <c r="AT183" s="200" t="s">
        <v>157</v>
      </c>
      <c r="AU183" s="200" t="s">
        <v>84</v>
      </c>
      <c r="AV183" s="13" t="s">
        <v>75</v>
      </c>
      <c r="AW183" s="13" t="s">
        <v>34</v>
      </c>
      <c r="AX183" s="13" t="s">
        <v>70</v>
      </c>
      <c r="AY183" s="200" t="s">
        <v>148</v>
      </c>
    </row>
    <row r="184" spans="2:65" s="11" customFormat="1" ht="13.5">
      <c r="B184" s="182"/>
      <c r="D184" s="183" t="s">
        <v>157</v>
      </c>
      <c r="E184" s="184" t="s">
        <v>5</v>
      </c>
      <c r="F184" s="185" t="s">
        <v>316</v>
      </c>
      <c r="H184" s="186">
        <v>73.567999999999998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157</v>
      </c>
      <c r="AU184" s="184" t="s">
        <v>84</v>
      </c>
      <c r="AV184" s="11" t="s">
        <v>84</v>
      </c>
      <c r="AW184" s="11" t="s">
        <v>34</v>
      </c>
      <c r="AX184" s="11" t="s">
        <v>70</v>
      </c>
      <c r="AY184" s="184" t="s">
        <v>148</v>
      </c>
    </row>
    <row r="185" spans="2:65" s="13" customFormat="1" ht="13.5">
      <c r="B185" s="199"/>
      <c r="D185" s="183" t="s">
        <v>157</v>
      </c>
      <c r="E185" s="200" t="s">
        <v>5</v>
      </c>
      <c r="F185" s="201" t="s">
        <v>270</v>
      </c>
      <c r="H185" s="200" t="s">
        <v>5</v>
      </c>
      <c r="I185" s="202"/>
      <c r="L185" s="199"/>
      <c r="M185" s="203"/>
      <c r="N185" s="204"/>
      <c r="O185" s="204"/>
      <c r="P185" s="204"/>
      <c r="Q185" s="204"/>
      <c r="R185" s="204"/>
      <c r="S185" s="204"/>
      <c r="T185" s="205"/>
      <c r="AT185" s="200" t="s">
        <v>157</v>
      </c>
      <c r="AU185" s="200" t="s">
        <v>84</v>
      </c>
      <c r="AV185" s="13" t="s">
        <v>75</v>
      </c>
      <c r="AW185" s="13" t="s">
        <v>34</v>
      </c>
      <c r="AX185" s="13" t="s">
        <v>70</v>
      </c>
      <c r="AY185" s="200" t="s">
        <v>148</v>
      </c>
    </row>
    <row r="186" spans="2:65" s="11" customFormat="1" ht="13.5">
      <c r="B186" s="182"/>
      <c r="D186" s="183" t="s">
        <v>157</v>
      </c>
      <c r="E186" s="184" t="s">
        <v>5</v>
      </c>
      <c r="F186" s="185" t="s">
        <v>317</v>
      </c>
      <c r="H186" s="186">
        <v>156.44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157</v>
      </c>
      <c r="AU186" s="184" t="s">
        <v>84</v>
      </c>
      <c r="AV186" s="11" t="s">
        <v>84</v>
      </c>
      <c r="AW186" s="11" t="s">
        <v>34</v>
      </c>
      <c r="AX186" s="11" t="s">
        <v>70</v>
      </c>
      <c r="AY186" s="184" t="s">
        <v>148</v>
      </c>
    </row>
    <row r="187" spans="2:65" s="13" customFormat="1" ht="13.5">
      <c r="B187" s="199"/>
      <c r="D187" s="183" t="s">
        <v>157</v>
      </c>
      <c r="E187" s="200" t="s">
        <v>5</v>
      </c>
      <c r="F187" s="201" t="s">
        <v>205</v>
      </c>
      <c r="H187" s="200" t="s">
        <v>5</v>
      </c>
      <c r="I187" s="202"/>
      <c r="L187" s="199"/>
      <c r="M187" s="203"/>
      <c r="N187" s="204"/>
      <c r="O187" s="204"/>
      <c r="P187" s="204"/>
      <c r="Q187" s="204"/>
      <c r="R187" s="204"/>
      <c r="S187" s="204"/>
      <c r="T187" s="205"/>
      <c r="AT187" s="200" t="s">
        <v>157</v>
      </c>
      <c r="AU187" s="200" t="s">
        <v>84</v>
      </c>
      <c r="AV187" s="13" t="s">
        <v>75</v>
      </c>
      <c r="AW187" s="13" t="s">
        <v>34</v>
      </c>
      <c r="AX187" s="13" t="s">
        <v>70</v>
      </c>
      <c r="AY187" s="200" t="s">
        <v>148</v>
      </c>
    </row>
    <row r="188" spans="2:65" s="11" customFormat="1" ht="13.5">
      <c r="B188" s="182"/>
      <c r="D188" s="183" t="s">
        <v>157</v>
      </c>
      <c r="E188" s="184" t="s">
        <v>5</v>
      </c>
      <c r="F188" s="185" t="s">
        <v>318</v>
      </c>
      <c r="H188" s="186">
        <v>56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157</v>
      </c>
      <c r="AU188" s="184" t="s">
        <v>84</v>
      </c>
      <c r="AV188" s="11" t="s">
        <v>84</v>
      </c>
      <c r="AW188" s="11" t="s">
        <v>34</v>
      </c>
      <c r="AX188" s="11" t="s">
        <v>70</v>
      </c>
      <c r="AY188" s="184" t="s">
        <v>148</v>
      </c>
    </row>
    <row r="189" spans="2:65" s="11" customFormat="1" ht="13.5">
      <c r="B189" s="182"/>
      <c r="D189" s="183" t="s">
        <v>157</v>
      </c>
      <c r="E189" s="184" t="s">
        <v>5</v>
      </c>
      <c r="F189" s="185" t="s">
        <v>319</v>
      </c>
      <c r="H189" s="186">
        <v>49.6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157</v>
      </c>
      <c r="AU189" s="184" t="s">
        <v>84</v>
      </c>
      <c r="AV189" s="11" t="s">
        <v>84</v>
      </c>
      <c r="AW189" s="11" t="s">
        <v>34</v>
      </c>
      <c r="AX189" s="11" t="s">
        <v>70</v>
      </c>
      <c r="AY189" s="184" t="s">
        <v>148</v>
      </c>
    </row>
    <row r="190" spans="2:65" s="13" customFormat="1" ht="13.5">
      <c r="B190" s="199"/>
      <c r="D190" s="183" t="s">
        <v>157</v>
      </c>
      <c r="E190" s="200" t="s">
        <v>5</v>
      </c>
      <c r="F190" s="201" t="s">
        <v>208</v>
      </c>
      <c r="H190" s="200" t="s">
        <v>5</v>
      </c>
      <c r="I190" s="202"/>
      <c r="L190" s="199"/>
      <c r="M190" s="203"/>
      <c r="N190" s="204"/>
      <c r="O190" s="204"/>
      <c r="P190" s="204"/>
      <c r="Q190" s="204"/>
      <c r="R190" s="204"/>
      <c r="S190" s="204"/>
      <c r="T190" s="205"/>
      <c r="AT190" s="200" t="s">
        <v>157</v>
      </c>
      <c r="AU190" s="200" t="s">
        <v>84</v>
      </c>
      <c r="AV190" s="13" t="s">
        <v>75</v>
      </c>
      <c r="AW190" s="13" t="s">
        <v>34</v>
      </c>
      <c r="AX190" s="13" t="s">
        <v>70</v>
      </c>
      <c r="AY190" s="200" t="s">
        <v>148</v>
      </c>
    </row>
    <row r="191" spans="2:65" s="11" customFormat="1" ht="13.5">
      <c r="B191" s="182"/>
      <c r="D191" s="183" t="s">
        <v>157</v>
      </c>
      <c r="E191" s="184" t="s">
        <v>5</v>
      </c>
      <c r="F191" s="185" t="s">
        <v>320</v>
      </c>
      <c r="H191" s="186">
        <v>20.8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157</v>
      </c>
      <c r="AU191" s="184" t="s">
        <v>84</v>
      </c>
      <c r="AV191" s="11" t="s">
        <v>84</v>
      </c>
      <c r="AW191" s="11" t="s">
        <v>34</v>
      </c>
      <c r="AX191" s="11" t="s">
        <v>70</v>
      </c>
      <c r="AY191" s="184" t="s">
        <v>148</v>
      </c>
    </row>
    <row r="192" spans="2:65" s="11" customFormat="1" ht="13.5">
      <c r="B192" s="182"/>
      <c r="D192" s="183" t="s">
        <v>157</v>
      </c>
      <c r="E192" s="184" t="s">
        <v>5</v>
      </c>
      <c r="F192" s="185" t="s">
        <v>321</v>
      </c>
      <c r="H192" s="186">
        <v>36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157</v>
      </c>
      <c r="AU192" s="184" t="s">
        <v>84</v>
      </c>
      <c r="AV192" s="11" t="s">
        <v>84</v>
      </c>
      <c r="AW192" s="11" t="s">
        <v>34</v>
      </c>
      <c r="AX192" s="11" t="s">
        <v>70</v>
      </c>
      <c r="AY192" s="184" t="s">
        <v>148</v>
      </c>
    </row>
    <row r="193" spans="2:65" s="12" customFormat="1" ht="13.5">
      <c r="B193" s="191"/>
      <c r="D193" s="183" t="s">
        <v>157</v>
      </c>
      <c r="E193" s="192" t="s">
        <v>5</v>
      </c>
      <c r="F193" s="193" t="s">
        <v>165</v>
      </c>
      <c r="H193" s="194">
        <v>640.85599999999999</v>
      </c>
      <c r="I193" s="195"/>
      <c r="L193" s="191"/>
      <c r="M193" s="196"/>
      <c r="N193" s="197"/>
      <c r="O193" s="197"/>
      <c r="P193" s="197"/>
      <c r="Q193" s="197"/>
      <c r="R193" s="197"/>
      <c r="S193" s="197"/>
      <c r="T193" s="198"/>
      <c r="AT193" s="192" t="s">
        <v>157</v>
      </c>
      <c r="AU193" s="192" t="s">
        <v>84</v>
      </c>
      <c r="AV193" s="12" t="s">
        <v>155</v>
      </c>
      <c r="AW193" s="12" t="s">
        <v>34</v>
      </c>
      <c r="AX193" s="12" t="s">
        <v>75</v>
      </c>
      <c r="AY193" s="192" t="s">
        <v>148</v>
      </c>
    </row>
    <row r="194" spans="2:65" s="1" customFormat="1" ht="16.5" customHeight="1">
      <c r="B194" s="169"/>
      <c r="C194" s="170" t="s">
        <v>322</v>
      </c>
      <c r="D194" s="170" t="s">
        <v>150</v>
      </c>
      <c r="E194" s="171" t="s">
        <v>323</v>
      </c>
      <c r="F194" s="172" t="s">
        <v>324</v>
      </c>
      <c r="G194" s="173" t="s">
        <v>153</v>
      </c>
      <c r="H194" s="174">
        <v>640.85599999999999</v>
      </c>
      <c r="I194" s="175"/>
      <c r="J194" s="176">
        <f>ROUND(I194*H194,2)</f>
        <v>0</v>
      </c>
      <c r="K194" s="172" t="s">
        <v>154</v>
      </c>
      <c r="L194" s="41"/>
      <c r="M194" s="177" t="s">
        <v>5</v>
      </c>
      <c r="N194" s="178" t="s">
        <v>41</v>
      </c>
      <c r="O194" s="42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AR194" s="24" t="s">
        <v>155</v>
      </c>
      <c r="AT194" s="24" t="s">
        <v>150</v>
      </c>
      <c r="AU194" s="24" t="s">
        <v>84</v>
      </c>
      <c r="AY194" s="24" t="s">
        <v>148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4" t="s">
        <v>75</v>
      </c>
      <c r="BK194" s="181">
        <f>ROUND(I194*H194,2)</f>
        <v>0</v>
      </c>
      <c r="BL194" s="24" t="s">
        <v>155</v>
      </c>
      <c r="BM194" s="24" t="s">
        <v>325</v>
      </c>
    </row>
    <row r="195" spans="2:65" s="1" customFormat="1" ht="16.5" customHeight="1">
      <c r="B195" s="169"/>
      <c r="C195" s="170" t="s">
        <v>326</v>
      </c>
      <c r="D195" s="170" t="s">
        <v>150</v>
      </c>
      <c r="E195" s="171" t="s">
        <v>327</v>
      </c>
      <c r="F195" s="172" t="s">
        <v>328</v>
      </c>
      <c r="G195" s="173" t="s">
        <v>197</v>
      </c>
      <c r="H195" s="174">
        <v>365.66899999999998</v>
      </c>
      <c r="I195" s="175"/>
      <c r="J195" s="176">
        <f>ROUND(I195*H195,2)</f>
        <v>0</v>
      </c>
      <c r="K195" s="172" t="s">
        <v>154</v>
      </c>
      <c r="L195" s="41"/>
      <c r="M195" s="177" t="s">
        <v>5</v>
      </c>
      <c r="N195" s="178" t="s">
        <v>41</v>
      </c>
      <c r="O195" s="42"/>
      <c r="P195" s="179">
        <f>O195*H195</f>
        <v>0</v>
      </c>
      <c r="Q195" s="179">
        <v>4.6000000000000001E-4</v>
      </c>
      <c r="R195" s="179">
        <f>Q195*H195</f>
        <v>0.16820773999999999</v>
      </c>
      <c r="S195" s="179">
        <v>0</v>
      </c>
      <c r="T195" s="180">
        <f>S195*H195</f>
        <v>0</v>
      </c>
      <c r="AR195" s="24" t="s">
        <v>155</v>
      </c>
      <c r="AT195" s="24" t="s">
        <v>150</v>
      </c>
      <c r="AU195" s="24" t="s">
        <v>84</v>
      </c>
      <c r="AY195" s="24" t="s">
        <v>148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4" t="s">
        <v>75</v>
      </c>
      <c r="BK195" s="181">
        <f>ROUND(I195*H195,2)</f>
        <v>0</v>
      </c>
      <c r="BL195" s="24" t="s">
        <v>155</v>
      </c>
      <c r="BM195" s="24" t="s">
        <v>329</v>
      </c>
    </row>
    <row r="196" spans="2:65" s="11" customFormat="1" ht="13.5">
      <c r="B196" s="182"/>
      <c r="D196" s="183" t="s">
        <v>157</v>
      </c>
      <c r="E196" s="184" t="s">
        <v>5</v>
      </c>
      <c r="F196" s="185" t="s">
        <v>330</v>
      </c>
      <c r="H196" s="186">
        <v>365.66899999999998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84" t="s">
        <v>157</v>
      </c>
      <c r="AU196" s="184" t="s">
        <v>84</v>
      </c>
      <c r="AV196" s="11" t="s">
        <v>84</v>
      </c>
      <c r="AW196" s="11" t="s">
        <v>34</v>
      </c>
      <c r="AX196" s="11" t="s">
        <v>75</v>
      </c>
      <c r="AY196" s="184" t="s">
        <v>148</v>
      </c>
    </row>
    <row r="197" spans="2:65" s="1" customFormat="1" ht="16.5" customHeight="1">
      <c r="B197" s="169"/>
      <c r="C197" s="170" t="s">
        <v>331</v>
      </c>
      <c r="D197" s="170" t="s">
        <v>150</v>
      </c>
      <c r="E197" s="171" t="s">
        <v>332</v>
      </c>
      <c r="F197" s="172" t="s">
        <v>333</v>
      </c>
      <c r="G197" s="173" t="s">
        <v>197</v>
      </c>
      <c r="H197" s="174">
        <v>365.66899999999998</v>
      </c>
      <c r="I197" s="175"/>
      <c r="J197" s="176">
        <f>ROUND(I197*H197,2)</f>
        <v>0</v>
      </c>
      <c r="K197" s="172" t="s">
        <v>154</v>
      </c>
      <c r="L197" s="41"/>
      <c r="M197" s="177" t="s">
        <v>5</v>
      </c>
      <c r="N197" s="178" t="s">
        <v>41</v>
      </c>
      <c r="O197" s="42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4" t="s">
        <v>155</v>
      </c>
      <c r="AT197" s="24" t="s">
        <v>150</v>
      </c>
      <c r="AU197" s="24" t="s">
        <v>84</v>
      </c>
      <c r="AY197" s="24" t="s">
        <v>148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4" t="s">
        <v>75</v>
      </c>
      <c r="BK197" s="181">
        <f>ROUND(I197*H197,2)</f>
        <v>0</v>
      </c>
      <c r="BL197" s="24" t="s">
        <v>155</v>
      </c>
      <c r="BM197" s="24" t="s">
        <v>334</v>
      </c>
    </row>
    <row r="198" spans="2:65" s="11" customFormat="1" ht="13.5">
      <c r="B198" s="182"/>
      <c r="D198" s="183" t="s">
        <v>157</v>
      </c>
      <c r="E198" s="184" t="s">
        <v>5</v>
      </c>
      <c r="F198" s="185" t="s">
        <v>330</v>
      </c>
      <c r="H198" s="186">
        <v>365.66899999999998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157</v>
      </c>
      <c r="AU198" s="184" t="s">
        <v>84</v>
      </c>
      <c r="AV198" s="11" t="s">
        <v>84</v>
      </c>
      <c r="AW198" s="11" t="s">
        <v>34</v>
      </c>
      <c r="AX198" s="11" t="s">
        <v>75</v>
      </c>
      <c r="AY198" s="184" t="s">
        <v>148</v>
      </c>
    </row>
    <row r="199" spans="2:65" s="1" customFormat="1" ht="16.5" customHeight="1">
      <c r="B199" s="169"/>
      <c r="C199" s="170" t="s">
        <v>335</v>
      </c>
      <c r="D199" s="170" t="s">
        <v>150</v>
      </c>
      <c r="E199" s="171" t="s">
        <v>336</v>
      </c>
      <c r="F199" s="172" t="s">
        <v>337</v>
      </c>
      <c r="G199" s="173" t="s">
        <v>197</v>
      </c>
      <c r="H199" s="174">
        <v>408.625</v>
      </c>
      <c r="I199" s="175"/>
      <c r="J199" s="176">
        <f>ROUND(I199*H199,2)</f>
        <v>0</v>
      </c>
      <c r="K199" s="172" t="s">
        <v>154</v>
      </c>
      <c r="L199" s="41"/>
      <c r="M199" s="177" t="s">
        <v>5</v>
      </c>
      <c r="N199" s="178" t="s">
        <v>41</v>
      </c>
      <c r="O199" s="42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4" t="s">
        <v>155</v>
      </c>
      <c r="AT199" s="24" t="s">
        <v>150</v>
      </c>
      <c r="AU199" s="24" t="s">
        <v>84</v>
      </c>
      <c r="AY199" s="24" t="s">
        <v>148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4" t="s">
        <v>75</v>
      </c>
      <c r="BK199" s="181">
        <f>ROUND(I199*H199,2)</f>
        <v>0</v>
      </c>
      <c r="BL199" s="24" t="s">
        <v>155</v>
      </c>
      <c r="BM199" s="24" t="s">
        <v>338</v>
      </c>
    </row>
    <row r="200" spans="2:65" s="11" customFormat="1" ht="13.5">
      <c r="B200" s="182"/>
      <c r="D200" s="183" t="s">
        <v>157</v>
      </c>
      <c r="E200" s="184" t="s">
        <v>5</v>
      </c>
      <c r="F200" s="185" t="s">
        <v>339</v>
      </c>
      <c r="H200" s="186">
        <v>408.625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157</v>
      </c>
      <c r="AU200" s="184" t="s">
        <v>84</v>
      </c>
      <c r="AV200" s="11" t="s">
        <v>84</v>
      </c>
      <c r="AW200" s="11" t="s">
        <v>34</v>
      </c>
      <c r="AX200" s="11" t="s">
        <v>75</v>
      </c>
      <c r="AY200" s="184" t="s">
        <v>148</v>
      </c>
    </row>
    <row r="201" spans="2:65" s="1" customFormat="1" ht="16.5" customHeight="1">
      <c r="B201" s="169"/>
      <c r="C201" s="170" t="s">
        <v>340</v>
      </c>
      <c r="D201" s="170" t="s">
        <v>150</v>
      </c>
      <c r="E201" s="171" t="s">
        <v>341</v>
      </c>
      <c r="F201" s="172" t="s">
        <v>342</v>
      </c>
      <c r="G201" s="173" t="s">
        <v>197</v>
      </c>
      <c r="H201" s="174">
        <v>401.39</v>
      </c>
      <c r="I201" s="175"/>
      <c r="J201" s="176">
        <f>ROUND(I201*H201,2)</f>
        <v>0</v>
      </c>
      <c r="K201" s="172" t="s">
        <v>154</v>
      </c>
      <c r="L201" s="41"/>
      <c r="M201" s="177" t="s">
        <v>5</v>
      </c>
      <c r="N201" s="178" t="s">
        <v>41</v>
      </c>
      <c r="O201" s="42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4" t="s">
        <v>155</v>
      </c>
      <c r="AT201" s="24" t="s">
        <v>150</v>
      </c>
      <c r="AU201" s="24" t="s">
        <v>84</v>
      </c>
      <c r="AY201" s="24" t="s">
        <v>148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4" t="s">
        <v>75</v>
      </c>
      <c r="BK201" s="181">
        <f>ROUND(I201*H201,2)</f>
        <v>0</v>
      </c>
      <c r="BL201" s="24" t="s">
        <v>155</v>
      </c>
      <c r="BM201" s="24" t="s">
        <v>343</v>
      </c>
    </row>
    <row r="202" spans="2:65" s="1" customFormat="1" ht="16.5" customHeight="1">
      <c r="B202" s="169"/>
      <c r="C202" s="170" t="s">
        <v>344</v>
      </c>
      <c r="D202" s="170" t="s">
        <v>150</v>
      </c>
      <c r="E202" s="171" t="s">
        <v>345</v>
      </c>
      <c r="F202" s="172" t="s">
        <v>346</v>
      </c>
      <c r="G202" s="173" t="s">
        <v>197</v>
      </c>
      <c r="H202" s="174">
        <v>145.19999999999999</v>
      </c>
      <c r="I202" s="175"/>
      <c r="J202" s="176">
        <f>ROUND(I202*H202,2)</f>
        <v>0</v>
      </c>
      <c r="K202" s="172" t="s">
        <v>154</v>
      </c>
      <c r="L202" s="41"/>
      <c r="M202" s="177" t="s">
        <v>5</v>
      </c>
      <c r="N202" s="178" t="s">
        <v>41</v>
      </c>
      <c r="O202" s="42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4" t="s">
        <v>155</v>
      </c>
      <c r="AT202" s="24" t="s">
        <v>150</v>
      </c>
      <c r="AU202" s="24" t="s">
        <v>84</v>
      </c>
      <c r="AY202" s="24" t="s">
        <v>148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4" t="s">
        <v>75</v>
      </c>
      <c r="BK202" s="181">
        <f>ROUND(I202*H202,2)</f>
        <v>0</v>
      </c>
      <c r="BL202" s="24" t="s">
        <v>155</v>
      </c>
      <c r="BM202" s="24" t="s">
        <v>347</v>
      </c>
    </row>
    <row r="203" spans="2:65" s="13" customFormat="1" ht="13.5">
      <c r="B203" s="199"/>
      <c r="D203" s="183" t="s">
        <v>157</v>
      </c>
      <c r="E203" s="200" t="s">
        <v>5</v>
      </c>
      <c r="F203" s="201" t="s">
        <v>348</v>
      </c>
      <c r="H203" s="200" t="s">
        <v>5</v>
      </c>
      <c r="I203" s="202"/>
      <c r="L203" s="199"/>
      <c r="M203" s="203"/>
      <c r="N203" s="204"/>
      <c r="O203" s="204"/>
      <c r="P203" s="204"/>
      <c r="Q203" s="204"/>
      <c r="R203" s="204"/>
      <c r="S203" s="204"/>
      <c r="T203" s="205"/>
      <c r="AT203" s="200" t="s">
        <v>157</v>
      </c>
      <c r="AU203" s="200" t="s">
        <v>84</v>
      </c>
      <c r="AV203" s="13" t="s">
        <v>75</v>
      </c>
      <c r="AW203" s="13" t="s">
        <v>34</v>
      </c>
      <c r="AX203" s="13" t="s">
        <v>70</v>
      </c>
      <c r="AY203" s="200" t="s">
        <v>148</v>
      </c>
    </row>
    <row r="204" spans="2:65" s="11" customFormat="1" ht="13.5">
      <c r="B204" s="182"/>
      <c r="D204" s="183" t="s">
        <v>157</v>
      </c>
      <c r="E204" s="184" t="s">
        <v>5</v>
      </c>
      <c r="F204" s="185" t="s">
        <v>102</v>
      </c>
      <c r="H204" s="186">
        <v>72.599999999999994</v>
      </c>
      <c r="I204" s="187"/>
      <c r="L204" s="182"/>
      <c r="M204" s="188"/>
      <c r="N204" s="189"/>
      <c r="O204" s="189"/>
      <c r="P204" s="189"/>
      <c r="Q204" s="189"/>
      <c r="R204" s="189"/>
      <c r="S204" s="189"/>
      <c r="T204" s="190"/>
      <c r="AT204" s="184" t="s">
        <v>157</v>
      </c>
      <c r="AU204" s="184" t="s">
        <v>84</v>
      </c>
      <c r="AV204" s="11" t="s">
        <v>84</v>
      </c>
      <c r="AW204" s="11" t="s">
        <v>34</v>
      </c>
      <c r="AX204" s="11" t="s">
        <v>70</v>
      </c>
      <c r="AY204" s="184" t="s">
        <v>148</v>
      </c>
    </row>
    <row r="205" spans="2:65" s="13" customFormat="1" ht="13.5">
      <c r="B205" s="199"/>
      <c r="D205" s="183" t="s">
        <v>157</v>
      </c>
      <c r="E205" s="200" t="s">
        <v>5</v>
      </c>
      <c r="F205" s="201" t="s">
        <v>349</v>
      </c>
      <c r="H205" s="200" t="s">
        <v>5</v>
      </c>
      <c r="I205" s="202"/>
      <c r="L205" s="199"/>
      <c r="M205" s="203"/>
      <c r="N205" s="204"/>
      <c r="O205" s="204"/>
      <c r="P205" s="204"/>
      <c r="Q205" s="204"/>
      <c r="R205" s="204"/>
      <c r="S205" s="204"/>
      <c r="T205" s="205"/>
      <c r="AT205" s="200" t="s">
        <v>157</v>
      </c>
      <c r="AU205" s="200" t="s">
        <v>84</v>
      </c>
      <c r="AV205" s="13" t="s">
        <v>75</v>
      </c>
      <c r="AW205" s="13" t="s">
        <v>34</v>
      </c>
      <c r="AX205" s="13" t="s">
        <v>70</v>
      </c>
      <c r="AY205" s="200" t="s">
        <v>148</v>
      </c>
    </row>
    <row r="206" spans="2:65" s="11" customFormat="1" ht="13.5">
      <c r="B206" s="182"/>
      <c r="D206" s="183" t="s">
        <v>157</v>
      </c>
      <c r="E206" s="184" t="s">
        <v>5</v>
      </c>
      <c r="F206" s="185" t="s">
        <v>102</v>
      </c>
      <c r="H206" s="186">
        <v>72.599999999999994</v>
      </c>
      <c r="I206" s="187"/>
      <c r="L206" s="182"/>
      <c r="M206" s="188"/>
      <c r="N206" s="189"/>
      <c r="O206" s="189"/>
      <c r="P206" s="189"/>
      <c r="Q206" s="189"/>
      <c r="R206" s="189"/>
      <c r="S206" s="189"/>
      <c r="T206" s="190"/>
      <c r="AT206" s="184" t="s">
        <v>157</v>
      </c>
      <c r="AU206" s="184" t="s">
        <v>84</v>
      </c>
      <c r="AV206" s="11" t="s">
        <v>84</v>
      </c>
      <c r="AW206" s="11" t="s">
        <v>34</v>
      </c>
      <c r="AX206" s="11" t="s">
        <v>70</v>
      </c>
      <c r="AY206" s="184" t="s">
        <v>148</v>
      </c>
    </row>
    <row r="207" spans="2:65" s="12" customFormat="1" ht="13.5">
      <c r="B207" s="191"/>
      <c r="D207" s="183" t="s">
        <v>157</v>
      </c>
      <c r="E207" s="192" t="s">
        <v>5</v>
      </c>
      <c r="F207" s="193" t="s">
        <v>165</v>
      </c>
      <c r="H207" s="194">
        <v>145.19999999999999</v>
      </c>
      <c r="I207" s="195"/>
      <c r="L207" s="191"/>
      <c r="M207" s="196"/>
      <c r="N207" s="197"/>
      <c r="O207" s="197"/>
      <c r="P207" s="197"/>
      <c r="Q207" s="197"/>
      <c r="R207" s="197"/>
      <c r="S207" s="197"/>
      <c r="T207" s="198"/>
      <c r="AT207" s="192" t="s">
        <v>157</v>
      </c>
      <c r="AU207" s="192" t="s">
        <v>84</v>
      </c>
      <c r="AV207" s="12" t="s">
        <v>155</v>
      </c>
      <c r="AW207" s="12" t="s">
        <v>34</v>
      </c>
      <c r="AX207" s="12" t="s">
        <v>75</v>
      </c>
      <c r="AY207" s="192" t="s">
        <v>148</v>
      </c>
    </row>
    <row r="208" spans="2:65" s="1" customFormat="1" ht="16.5" customHeight="1">
      <c r="B208" s="169"/>
      <c r="C208" s="170" t="s">
        <v>350</v>
      </c>
      <c r="D208" s="170" t="s">
        <v>150</v>
      </c>
      <c r="E208" s="171" t="s">
        <v>351</v>
      </c>
      <c r="F208" s="172" t="s">
        <v>352</v>
      </c>
      <c r="G208" s="173" t="s">
        <v>197</v>
      </c>
      <c r="H208" s="174">
        <v>281.31299999999999</v>
      </c>
      <c r="I208" s="175"/>
      <c r="J208" s="176">
        <f>ROUND(I208*H208,2)</f>
        <v>0</v>
      </c>
      <c r="K208" s="172" t="s">
        <v>154</v>
      </c>
      <c r="L208" s="41"/>
      <c r="M208" s="177" t="s">
        <v>5</v>
      </c>
      <c r="N208" s="178" t="s">
        <v>41</v>
      </c>
      <c r="O208" s="42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4" t="s">
        <v>155</v>
      </c>
      <c r="AT208" s="24" t="s">
        <v>150</v>
      </c>
      <c r="AU208" s="24" t="s">
        <v>84</v>
      </c>
      <c r="AY208" s="24" t="s">
        <v>148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4" t="s">
        <v>75</v>
      </c>
      <c r="BK208" s="181">
        <f>ROUND(I208*H208,2)</f>
        <v>0</v>
      </c>
      <c r="BL208" s="24" t="s">
        <v>155</v>
      </c>
      <c r="BM208" s="24" t="s">
        <v>353</v>
      </c>
    </row>
    <row r="209" spans="2:65" s="11" customFormat="1" ht="13.5">
      <c r="B209" s="182"/>
      <c r="D209" s="183" t="s">
        <v>157</v>
      </c>
      <c r="E209" s="184" t="s">
        <v>108</v>
      </c>
      <c r="F209" s="185" t="s">
        <v>354</v>
      </c>
      <c r="H209" s="186">
        <v>562.62599999999998</v>
      </c>
      <c r="I209" s="187"/>
      <c r="L209" s="182"/>
      <c r="M209" s="188"/>
      <c r="N209" s="189"/>
      <c r="O209" s="189"/>
      <c r="P209" s="189"/>
      <c r="Q209" s="189"/>
      <c r="R209" s="189"/>
      <c r="S209" s="189"/>
      <c r="T209" s="190"/>
      <c r="AT209" s="184" t="s">
        <v>157</v>
      </c>
      <c r="AU209" s="184" t="s">
        <v>84</v>
      </c>
      <c r="AV209" s="11" t="s">
        <v>84</v>
      </c>
      <c r="AW209" s="11" t="s">
        <v>34</v>
      </c>
      <c r="AX209" s="11" t="s">
        <v>70</v>
      </c>
      <c r="AY209" s="184" t="s">
        <v>148</v>
      </c>
    </row>
    <row r="210" spans="2:65" s="11" customFormat="1" ht="13.5">
      <c r="B210" s="182"/>
      <c r="D210" s="183" t="s">
        <v>157</v>
      </c>
      <c r="E210" s="184" t="s">
        <v>5</v>
      </c>
      <c r="F210" s="185" t="s">
        <v>355</v>
      </c>
      <c r="H210" s="186">
        <v>281.31299999999999</v>
      </c>
      <c r="I210" s="187"/>
      <c r="L210" s="182"/>
      <c r="M210" s="188"/>
      <c r="N210" s="189"/>
      <c r="O210" s="189"/>
      <c r="P210" s="189"/>
      <c r="Q210" s="189"/>
      <c r="R210" s="189"/>
      <c r="S210" s="189"/>
      <c r="T210" s="190"/>
      <c r="AT210" s="184" t="s">
        <v>157</v>
      </c>
      <c r="AU210" s="184" t="s">
        <v>84</v>
      </c>
      <c r="AV210" s="11" t="s">
        <v>84</v>
      </c>
      <c r="AW210" s="11" t="s">
        <v>34</v>
      </c>
      <c r="AX210" s="11" t="s">
        <v>75</v>
      </c>
      <c r="AY210" s="184" t="s">
        <v>148</v>
      </c>
    </row>
    <row r="211" spans="2:65" s="1" customFormat="1" ht="25.5" customHeight="1">
      <c r="B211" s="169"/>
      <c r="C211" s="170" t="s">
        <v>356</v>
      </c>
      <c r="D211" s="170" t="s">
        <v>150</v>
      </c>
      <c r="E211" s="171" t="s">
        <v>357</v>
      </c>
      <c r="F211" s="172" t="s">
        <v>358</v>
      </c>
      <c r="G211" s="173" t="s">
        <v>197</v>
      </c>
      <c r="H211" s="174">
        <v>2813.13</v>
      </c>
      <c r="I211" s="175"/>
      <c r="J211" s="176">
        <f>ROUND(I211*H211,2)</f>
        <v>0</v>
      </c>
      <c r="K211" s="172" t="s">
        <v>154</v>
      </c>
      <c r="L211" s="41"/>
      <c r="M211" s="177" t="s">
        <v>5</v>
      </c>
      <c r="N211" s="178" t="s">
        <v>41</v>
      </c>
      <c r="O211" s="42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24" t="s">
        <v>155</v>
      </c>
      <c r="AT211" s="24" t="s">
        <v>150</v>
      </c>
      <c r="AU211" s="24" t="s">
        <v>84</v>
      </c>
      <c r="AY211" s="24" t="s">
        <v>148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4" t="s">
        <v>75</v>
      </c>
      <c r="BK211" s="181">
        <f>ROUND(I211*H211,2)</f>
        <v>0</v>
      </c>
      <c r="BL211" s="24" t="s">
        <v>155</v>
      </c>
      <c r="BM211" s="24" t="s">
        <v>359</v>
      </c>
    </row>
    <row r="212" spans="2:65" s="11" customFormat="1" ht="13.5">
      <c r="B212" s="182"/>
      <c r="D212" s="183" t="s">
        <v>157</v>
      </c>
      <c r="E212" s="184" t="s">
        <v>5</v>
      </c>
      <c r="F212" s="185" t="s">
        <v>360</v>
      </c>
      <c r="H212" s="186">
        <v>2813.13</v>
      </c>
      <c r="I212" s="187"/>
      <c r="L212" s="182"/>
      <c r="M212" s="188"/>
      <c r="N212" s="189"/>
      <c r="O212" s="189"/>
      <c r="P212" s="189"/>
      <c r="Q212" s="189"/>
      <c r="R212" s="189"/>
      <c r="S212" s="189"/>
      <c r="T212" s="190"/>
      <c r="AT212" s="184" t="s">
        <v>157</v>
      </c>
      <c r="AU212" s="184" t="s">
        <v>84</v>
      </c>
      <c r="AV212" s="11" t="s">
        <v>84</v>
      </c>
      <c r="AW212" s="11" t="s">
        <v>34</v>
      </c>
      <c r="AX212" s="11" t="s">
        <v>75</v>
      </c>
      <c r="AY212" s="184" t="s">
        <v>148</v>
      </c>
    </row>
    <row r="213" spans="2:65" s="1" customFormat="1" ht="16.5" customHeight="1">
      <c r="B213" s="169"/>
      <c r="C213" s="170" t="s">
        <v>361</v>
      </c>
      <c r="D213" s="170" t="s">
        <v>150</v>
      </c>
      <c r="E213" s="171" t="s">
        <v>362</v>
      </c>
      <c r="F213" s="172" t="s">
        <v>363</v>
      </c>
      <c r="G213" s="173" t="s">
        <v>197</v>
      </c>
      <c r="H213" s="174">
        <v>281.31299999999999</v>
      </c>
      <c r="I213" s="175"/>
      <c r="J213" s="176">
        <f>ROUND(I213*H213,2)</f>
        <v>0</v>
      </c>
      <c r="K213" s="172" t="s">
        <v>154</v>
      </c>
      <c r="L213" s="41"/>
      <c r="M213" s="177" t="s">
        <v>5</v>
      </c>
      <c r="N213" s="178" t="s">
        <v>41</v>
      </c>
      <c r="O213" s="42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AR213" s="24" t="s">
        <v>155</v>
      </c>
      <c r="AT213" s="24" t="s">
        <v>150</v>
      </c>
      <c r="AU213" s="24" t="s">
        <v>84</v>
      </c>
      <c r="AY213" s="24" t="s">
        <v>148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4" t="s">
        <v>75</v>
      </c>
      <c r="BK213" s="181">
        <f>ROUND(I213*H213,2)</f>
        <v>0</v>
      </c>
      <c r="BL213" s="24" t="s">
        <v>155</v>
      </c>
      <c r="BM213" s="24" t="s">
        <v>364</v>
      </c>
    </row>
    <row r="214" spans="2:65" s="11" customFormat="1" ht="13.5">
      <c r="B214" s="182"/>
      <c r="D214" s="183" t="s">
        <v>157</v>
      </c>
      <c r="E214" s="184" t="s">
        <v>5</v>
      </c>
      <c r="F214" s="185" t="s">
        <v>355</v>
      </c>
      <c r="H214" s="186">
        <v>281.31299999999999</v>
      </c>
      <c r="I214" s="187"/>
      <c r="L214" s="182"/>
      <c r="M214" s="188"/>
      <c r="N214" s="189"/>
      <c r="O214" s="189"/>
      <c r="P214" s="189"/>
      <c r="Q214" s="189"/>
      <c r="R214" s="189"/>
      <c r="S214" s="189"/>
      <c r="T214" s="190"/>
      <c r="AT214" s="184" t="s">
        <v>157</v>
      </c>
      <c r="AU214" s="184" t="s">
        <v>84</v>
      </c>
      <c r="AV214" s="11" t="s">
        <v>84</v>
      </c>
      <c r="AW214" s="11" t="s">
        <v>34</v>
      </c>
      <c r="AX214" s="11" t="s">
        <v>75</v>
      </c>
      <c r="AY214" s="184" t="s">
        <v>148</v>
      </c>
    </row>
    <row r="215" spans="2:65" s="1" customFormat="1" ht="25.5" customHeight="1">
      <c r="B215" s="169"/>
      <c r="C215" s="170" t="s">
        <v>365</v>
      </c>
      <c r="D215" s="170" t="s">
        <v>150</v>
      </c>
      <c r="E215" s="171" t="s">
        <v>366</v>
      </c>
      <c r="F215" s="172" t="s">
        <v>367</v>
      </c>
      <c r="G215" s="173" t="s">
        <v>197</v>
      </c>
      <c r="H215" s="174">
        <v>2813.13</v>
      </c>
      <c r="I215" s="175"/>
      <c r="J215" s="176">
        <f>ROUND(I215*H215,2)</f>
        <v>0</v>
      </c>
      <c r="K215" s="172" t="s">
        <v>154</v>
      </c>
      <c r="L215" s="41"/>
      <c r="M215" s="177" t="s">
        <v>5</v>
      </c>
      <c r="N215" s="178" t="s">
        <v>41</v>
      </c>
      <c r="O215" s="42"/>
      <c r="P215" s="179">
        <f>O215*H215</f>
        <v>0</v>
      </c>
      <c r="Q215" s="179">
        <v>0</v>
      </c>
      <c r="R215" s="179">
        <f>Q215*H215</f>
        <v>0</v>
      </c>
      <c r="S215" s="179">
        <v>0</v>
      </c>
      <c r="T215" s="180">
        <f>S215*H215</f>
        <v>0</v>
      </c>
      <c r="AR215" s="24" t="s">
        <v>155</v>
      </c>
      <c r="AT215" s="24" t="s">
        <v>150</v>
      </c>
      <c r="AU215" s="24" t="s">
        <v>84</v>
      </c>
      <c r="AY215" s="24" t="s">
        <v>148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4" t="s">
        <v>75</v>
      </c>
      <c r="BK215" s="181">
        <f>ROUND(I215*H215,2)</f>
        <v>0</v>
      </c>
      <c r="BL215" s="24" t="s">
        <v>155</v>
      </c>
      <c r="BM215" s="24" t="s">
        <v>368</v>
      </c>
    </row>
    <row r="216" spans="2:65" s="11" customFormat="1" ht="13.5">
      <c r="B216" s="182"/>
      <c r="D216" s="183" t="s">
        <v>157</v>
      </c>
      <c r="E216" s="184" t="s">
        <v>5</v>
      </c>
      <c r="F216" s="185" t="s">
        <v>360</v>
      </c>
      <c r="H216" s="186">
        <v>2813.13</v>
      </c>
      <c r="I216" s="187"/>
      <c r="L216" s="182"/>
      <c r="M216" s="188"/>
      <c r="N216" s="189"/>
      <c r="O216" s="189"/>
      <c r="P216" s="189"/>
      <c r="Q216" s="189"/>
      <c r="R216" s="189"/>
      <c r="S216" s="189"/>
      <c r="T216" s="190"/>
      <c r="AT216" s="184" t="s">
        <v>157</v>
      </c>
      <c r="AU216" s="184" t="s">
        <v>84</v>
      </c>
      <c r="AV216" s="11" t="s">
        <v>84</v>
      </c>
      <c r="AW216" s="11" t="s">
        <v>34</v>
      </c>
      <c r="AX216" s="11" t="s">
        <v>75</v>
      </c>
      <c r="AY216" s="184" t="s">
        <v>148</v>
      </c>
    </row>
    <row r="217" spans="2:65" s="1" customFormat="1" ht="16.5" customHeight="1">
      <c r="B217" s="169"/>
      <c r="C217" s="170" t="s">
        <v>369</v>
      </c>
      <c r="D217" s="170" t="s">
        <v>150</v>
      </c>
      <c r="E217" s="171" t="s">
        <v>370</v>
      </c>
      <c r="F217" s="172" t="s">
        <v>371</v>
      </c>
      <c r="G217" s="173" t="s">
        <v>197</v>
      </c>
      <c r="H217" s="174">
        <v>72.599999999999994</v>
      </c>
      <c r="I217" s="175"/>
      <c r="J217" s="176">
        <f>ROUND(I217*H217,2)</f>
        <v>0</v>
      </c>
      <c r="K217" s="172" t="s">
        <v>154</v>
      </c>
      <c r="L217" s="41"/>
      <c r="M217" s="177" t="s">
        <v>5</v>
      </c>
      <c r="N217" s="178" t="s">
        <v>41</v>
      </c>
      <c r="O217" s="42"/>
      <c r="P217" s="179">
        <f>O217*H217</f>
        <v>0</v>
      </c>
      <c r="Q217" s="179">
        <v>0</v>
      </c>
      <c r="R217" s="179">
        <f>Q217*H217</f>
        <v>0</v>
      </c>
      <c r="S217" s="179">
        <v>0</v>
      </c>
      <c r="T217" s="180">
        <f>S217*H217</f>
        <v>0</v>
      </c>
      <c r="AR217" s="24" t="s">
        <v>155</v>
      </c>
      <c r="AT217" s="24" t="s">
        <v>150</v>
      </c>
      <c r="AU217" s="24" t="s">
        <v>84</v>
      </c>
      <c r="AY217" s="24" t="s">
        <v>148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4" t="s">
        <v>75</v>
      </c>
      <c r="BK217" s="181">
        <f>ROUND(I217*H217,2)</f>
        <v>0</v>
      </c>
      <c r="BL217" s="24" t="s">
        <v>155</v>
      </c>
      <c r="BM217" s="24" t="s">
        <v>372</v>
      </c>
    </row>
    <row r="218" spans="2:65" s="13" customFormat="1" ht="13.5">
      <c r="B218" s="199"/>
      <c r="D218" s="183" t="s">
        <v>157</v>
      </c>
      <c r="E218" s="200" t="s">
        <v>5</v>
      </c>
      <c r="F218" s="201" t="s">
        <v>373</v>
      </c>
      <c r="H218" s="200" t="s">
        <v>5</v>
      </c>
      <c r="I218" s="202"/>
      <c r="L218" s="199"/>
      <c r="M218" s="203"/>
      <c r="N218" s="204"/>
      <c r="O218" s="204"/>
      <c r="P218" s="204"/>
      <c r="Q218" s="204"/>
      <c r="R218" s="204"/>
      <c r="S218" s="204"/>
      <c r="T218" s="205"/>
      <c r="AT218" s="200" t="s">
        <v>157</v>
      </c>
      <c r="AU218" s="200" t="s">
        <v>84</v>
      </c>
      <c r="AV218" s="13" t="s">
        <v>75</v>
      </c>
      <c r="AW218" s="13" t="s">
        <v>34</v>
      </c>
      <c r="AX218" s="13" t="s">
        <v>70</v>
      </c>
      <c r="AY218" s="200" t="s">
        <v>148</v>
      </c>
    </row>
    <row r="219" spans="2:65" s="11" customFormat="1" ht="13.5">
      <c r="B219" s="182"/>
      <c r="D219" s="183" t="s">
        <v>157</v>
      </c>
      <c r="E219" s="184" t="s">
        <v>5</v>
      </c>
      <c r="F219" s="185" t="s">
        <v>102</v>
      </c>
      <c r="H219" s="186">
        <v>72.599999999999994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84" t="s">
        <v>157</v>
      </c>
      <c r="AU219" s="184" t="s">
        <v>84</v>
      </c>
      <c r="AV219" s="11" t="s">
        <v>84</v>
      </c>
      <c r="AW219" s="11" t="s">
        <v>34</v>
      </c>
      <c r="AX219" s="11" t="s">
        <v>75</v>
      </c>
      <c r="AY219" s="184" t="s">
        <v>148</v>
      </c>
    </row>
    <row r="220" spans="2:65" s="1" customFormat="1" ht="16.5" customHeight="1">
      <c r="B220" s="169"/>
      <c r="C220" s="170" t="s">
        <v>374</v>
      </c>
      <c r="D220" s="170" t="s">
        <v>150</v>
      </c>
      <c r="E220" s="171" t="s">
        <v>375</v>
      </c>
      <c r="F220" s="172" t="s">
        <v>376</v>
      </c>
      <c r="G220" s="173" t="s">
        <v>197</v>
      </c>
      <c r="H220" s="174">
        <v>562.62599999999998</v>
      </c>
      <c r="I220" s="175"/>
      <c r="J220" s="176">
        <f>ROUND(I220*H220,2)</f>
        <v>0</v>
      </c>
      <c r="K220" s="172" t="s">
        <v>154</v>
      </c>
      <c r="L220" s="41"/>
      <c r="M220" s="177" t="s">
        <v>5</v>
      </c>
      <c r="N220" s="178" t="s">
        <v>41</v>
      </c>
      <c r="O220" s="42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AR220" s="24" t="s">
        <v>155</v>
      </c>
      <c r="AT220" s="24" t="s">
        <v>150</v>
      </c>
      <c r="AU220" s="24" t="s">
        <v>84</v>
      </c>
      <c r="AY220" s="24" t="s">
        <v>148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4" t="s">
        <v>75</v>
      </c>
      <c r="BK220" s="181">
        <f>ROUND(I220*H220,2)</f>
        <v>0</v>
      </c>
      <c r="BL220" s="24" t="s">
        <v>155</v>
      </c>
      <c r="BM220" s="24" t="s">
        <v>377</v>
      </c>
    </row>
    <row r="221" spans="2:65" s="11" customFormat="1" ht="13.5">
      <c r="B221" s="182"/>
      <c r="D221" s="183" t="s">
        <v>157</v>
      </c>
      <c r="E221" s="184" t="s">
        <v>5</v>
      </c>
      <c r="F221" s="185" t="s">
        <v>108</v>
      </c>
      <c r="H221" s="186">
        <v>562.62599999999998</v>
      </c>
      <c r="I221" s="187"/>
      <c r="L221" s="182"/>
      <c r="M221" s="188"/>
      <c r="N221" s="189"/>
      <c r="O221" s="189"/>
      <c r="P221" s="189"/>
      <c r="Q221" s="189"/>
      <c r="R221" s="189"/>
      <c r="S221" s="189"/>
      <c r="T221" s="190"/>
      <c r="AT221" s="184" t="s">
        <v>157</v>
      </c>
      <c r="AU221" s="184" t="s">
        <v>84</v>
      </c>
      <c r="AV221" s="11" t="s">
        <v>84</v>
      </c>
      <c r="AW221" s="11" t="s">
        <v>34</v>
      </c>
      <c r="AX221" s="11" t="s">
        <v>75</v>
      </c>
      <c r="AY221" s="184" t="s">
        <v>148</v>
      </c>
    </row>
    <row r="222" spans="2:65" s="1" customFormat="1" ht="16.5" customHeight="1">
      <c r="B222" s="169"/>
      <c r="C222" s="170" t="s">
        <v>378</v>
      </c>
      <c r="D222" s="170" t="s">
        <v>150</v>
      </c>
      <c r="E222" s="171" t="s">
        <v>379</v>
      </c>
      <c r="F222" s="172" t="s">
        <v>380</v>
      </c>
      <c r="G222" s="173" t="s">
        <v>381</v>
      </c>
      <c r="H222" s="174">
        <v>939.58500000000004</v>
      </c>
      <c r="I222" s="175"/>
      <c r="J222" s="176">
        <f>ROUND(I222*H222,2)</f>
        <v>0</v>
      </c>
      <c r="K222" s="172" t="s">
        <v>154</v>
      </c>
      <c r="L222" s="41"/>
      <c r="M222" s="177" t="s">
        <v>5</v>
      </c>
      <c r="N222" s="178" t="s">
        <v>41</v>
      </c>
      <c r="O222" s="42"/>
      <c r="P222" s="179">
        <f>O222*H222</f>
        <v>0</v>
      </c>
      <c r="Q222" s="179">
        <v>0</v>
      </c>
      <c r="R222" s="179">
        <f>Q222*H222</f>
        <v>0</v>
      </c>
      <c r="S222" s="179">
        <v>0</v>
      </c>
      <c r="T222" s="180">
        <f>S222*H222</f>
        <v>0</v>
      </c>
      <c r="AR222" s="24" t="s">
        <v>155</v>
      </c>
      <c r="AT222" s="24" t="s">
        <v>150</v>
      </c>
      <c r="AU222" s="24" t="s">
        <v>84</v>
      </c>
      <c r="AY222" s="24" t="s">
        <v>148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24" t="s">
        <v>75</v>
      </c>
      <c r="BK222" s="181">
        <f>ROUND(I222*H222,2)</f>
        <v>0</v>
      </c>
      <c r="BL222" s="24" t="s">
        <v>155</v>
      </c>
      <c r="BM222" s="24" t="s">
        <v>382</v>
      </c>
    </row>
    <row r="223" spans="2:65" s="11" customFormat="1" ht="13.5">
      <c r="B223" s="182"/>
      <c r="D223" s="183" t="s">
        <v>157</v>
      </c>
      <c r="E223" s="184" t="s">
        <v>5</v>
      </c>
      <c r="F223" s="185" t="s">
        <v>383</v>
      </c>
      <c r="H223" s="186">
        <v>939.58500000000004</v>
      </c>
      <c r="I223" s="187"/>
      <c r="L223" s="182"/>
      <c r="M223" s="188"/>
      <c r="N223" s="189"/>
      <c r="O223" s="189"/>
      <c r="P223" s="189"/>
      <c r="Q223" s="189"/>
      <c r="R223" s="189"/>
      <c r="S223" s="189"/>
      <c r="T223" s="190"/>
      <c r="AT223" s="184" t="s">
        <v>157</v>
      </c>
      <c r="AU223" s="184" t="s">
        <v>84</v>
      </c>
      <c r="AV223" s="11" t="s">
        <v>84</v>
      </c>
      <c r="AW223" s="11" t="s">
        <v>34</v>
      </c>
      <c r="AX223" s="11" t="s">
        <v>75</v>
      </c>
      <c r="AY223" s="184" t="s">
        <v>148</v>
      </c>
    </row>
    <row r="224" spans="2:65" s="1" customFormat="1" ht="16.5" customHeight="1">
      <c r="B224" s="169"/>
      <c r="C224" s="170" t="s">
        <v>384</v>
      </c>
      <c r="D224" s="170" t="s">
        <v>150</v>
      </c>
      <c r="E224" s="171" t="s">
        <v>385</v>
      </c>
      <c r="F224" s="172" t="s">
        <v>386</v>
      </c>
      <c r="G224" s="173" t="s">
        <v>197</v>
      </c>
      <c r="H224" s="174">
        <v>190.18899999999999</v>
      </c>
      <c r="I224" s="175"/>
      <c r="J224" s="176">
        <f>ROUND(I224*H224,2)</f>
        <v>0</v>
      </c>
      <c r="K224" s="172" t="s">
        <v>154</v>
      </c>
      <c r="L224" s="41"/>
      <c r="M224" s="177" t="s">
        <v>5</v>
      </c>
      <c r="N224" s="178" t="s">
        <v>41</v>
      </c>
      <c r="O224" s="42"/>
      <c r="P224" s="179">
        <f>O224*H224</f>
        <v>0</v>
      </c>
      <c r="Q224" s="179">
        <v>0</v>
      </c>
      <c r="R224" s="179">
        <f>Q224*H224</f>
        <v>0</v>
      </c>
      <c r="S224" s="179">
        <v>0</v>
      </c>
      <c r="T224" s="180">
        <f>S224*H224</f>
        <v>0</v>
      </c>
      <c r="AR224" s="24" t="s">
        <v>155</v>
      </c>
      <c r="AT224" s="24" t="s">
        <v>150</v>
      </c>
      <c r="AU224" s="24" t="s">
        <v>84</v>
      </c>
      <c r="AY224" s="24" t="s">
        <v>148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4" t="s">
        <v>75</v>
      </c>
      <c r="BK224" s="181">
        <f>ROUND(I224*H224,2)</f>
        <v>0</v>
      </c>
      <c r="BL224" s="24" t="s">
        <v>155</v>
      </c>
      <c r="BM224" s="24" t="s">
        <v>387</v>
      </c>
    </row>
    <row r="225" spans="2:65" s="13" customFormat="1" ht="13.5">
      <c r="B225" s="199"/>
      <c r="D225" s="183" t="s">
        <v>157</v>
      </c>
      <c r="E225" s="200" t="s">
        <v>5</v>
      </c>
      <c r="F225" s="201" t="s">
        <v>388</v>
      </c>
      <c r="H225" s="200" t="s">
        <v>5</v>
      </c>
      <c r="I225" s="202"/>
      <c r="L225" s="199"/>
      <c r="M225" s="203"/>
      <c r="N225" s="204"/>
      <c r="O225" s="204"/>
      <c r="P225" s="204"/>
      <c r="Q225" s="204"/>
      <c r="R225" s="204"/>
      <c r="S225" s="204"/>
      <c r="T225" s="205"/>
      <c r="AT225" s="200" t="s">
        <v>157</v>
      </c>
      <c r="AU225" s="200" t="s">
        <v>84</v>
      </c>
      <c r="AV225" s="13" t="s">
        <v>75</v>
      </c>
      <c r="AW225" s="13" t="s">
        <v>34</v>
      </c>
      <c r="AX225" s="13" t="s">
        <v>70</v>
      </c>
      <c r="AY225" s="200" t="s">
        <v>148</v>
      </c>
    </row>
    <row r="226" spans="2:65" s="13" customFormat="1" ht="13.5">
      <c r="B226" s="199"/>
      <c r="D226" s="183" t="s">
        <v>157</v>
      </c>
      <c r="E226" s="200" t="s">
        <v>5</v>
      </c>
      <c r="F226" s="201" t="s">
        <v>389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157</v>
      </c>
      <c r="AU226" s="200" t="s">
        <v>84</v>
      </c>
      <c r="AV226" s="13" t="s">
        <v>75</v>
      </c>
      <c r="AW226" s="13" t="s">
        <v>34</v>
      </c>
      <c r="AX226" s="13" t="s">
        <v>70</v>
      </c>
      <c r="AY226" s="200" t="s">
        <v>148</v>
      </c>
    </row>
    <row r="227" spans="2:65" s="11" customFormat="1" ht="13.5">
      <c r="B227" s="182"/>
      <c r="D227" s="183" t="s">
        <v>157</v>
      </c>
      <c r="E227" s="184" t="s">
        <v>5</v>
      </c>
      <c r="F227" s="185" t="s">
        <v>390</v>
      </c>
      <c r="H227" s="186">
        <v>16.259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157</v>
      </c>
      <c r="AU227" s="184" t="s">
        <v>84</v>
      </c>
      <c r="AV227" s="11" t="s">
        <v>84</v>
      </c>
      <c r="AW227" s="11" t="s">
        <v>34</v>
      </c>
      <c r="AX227" s="11" t="s">
        <v>70</v>
      </c>
      <c r="AY227" s="184" t="s">
        <v>148</v>
      </c>
    </row>
    <row r="228" spans="2:65" s="11" customFormat="1" ht="13.5">
      <c r="B228" s="182"/>
      <c r="D228" s="183" t="s">
        <v>157</v>
      </c>
      <c r="E228" s="184" t="s">
        <v>5</v>
      </c>
      <c r="F228" s="185" t="s">
        <v>391</v>
      </c>
      <c r="H228" s="186">
        <v>26.702000000000002</v>
      </c>
      <c r="I228" s="187"/>
      <c r="L228" s="182"/>
      <c r="M228" s="188"/>
      <c r="N228" s="189"/>
      <c r="O228" s="189"/>
      <c r="P228" s="189"/>
      <c r="Q228" s="189"/>
      <c r="R228" s="189"/>
      <c r="S228" s="189"/>
      <c r="T228" s="190"/>
      <c r="AT228" s="184" t="s">
        <v>157</v>
      </c>
      <c r="AU228" s="184" t="s">
        <v>84</v>
      </c>
      <c r="AV228" s="11" t="s">
        <v>84</v>
      </c>
      <c r="AW228" s="11" t="s">
        <v>34</v>
      </c>
      <c r="AX228" s="11" t="s">
        <v>70</v>
      </c>
      <c r="AY228" s="184" t="s">
        <v>148</v>
      </c>
    </row>
    <row r="229" spans="2:65" s="11" customFormat="1" ht="13.5">
      <c r="B229" s="182"/>
      <c r="D229" s="183" t="s">
        <v>157</v>
      </c>
      <c r="E229" s="184" t="s">
        <v>5</v>
      </c>
      <c r="F229" s="185" t="s">
        <v>392</v>
      </c>
      <c r="H229" s="186">
        <v>23.324000000000002</v>
      </c>
      <c r="I229" s="187"/>
      <c r="L229" s="182"/>
      <c r="M229" s="188"/>
      <c r="N229" s="189"/>
      <c r="O229" s="189"/>
      <c r="P229" s="189"/>
      <c r="Q229" s="189"/>
      <c r="R229" s="189"/>
      <c r="S229" s="189"/>
      <c r="T229" s="190"/>
      <c r="AT229" s="184" t="s">
        <v>157</v>
      </c>
      <c r="AU229" s="184" t="s">
        <v>84</v>
      </c>
      <c r="AV229" s="11" t="s">
        <v>84</v>
      </c>
      <c r="AW229" s="11" t="s">
        <v>34</v>
      </c>
      <c r="AX229" s="11" t="s">
        <v>70</v>
      </c>
      <c r="AY229" s="184" t="s">
        <v>148</v>
      </c>
    </row>
    <row r="230" spans="2:65" s="11" customFormat="1" ht="13.5">
      <c r="B230" s="182"/>
      <c r="D230" s="183" t="s">
        <v>157</v>
      </c>
      <c r="E230" s="184" t="s">
        <v>5</v>
      </c>
      <c r="F230" s="185" t="s">
        <v>393</v>
      </c>
      <c r="H230" s="186">
        <v>10.893000000000001</v>
      </c>
      <c r="I230" s="187"/>
      <c r="L230" s="182"/>
      <c r="M230" s="188"/>
      <c r="N230" s="189"/>
      <c r="O230" s="189"/>
      <c r="P230" s="189"/>
      <c r="Q230" s="189"/>
      <c r="R230" s="189"/>
      <c r="S230" s="189"/>
      <c r="T230" s="190"/>
      <c r="AT230" s="184" t="s">
        <v>157</v>
      </c>
      <c r="AU230" s="184" t="s">
        <v>84</v>
      </c>
      <c r="AV230" s="11" t="s">
        <v>84</v>
      </c>
      <c r="AW230" s="11" t="s">
        <v>34</v>
      </c>
      <c r="AX230" s="11" t="s">
        <v>70</v>
      </c>
      <c r="AY230" s="184" t="s">
        <v>148</v>
      </c>
    </row>
    <row r="231" spans="2:65" s="11" customFormat="1" ht="13.5">
      <c r="B231" s="182"/>
      <c r="D231" s="183" t="s">
        <v>157</v>
      </c>
      <c r="E231" s="184" t="s">
        <v>5</v>
      </c>
      <c r="F231" s="185" t="s">
        <v>394</v>
      </c>
      <c r="H231" s="186">
        <v>14.577</v>
      </c>
      <c r="I231" s="187"/>
      <c r="L231" s="182"/>
      <c r="M231" s="188"/>
      <c r="N231" s="189"/>
      <c r="O231" s="189"/>
      <c r="P231" s="189"/>
      <c r="Q231" s="189"/>
      <c r="R231" s="189"/>
      <c r="S231" s="189"/>
      <c r="T231" s="190"/>
      <c r="AT231" s="184" t="s">
        <v>157</v>
      </c>
      <c r="AU231" s="184" t="s">
        <v>84</v>
      </c>
      <c r="AV231" s="11" t="s">
        <v>84</v>
      </c>
      <c r="AW231" s="11" t="s">
        <v>34</v>
      </c>
      <c r="AX231" s="11" t="s">
        <v>70</v>
      </c>
      <c r="AY231" s="184" t="s">
        <v>148</v>
      </c>
    </row>
    <row r="232" spans="2:65" s="13" customFormat="1" ht="13.5">
      <c r="B232" s="199"/>
      <c r="D232" s="183" t="s">
        <v>157</v>
      </c>
      <c r="E232" s="200" t="s">
        <v>5</v>
      </c>
      <c r="F232" s="201" t="s">
        <v>244</v>
      </c>
      <c r="H232" s="200" t="s">
        <v>5</v>
      </c>
      <c r="I232" s="202"/>
      <c r="L232" s="199"/>
      <c r="M232" s="203"/>
      <c r="N232" s="204"/>
      <c r="O232" s="204"/>
      <c r="P232" s="204"/>
      <c r="Q232" s="204"/>
      <c r="R232" s="204"/>
      <c r="S232" s="204"/>
      <c r="T232" s="205"/>
      <c r="AT232" s="200" t="s">
        <v>157</v>
      </c>
      <c r="AU232" s="200" t="s">
        <v>84</v>
      </c>
      <c r="AV232" s="13" t="s">
        <v>75</v>
      </c>
      <c r="AW232" s="13" t="s">
        <v>34</v>
      </c>
      <c r="AX232" s="13" t="s">
        <v>70</v>
      </c>
      <c r="AY232" s="200" t="s">
        <v>148</v>
      </c>
    </row>
    <row r="233" spans="2:65" s="11" customFormat="1" ht="13.5">
      <c r="B233" s="182"/>
      <c r="D233" s="183" t="s">
        <v>157</v>
      </c>
      <c r="E233" s="184" t="s">
        <v>5</v>
      </c>
      <c r="F233" s="185" t="s">
        <v>395</v>
      </c>
      <c r="H233" s="186">
        <v>8.5879999999999992</v>
      </c>
      <c r="I233" s="187"/>
      <c r="L233" s="182"/>
      <c r="M233" s="188"/>
      <c r="N233" s="189"/>
      <c r="O233" s="189"/>
      <c r="P233" s="189"/>
      <c r="Q233" s="189"/>
      <c r="R233" s="189"/>
      <c r="S233" s="189"/>
      <c r="T233" s="190"/>
      <c r="AT233" s="184" t="s">
        <v>157</v>
      </c>
      <c r="AU233" s="184" t="s">
        <v>84</v>
      </c>
      <c r="AV233" s="11" t="s">
        <v>84</v>
      </c>
      <c r="AW233" s="11" t="s">
        <v>34</v>
      </c>
      <c r="AX233" s="11" t="s">
        <v>70</v>
      </c>
      <c r="AY233" s="184" t="s">
        <v>148</v>
      </c>
    </row>
    <row r="234" spans="2:65" s="11" customFormat="1" ht="13.5">
      <c r="B234" s="182"/>
      <c r="D234" s="183" t="s">
        <v>157</v>
      </c>
      <c r="E234" s="184" t="s">
        <v>5</v>
      </c>
      <c r="F234" s="185" t="s">
        <v>396</v>
      </c>
      <c r="H234" s="186">
        <v>60.402999999999999</v>
      </c>
      <c r="I234" s="187"/>
      <c r="L234" s="182"/>
      <c r="M234" s="188"/>
      <c r="N234" s="189"/>
      <c r="O234" s="189"/>
      <c r="P234" s="189"/>
      <c r="Q234" s="189"/>
      <c r="R234" s="189"/>
      <c r="S234" s="189"/>
      <c r="T234" s="190"/>
      <c r="AT234" s="184" t="s">
        <v>157</v>
      </c>
      <c r="AU234" s="184" t="s">
        <v>84</v>
      </c>
      <c r="AV234" s="11" t="s">
        <v>84</v>
      </c>
      <c r="AW234" s="11" t="s">
        <v>34</v>
      </c>
      <c r="AX234" s="11" t="s">
        <v>70</v>
      </c>
      <c r="AY234" s="184" t="s">
        <v>148</v>
      </c>
    </row>
    <row r="235" spans="2:65" s="11" customFormat="1" ht="13.5">
      <c r="B235" s="182"/>
      <c r="D235" s="183" t="s">
        <v>157</v>
      </c>
      <c r="E235" s="184" t="s">
        <v>5</v>
      </c>
      <c r="F235" s="185" t="s">
        <v>397</v>
      </c>
      <c r="H235" s="186">
        <v>6.2439999999999998</v>
      </c>
      <c r="I235" s="187"/>
      <c r="L235" s="182"/>
      <c r="M235" s="188"/>
      <c r="N235" s="189"/>
      <c r="O235" s="189"/>
      <c r="P235" s="189"/>
      <c r="Q235" s="189"/>
      <c r="R235" s="189"/>
      <c r="S235" s="189"/>
      <c r="T235" s="190"/>
      <c r="AT235" s="184" t="s">
        <v>157</v>
      </c>
      <c r="AU235" s="184" t="s">
        <v>84</v>
      </c>
      <c r="AV235" s="11" t="s">
        <v>84</v>
      </c>
      <c r="AW235" s="11" t="s">
        <v>34</v>
      </c>
      <c r="AX235" s="11" t="s">
        <v>70</v>
      </c>
      <c r="AY235" s="184" t="s">
        <v>148</v>
      </c>
    </row>
    <row r="236" spans="2:65" s="11" customFormat="1" ht="13.5">
      <c r="B236" s="182"/>
      <c r="D236" s="183" t="s">
        <v>157</v>
      </c>
      <c r="E236" s="184" t="s">
        <v>5</v>
      </c>
      <c r="F236" s="185" t="s">
        <v>398</v>
      </c>
      <c r="H236" s="186">
        <v>23.199000000000002</v>
      </c>
      <c r="I236" s="187"/>
      <c r="L236" s="182"/>
      <c r="M236" s="188"/>
      <c r="N236" s="189"/>
      <c r="O236" s="189"/>
      <c r="P236" s="189"/>
      <c r="Q236" s="189"/>
      <c r="R236" s="189"/>
      <c r="S236" s="189"/>
      <c r="T236" s="190"/>
      <c r="AT236" s="184" t="s">
        <v>157</v>
      </c>
      <c r="AU236" s="184" t="s">
        <v>84</v>
      </c>
      <c r="AV236" s="11" t="s">
        <v>84</v>
      </c>
      <c r="AW236" s="11" t="s">
        <v>34</v>
      </c>
      <c r="AX236" s="11" t="s">
        <v>70</v>
      </c>
      <c r="AY236" s="184" t="s">
        <v>148</v>
      </c>
    </row>
    <row r="237" spans="2:65" s="12" customFormat="1" ht="13.5">
      <c r="B237" s="191"/>
      <c r="D237" s="183" t="s">
        <v>157</v>
      </c>
      <c r="E237" s="192" t="s">
        <v>98</v>
      </c>
      <c r="F237" s="193" t="s">
        <v>165</v>
      </c>
      <c r="H237" s="194">
        <v>190.18899999999999</v>
      </c>
      <c r="I237" s="195"/>
      <c r="L237" s="191"/>
      <c r="M237" s="196"/>
      <c r="N237" s="197"/>
      <c r="O237" s="197"/>
      <c r="P237" s="197"/>
      <c r="Q237" s="197"/>
      <c r="R237" s="197"/>
      <c r="S237" s="197"/>
      <c r="T237" s="198"/>
      <c r="AT237" s="192" t="s">
        <v>157</v>
      </c>
      <c r="AU237" s="192" t="s">
        <v>84</v>
      </c>
      <c r="AV237" s="12" t="s">
        <v>155</v>
      </c>
      <c r="AW237" s="12" t="s">
        <v>34</v>
      </c>
      <c r="AX237" s="12" t="s">
        <v>75</v>
      </c>
      <c r="AY237" s="192" t="s">
        <v>148</v>
      </c>
    </row>
    <row r="238" spans="2:65" s="1" customFormat="1" ht="16.5" customHeight="1">
      <c r="B238" s="169"/>
      <c r="C238" s="214" t="s">
        <v>399</v>
      </c>
      <c r="D238" s="214" t="s">
        <v>288</v>
      </c>
      <c r="E238" s="215" t="s">
        <v>400</v>
      </c>
      <c r="F238" s="216" t="s">
        <v>401</v>
      </c>
      <c r="G238" s="217" t="s">
        <v>381</v>
      </c>
      <c r="H238" s="218">
        <v>380.37799999999999</v>
      </c>
      <c r="I238" s="219"/>
      <c r="J238" s="220">
        <f>ROUND(I238*H238,2)</f>
        <v>0</v>
      </c>
      <c r="K238" s="216" t="s">
        <v>154</v>
      </c>
      <c r="L238" s="221"/>
      <c r="M238" s="222" t="s">
        <v>5</v>
      </c>
      <c r="N238" s="223" t="s">
        <v>41</v>
      </c>
      <c r="O238" s="42"/>
      <c r="P238" s="179">
        <f>O238*H238</f>
        <v>0</v>
      </c>
      <c r="Q238" s="179">
        <v>1</v>
      </c>
      <c r="R238" s="179">
        <f>Q238*H238</f>
        <v>380.37799999999999</v>
      </c>
      <c r="S238" s="179">
        <v>0</v>
      </c>
      <c r="T238" s="180">
        <f>S238*H238</f>
        <v>0</v>
      </c>
      <c r="AR238" s="24" t="s">
        <v>190</v>
      </c>
      <c r="AT238" s="24" t="s">
        <v>288</v>
      </c>
      <c r="AU238" s="24" t="s">
        <v>84</v>
      </c>
      <c r="AY238" s="24" t="s">
        <v>148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24" t="s">
        <v>75</v>
      </c>
      <c r="BK238" s="181">
        <f>ROUND(I238*H238,2)</f>
        <v>0</v>
      </c>
      <c r="BL238" s="24" t="s">
        <v>155</v>
      </c>
      <c r="BM238" s="24" t="s">
        <v>402</v>
      </c>
    </row>
    <row r="239" spans="2:65" s="1" customFormat="1" ht="16.5" customHeight="1">
      <c r="B239" s="169"/>
      <c r="C239" s="170" t="s">
        <v>403</v>
      </c>
      <c r="D239" s="170" t="s">
        <v>150</v>
      </c>
      <c r="E239" s="171" t="s">
        <v>385</v>
      </c>
      <c r="F239" s="172" t="s">
        <v>386</v>
      </c>
      <c r="G239" s="173" t="s">
        <v>197</v>
      </c>
      <c r="H239" s="174">
        <v>819.73400000000004</v>
      </c>
      <c r="I239" s="175"/>
      <c r="J239" s="176">
        <f>ROUND(I239*H239,2)</f>
        <v>0</v>
      </c>
      <c r="K239" s="172" t="s">
        <v>154</v>
      </c>
      <c r="L239" s="41"/>
      <c r="M239" s="177" t="s">
        <v>5</v>
      </c>
      <c r="N239" s="178" t="s">
        <v>41</v>
      </c>
      <c r="O239" s="42"/>
      <c r="P239" s="179">
        <f>O239*H239</f>
        <v>0</v>
      </c>
      <c r="Q239" s="179">
        <v>0</v>
      </c>
      <c r="R239" s="179">
        <f>Q239*H239</f>
        <v>0</v>
      </c>
      <c r="S239" s="179">
        <v>0</v>
      </c>
      <c r="T239" s="180">
        <f>S239*H239</f>
        <v>0</v>
      </c>
      <c r="AR239" s="24" t="s">
        <v>155</v>
      </c>
      <c r="AT239" s="24" t="s">
        <v>150</v>
      </c>
      <c r="AU239" s="24" t="s">
        <v>84</v>
      </c>
      <c r="AY239" s="24" t="s">
        <v>148</v>
      </c>
      <c r="BE239" s="181">
        <f>IF(N239="základní",J239,0)</f>
        <v>0</v>
      </c>
      <c r="BF239" s="181">
        <f>IF(N239="snížená",J239,0)</f>
        <v>0</v>
      </c>
      <c r="BG239" s="181">
        <f>IF(N239="zákl. přenesená",J239,0)</f>
        <v>0</v>
      </c>
      <c r="BH239" s="181">
        <f>IF(N239="sníž. přenesená",J239,0)</f>
        <v>0</v>
      </c>
      <c r="BI239" s="181">
        <f>IF(N239="nulová",J239,0)</f>
        <v>0</v>
      </c>
      <c r="BJ239" s="24" t="s">
        <v>75</v>
      </c>
      <c r="BK239" s="181">
        <f>ROUND(I239*H239,2)</f>
        <v>0</v>
      </c>
      <c r="BL239" s="24" t="s">
        <v>155</v>
      </c>
      <c r="BM239" s="24" t="s">
        <v>404</v>
      </c>
    </row>
    <row r="240" spans="2:65" s="13" customFormat="1" ht="13.5">
      <c r="B240" s="199"/>
      <c r="D240" s="183" t="s">
        <v>157</v>
      </c>
      <c r="E240" s="200" t="s">
        <v>5</v>
      </c>
      <c r="F240" s="201" t="s">
        <v>405</v>
      </c>
      <c r="H240" s="200" t="s">
        <v>5</v>
      </c>
      <c r="I240" s="202"/>
      <c r="L240" s="199"/>
      <c r="M240" s="203"/>
      <c r="N240" s="204"/>
      <c r="O240" s="204"/>
      <c r="P240" s="204"/>
      <c r="Q240" s="204"/>
      <c r="R240" s="204"/>
      <c r="S240" s="204"/>
      <c r="T240" s="205"/>
      <c r="AT240" s="200" t="s">
        <v>157</v>
      </c>
      <c r="AU240" s="200" t="s">
        <v>84</v>
      </c>
      <c r="AV240" s="13" t="s">
        <v>75</v>
      </c>
      <c r="AW240" s="13" t="s">
        <v>34</v>
      </c>
      <c r="AX240" s="13" t="s">
        <v>70</v>
      </c>
      <c r="AY240" s="200" t="s">
        <v>148</v>
      </c>
    </row>
    <row r="241" spans="2:65" s="11" customFormat="1" ht="13.5">
      <c r="B241" s="182"/>
      <c r="D241" s="183" t="s">
        <v>157</v>
      </c>
      <c r="E241" s="184" t="s">
        <v>5</v>
      </c>
      <c r="F241" s="185" t="s">
        <v>406</v>
      </c>
      <c r="H241" s="186">
        <v>1382.36</v>
      </c>
      <c r="I241" s="187"/>
      <c r="L241" s="182"/>
      <c r="M241" s="188"/>
      <c r="N241" s="189"/>
      <c r="O241" s="189"/>
      <c r="P241" s="189"/>
      <c r="Q241" s="189"/>
      <c r="R241" s="189"/>
      <c r="S241" s="189"/>
      <c r="T241" s="190"/>
      <c r="AT241" s="184" t="s">
        <v>157</v>
      </c>
      <c r="AU241" s="184" t="s">
        <v>84</v>
      </c>
      <c r="AV241" s="11" t="s">
        <v>84</v>
      </c>
      <c r="AW241" s="11" t="s">
        <v>34</v>
      </c>
      <c r="AX241" s="11" t="s">
        <v>70</v>
      </c>
      <c r="AY241" s="184" t="s">
        <v>148</v>
      </c>
    </row>
    <row r="242" spans="2:65" s="11" customFormat="1" ht="13.5">
      <c r="B242" s="182"/>
      <c r="D242" s="183" t="s">
        <v>157</v>
      </c>
      <c r="E242" s="184" t="s">
        <v>5</v>
      </c>
      <c r="F242" s="185" t="s">
        <v>407</v>
      </c>
      <c r="H242" s="186">
        <v>-501.483</v>
      </c>
      <c r="I242" s="187"/>
      <c r="L242" s="182"/>
      <c r="M242" s="188"/>
      <c r="N242" s="189"/>
      <c r="O242" s="189"/>
      <c r="P242" s="189"/>
      <c r="Q242" s="189"/>
      <c r="R242" s="189"/>
      <c r="S242" s="189"/>
      <c r="T242" s="190"/>
      <c r="AT242" s="184" t="s">
        <v>157</v>
      </c>
      <c r="AU242" s="184" t="s">
        <v>84</v>
      </c>
      <c r="AV242" s="11" t="s">
        <v>84</v>
      </c>
      <c r="AW242" s="11" t="s">
        <v>34</v>
      </c>
      <c r="AX242" s="11" t="s">
        <v>70</v>
      </c>
      <c r="AY242" s="184" t="s">
        <v>148</v>
      </c>
    </row>
    <row r="243" spans="2:65" s="11" customFormat="1" ht="13.5">
      <c r="B243" s="182"/>
      <c r="D243" s="183" t="s">
        <v>157</v>
      </c>
      <c r="E243" s="184" t="s">
        <v>5</v>
      </c>
      <c r="F243" s="185" t="s">
        <v>408</v>
      </c>
      <c r="H243" s="186">
        <v>-9.4860000000000007</v>
      </c>
      <c r="I243" s="187"/>
      <c r="L243" s="182"/>
      <c r="M243" s="188"/>
      <c r="N243" s="189"/>
      <c r="O243" s="189"/>
      <c r="P243" s="189"/>
      <c r="Q243" s="189"/>
      <c r="R243" s="189"/>
      <c r="S243" s="189"/>
      <c r="T243" s="190"/>
      <c r="AT243" s="184" t="s">
        <v>157</v>
      </c>
      <c r="AU243" s="184" t="s">
        <v>84</v>
      </c>
      <c r="AV243" s="11" t="s">
        <v>84</v>
      </c>
      <c r="AW243" s="11" t="s">
        <v>34</v>
      </c>
      <c r="AX243" s="11" t="s">
        <v>70</v>
      </c>
      <c r="AY243" s="184" t="s">
        <v>148</v>
      </c>
    </row>
    <row r="244" spans="2:65" s="11" customFormat="1" ht="13.5">
      <c r="B244" s="182"/>
      <c r="D244" s="183" t="s">
        <v>157</v>
      </c>
      <c r="E244" s="184" t="s">
        <v>5</v>
      </c>
      <c r="F244" s="185" t="s">
        <v>409</v>
      </c>
      <c r="H244" s="186">
        <v>-43.737000000000002</v>
      </c>
      <c r="I244" s="187"/>
      <c r="L244" s="182"/>
      <c r="M244" s="188"/>
      <c r="N244" s="189"/>
      <c r="O244" s="189"/>
      <c r="P244" s="189"/>
      <c r="Q244" s="189"/>
      <c r="R244" s="189"/>
      <c r="S244" s="189"/>
      <c r="T244" s="190"/>
      <c r="AT244" s="184" t="s">
        <v>157</v>
      </c>
      <c r="AU244" s="184" t="s">
        <v>84</v>
      </c>
      <c r="AV244" s="11" t="s">
        <v>84</v>
      </c>
      <c r="AW244" s="11" t="s">
        <v>34</v>
      </c>
      <c r="AX244" s="11" t="s">
        <v>70</v>
      </c>
      <c r="AY244" s="184" t="s">
        <v>148</v>
      </c>
    </row>
    <row r="245" spans="2:65" s="11" customFormat="1" ht="40.5">
      <c r="B245" s="182"/>
      <c r="D245" s="183" t="s">
        <v>157</v>
      </c>
      <c r="E245" s="184" t="s">
        <v>5</v>
      </c>
      <c r="F245" s="185" t="s">
        <v>410</v>
      </c>
      <c r="H245" s="186">
        <v>-7.92</v>
      </c>
      <c r="I245" s="187"/>
      <c r="L245" s="182"/>
      <c r="M245" s="188"/>
      <c r="N245" s="189"/>
      <c r="O245" s="189"/>
      <c r="P245" s="189"/>
      <c r="Q245" s="189"/>
      <c r="R245" s="189"/>
      <c r="S245" s="189"/>
      <c r="T245" s="190"/>
      <c r="AT245" s="184" t="s">
        <v>157</v>
      </c>
      <c r="AU245" s="184" t="s">
        <v>84</v>
      </c>
      <c r="AV245" s="11" t="s">
        <v>84</v>
      </c>
      <c r="AW245" s="11" t="s">
        <v>34</v>
      </c>
      <c r="AX245" s="11" t="s">
        <v>70</v>
      </c>
      <c r="AY245" s="184" t="s">
        <v>148</v>
      </c>
    </row>
    <row r="246" spans="2:65" s="12" customFormat="1" ht="13.5">
      <c r="B246" s="191"/>
      <c r="D246" s="183" t="s">
        <v>157</v>
      </c>
      <c r="E246" s="192" t="s">
        <v>104</v>
      </c>
      <c r="F246" s="193" t="s">
        <v>165</v>
      </c>
      <c r="H246" s="194">
        <v>819.73400000000004</v>
      </c>
      <c r="I246" s="195"/>
      <c r="L246" s="191"/>
      <c r="M246" s="196"/>
      <c r="N246" s="197"/>
      <c r="O246" s="197"/>
      <c r="P246" s="197"/>
      <c r="Q246" s="197"/>
      <c r="R246" s="197"/>
      <c r="S246" s="197"/>
      <c r="T246" s="198"/>
      <c r="AT246" s="192" t="s">
        <v>157</v>
      </c>
      <c r="AU246" s="192" t="s">
        <v>84</v>
      </c>
      <c r="AV246" s="12" t="s">
        <v>155</v>
      </c>
      <c r="AW246" s="12" t="s">
        <v>34</v>
      </c>
      <c r="AX246" s="12" t="s">
        <v>75</v>
      </c>
      <c r="AY246" s="192" t="s">
        <v>148</v>
      </c>
    </row>
    <row r="247" spans="2:65" s="1" customFormat="1" ht="16.5" customHeight="1">
      <c r="B247" s="169"/>
      <c r="C247" s="170" t="s">
        <v>411</v>
      </c>
      <c r="D247" s="170" t="s">
        <v>150</v>
      </c>
      <c r="E247" s="171" t="s">
        <v>412</v>
      </c>
      <c r="F247" s="172" t="s">
        <v>413</v>
      </c>
      <c r="G247" s="173" t="s">
        <v>197</v>
      </c>
      <c r="H247" s="174">
        <v>246.86600000000001</v>
      </c>
      <c r="I247" s="175"/>
      <c r="J247" s="176">
        <f>ROUND(I247*H247,2)</f>
        <v>0</v>
      </c>
      <c r="K247" s="172" t="s">
        <v>154</v>
      </c>
      <c r="L247" s="41"/>
      <c r="M247" s="177" t="s">
        <v>5</v>
      </c>
      <c r="N247" s="178" t="s">
        <v>41</v>
      </c>
      <c r="O247" s="42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AR247" s="24" t="s">
        <v>155</v>
      </c>
      <c r="AT247" s="24" t="s">
        <v>150</v>
      </c>
      <c r="AU247" s="24" t="s">
        <v>84</v>
      </c>
      <c r="AY247" s="24" t="s">
        <v>148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4" t="s">
        <v>75</v>
      </c>
      <c r="BK247" s="181">
        <f>ROUND(I247*H247,2)</f>
        <v>0</v>
      </c>
      <c r="BL247" s="24" t="s">
        <v>155</v>
      </c>
      <c r="BM247" s="24" t="s">
        <v>414</v>
      </c>
    </row>
    <row r="248" spans="2:65" s="11" customFormat="1" ht="13.5">
      <c r="B248" s="182"/>
      <c r="D248" s="183" t="s">
        <v>157</v>
      </c>
      <c r="E248" s="184" t="s">
        <v>5</v>
      </c>
      <c r="F248" s="185" t="s">
        <v>415</v>
      </c>
      <c r="H248" s="186">
        <v>243.71600000000001</v>
      </c>
      <c r="I248" s="187"/>
      <c r="L248" s="182"/>
      <c r="M248" s="188"/>
      <c r="N248" s="189"/>
      <c r="O248" s="189"/>
      <c r="P248" s="189"/>
      <c r="Q248" s="189"/>
      <c r="R248" s="189"/>
      <c r="S248" s="189"/>
      <c r="T248" s="190"/>
      <c r="AT248" s="184" t="s">
        <v>157</v>
      </c>
      <c r="AU248" s="184" t="s">
        <v>84</v>
      </c>
      <c r="AV248" s="11" t="s">
        <v>84</v>
      </c>
      <c r="AW248" s="11" t="s">
        <v>34</v>
      </c>
      <c r="AX248" s="11" t="s">
        <v>70</v>
      </c>
      <c r="AY248" s="184" t="s">
        <v>148</v>
      </c>
    </row>
    <row r="249" spans="2:65" s="11" customFormat="1" ht="13.5">
      <c r="B249" s="182"/>
      <c r="D249" s="183" t="s">
        <v>157</v>
      </c>
      <c r="E249" s="184" t="s">
        <v>5</v>
      </c>
      <c r="F249" s="185" t="s">
        <v>416</v>
      </c>
      <c r="H249" s="186">
        <v>3.15</v>
      </c>
      <c r="I249" s="187"/>
      <c r="L249" s="182"/>
      <c r="M249" s="188"/>
      <c r="N249" s="189"/>
      <c r="O249" s="189"/>
      <c r="P249" s="189"/>
      <c r="Q249" s="189"/>
      <c r="R249" s="189"/>
      <c r="S249" s="189"/>
      <c r="T249" s="190"/>
      <c r="AT249" s="184" t="s">
        <v>157</v>
      </c>
      <c r="AU249" s="184" t="s">
        <v>84</v>
      </c>
      <c r="AV249" s="11" t="s">
        <v>84</v>
      </c>
      <c r="AW249" s="11" t="s">
        <v>34</v>
      </c>
      <c r="AX249" s="11" t="s">
        <v>70</v>
      </c>
      <c r="AY249" s="184" t="s">
        <v>148</v>
      </c>
    </row>
    <row r="250" spans="2:65" s="12" customFormat="1" ht="13.5">
      <c r="B250" s="191"/>
      <c r="D250" s="183" t="s">
        <v>157</v>
      </c>
      <c r="E250" s="192" t="s">
        <v>100</v>
      </c>
      <c r="F250" s="193" t="s">
        <v>165</v>
      </c>
      <c r="H250" s="194">
        <v>246.86600000000001</v>
      </c>
      <c r="I250" s="195"/>
      <c r="L250" s="191"/>
      <c r="M250" s="196"/>
      <c r="N250" s="197"/>
      <c r="O250" s="197"/>
      <c r="P250" s="197"/>
      <c r="Q250" s="197"/>
      <c r="R250" s="197"/>
      <c r="S250" s="197"/>
      <c r="T250" s="198"/>
      <c r="AT250" s="192" t="s">
        <v>157</v>
      </c>
      <c r="AU250" s="192" t="s">
        <v>84</v>
      </c>
      <c r="AV250" s="12" t="s">
        <v>155</v>
      </c>
      <c r="AW250" s="12" t="s">
        <v>34</v>
      </c>
      <c r="AX250" s="12" t="s">
        <v>75</v>
      </c>
      <c r="AY250" s="192" t="s">
        <v>148</v>
      </c>
    </row>
    <row r="251" spans="2:65" s="1" customFormat="1" ht="16.5" customHeight="1">
      <c r="B251" s="169"/>
      <c r="C251" s="214" t="s">
        <v>417</v>
      </c>
      <c r="D251" s="214" t="s">
        <v>288</v>
      </c>
      <c r="E251" s="215" t="s">
        <v>418</v>
      </c>
      <c r="F251" s="216" t="s">
        <v>419</v>
      </c>
      <c r="G251" s="217" t="s">
        <v>381</v>
      </c>
      <c r="H251" s="218">
        <v>493.73200000000003</v>
      </c>
      <c r="I251" s="219"/>
      <c r="J251" s="220">
        <f>ROUND(I251*H251,2)</f>
        <v>0</v>
      </c>
      <c r="K251" s="216" t="s">
        <v>154</v>
      </c>
      <c r="L251" s="221"/>
      <c r="M251" s="222" t="s">
        <v>5</v>
      </c>
      <c r="N251" s="223" t="s">
        <v>41</v>
      </c>
      <c r="O251" s="42"/>
      <c r="P251" s="179">
        <f>O251*H251</f>
        <v>0</v>
      </c>
      <c r="Q251" s="179">
        <v>1</v>
      </c>
      <c r="R251" s="179">
        <f>Q251*H251</f>
        <v>493.73200000000003</v>
      </c>
      <c r="S251" s="179">
        <v>0</v>
      </c>
      <c r="T251" s="180">
        <f>S251*H251</f>
        <v>0</v>
      </c>
      <c r="AR251" s="24" t="s">
        <v>190</v>
      </c>
      <c r="AT251" s="24" t="s">
        <v>288</v>
      </c>
      <c r="AU251" s="24" t="s">
        <v>84</v>
      </c>
      <c r="AY251" s="24" t="s">
        <v>148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4" t="s">
        <v>75</v>
      </c>
      <c r="BK251" s="181">
        <f>ROUND(I251*H251,2)</f>
        <v>0</v>
      </c>
      <c r="BL251" s="24" t="s">
        <v>155</v>
      </c>
      <c r="BM251" s="24" t="s">
        <v>420</v>
      </c>
    </row>
    <row r="252" spans="2:65" s="11" customFormat="1" ht="13.5">
      <c r="B252" s="182"/>
      <c r="D252" s="183" t="s">
        <v>157</v>
      </c>
      <c r="F252" s="185" t="s">
        <v>421</v>
      </c>
      <c r="H252" s="186">
        <v>493.73200000000003</v>
      </c>
      <c r="I252" s="187"/>
      <c r="L252" s="182"/>
      <c r="M252" s="188"/>
      <c r="N252" s="189"/>
      <c r="O252" s="189"/>
      <c r="P252" s="189"/>
      <c r="Q252" s="189"/>
      <c r="R252" s="189"/>
      <c r="S252" s="189"/>
      <c r="T252" s="190"/>
      <c r="AT252" s="184" t="s">
        <v>157</v>
      </c>
      <c r="AU252" s="184" t="s">
        <v>84</v>
      </c>
      <c r="AV252" s="11" t="s">
        <v>84</v>
      </c>
      <c r="AW252" s="11" t="s">
        <v>6</v>
      </c>
      <c r="AX252" s="11" t="s">
        <v>75</v>
      </c>
      <c r="AY252" s="184" t="s">
        <v>148</v>
      </c>
    </row>
    <row r="253" spans="2:65" s="1" customFormat="1" ht="25.5" customHeight="1">
      <c r="B253" s="169"/>
      <c r="C253" s="170" t="s">
        <v>422</v>
      </c>
      <c r="D253" s="170" t="s">
        <v>150</v>
      </c>
      <c r="E253" s="171" t="s">
        <v>423</v>
      </c>
      <c r="F253" s="172" t="s">
        <v>424</v>
      </c>
      <c r="G253" s="173" t="s">
        <v>153</v>
      </c>
      <c r="H253" s="174">
        <v>726</v>
      </c>
      <c r="I253" s="175"/>
      <c r="J253" s="176">
        <f>ROUND(I253*H253,2)</f>
        <v>0</v>
      </c>
      <c r="K253" s="172" t="s">
        <v>154</v>
      </c>
      <c r="L253" s="41"/>
      <c r="M253" s="177" t="s">
        <v>5</v>
      </c>
      <c r="N253" s="178" t="s">
        <v>41</v>
      </c>
      <c r="O253" s="42"/>
      <c r="P253" s="179">
        <f>O253*H253</f>
        <v>0</v>
      </c>
      <c r="Q253" s="179">
        <v>0</v>
      </c>
      <c r="R253" s="179">
        <f>Q253*H253</f>
        <v>0</v>
      </c>
      <c r="S253" s="179">
        <v>0</v>
      </c>
      <c r="T253" s="180">
        <f>S253*H253</f>
        <v>0</v>
      </c>
      <c r="AR253" s="24" t="s">
        <v>155</v>
      </c>
      <c r="AT253" s="24" t="s">
        <v>150</v>
      </c>
      <c r="AU253" s="24" t="s">
        <v>84</v>
      </c>
      <c r="AY253" s="24" t="s">
        <v>148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4" t="s">
        <v>75</v>
      </c>
      <c r="BK253" s="181">
        <f>ROUND(I253*H253,2)</f>
        <v>0</v>
      </c>
      <c r="BL253" s="24" t="s">
        <v>155</v>
      </c>
      <c r="BM253" s="24" t="s">
        <v>425</v>
      </c>
    </row>
    <row r="254" spans="2:65" s="11" customFormat="1" ht="13.5">
      <c r="B254" s="182"/>
      <c r="D254" s="183" t="s">
        <v>157</v>
      </c>
      <c r="E254" s="184" t="s">
        <v>5</v>
      </c>
      <c r="F254" s="185" t="s">
        <v>426</v>
      </c>
      <c r="H254" s="186">
        <v>726</v>
      </c>
      <c r="I254" s="187"/>
      <c r="L254" s="182"/>
      <c r="M254" s="188"/>
      <c r="N254" s="189"/>
      <c r="O254" s="189"/>
      <c r="P254" s="189"/>
      <c r="Q254" s="189"/>
      <c r="R254" s="189"/>
      <c r="S254" s="189"/>
      <c r="T254" s="190"/>
      <c r="AT254" s="184" t="s">
        <v>157</v>
      </c>
      <c r="AU254" s="184" t="s">
        <v>84</v>
      </c>
      <c r="AV254" s="11" t="s">
        <v>84</v>
      </c>
      <c r="AW254" s="11" t="s">
        <v>34</v>
      </c>
      <c r="AX254" s="11" t="s">
        <v>75</v>
      </c>
      <c r="AY254" s="184" t="s">
        <v>148</v>
      </c>
    </row>
    <row r="255" spans="2:65" s="1" customFormat="1" ht="25.5" customHeight="1">
      <c r="B255" s="169"/>
      <c r="C255" s="170" t="s">
        <v>427</v>
      </c>
      <c r="D255" s="170" t="s">
        <v>150</v>
      </c>
      <c r="E255" s="171" t="s">
        <v>428</v>
      </c>
      <c r="F255" s="172" t="s">
        <v>429</v>
      </c>
      <c r="G255" s="173" t="s">
        <v>153</v>
      </c>
      <c r="H255" s="174">
        <v>726</v>
      </c>
      <c r="I255" s="175"/>
      <c r="J255" s="176">
        <f>ROUND(I255*H255,2)</f>
        <v>0</v>
      </c>
      <c r="K255" s="172" t="s">
        <v>154</v>
      </c>
      <c r="L255" s="41"/>
      <c r="M255" s="177" t="s">
        <v>5</v>
      </c>
      <c r="N255" s="178" t="s">
        <v>41</v>
      </c>
      <c r="O255" s="42"/>
      <c r="P255" s="179">
        <f>O255*H255</f>
        <v>0</v>
      </c>
      <c r="Q255" s="179">
        <v>0</v>
      </c>
      <c r="R255" s="179">
        <f>Q255*H255</f>
        <v>0</v>
      </c>
      <c r="S255" s="179">
        <v>0</v>
      </c>
      <c r="T255" s="180">
        <f>S255*H255</f>
        <v>0</v>
      </c>
      <c r="AR255" s="24" t="s">
        <v>155</v>
      </c>
      <c r="AT255" s="24" t="s">
        <v>150</v>
      </c>
      <c r="AU255" s="24" t="s">
        <v>84</v>
      </c>
      <c r="AY255" s="24" t="s">
        <v>148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24" t="s">
        <v>75</v>
      </c>
      <c r="BK255" s="181">
        <f>ROUND(I255*H255,2)</f>
        <v>0</v>
      </c>
      <c r="BL255" s="24" t="s">
        <v>155</v>
      </c>
      <c r="BM255" s="24" t="s">
        <v>430</v>
      </c>
    </row>
    <row r="256" spans="2:65" s="1" customFormat="1" ht="16.5" customHeight="1">
      <c r="B256" s="169"/>
      <c r="C256" s="214" t="s">
        <v>431</v>
      </c>
      <c r="D256" s="214" t="s">
        <v>288</v>
      </c>
      <c r="E256" s="215" t="s">
        <v>432</v>
      </c>
      <c r="F256" s="216" t="s">
        <v>433</v>
      </c>
      <c r="G256" s="217" t="s">
        <v>434</v>
      </c>
      <c r="H256" s="218">
        <v>22.111000000000001</v>
      </c>
      <c r="I256" s="219"/>
      <c r="J256" s="220">
        <f>ROUND(I256*H256,2)</f>
        <v>0</v>
      </c>
      <c r="K256" s="216" t="s">
        <v>154</v>
      </c>
      <c r="L256" s="221"/>
      <c r="M256" s="222" t="s">
        <v>5</v>
      </c>
      <c r="N256" s="223" t="s">
        <v>41</v>
      </c>
      <c r="O256" s="42"/>
      <c r="P256" s="179">
        <f>O256*H256</f>
        <v>0</v>
      </c>
      <c r="Q256" s="179">
        <v>1E-3</v>
      </c>
      <c r="R256" s="179">
        <f>Q256*H256</f>
        <v>2.2111000000000002E-2</v>
      </c>
      <c r="S256" s="179">
        <v>0</v>
      </c>
      <c r="T256" s="180">
        <f>S256*H256</f>
        <v>0</v>
      </c>
      <c r="AR256" s="24" t="s">
        <v>190</v>
      </c>
      <c r="AT256" s="24" t="s">
        <v>288</v>
      </c>
      <c r="AU256" s="24" t="s">
        <v>84</v>
      </c>
      <c r="AY256" s="24" t="s">
        <v>148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4" t="s">
        <v>75</v>
      </c>
      <c r="BK256" s="181">
        <f>ROUND(I256*H256,2)</f>
        <v>0</v>
      </c>
      <c r="BL256" s="24" t="s">
        <v>155</v>
      </c>
      <c r="BM256" s="24" t="s">
        <v>435</v>
      </c>
    </row>
    <row r="257" spans="2:65" s="1" customFormat="1" ht="16.5" customHeight="1">
      <c r="B257" s="169"/>
      <c r="C257" s="170" t="s">
        <v>436</v>
      </c>
      <c r="D257" s="170" t="s">
        <v>150</v>
      </c>
      <c r="E257" s="171" t="s">
        <v>437</v>
      </c>
      <c r="F257" s="172" t="s">
        <v>438</v>
      </c>
      <c r="G257" s="173" t="s">
        <v>153</v>
      </c>
      <c r="H257" s="174">
        <v>726</v>
      </c>
      <c r="I257" s="175"/>
      <c r="J257" s="176">
        <f>ROUND(I257*H257,2)</f>
        <v>0</v>
      </c>
      <c r="K257" s="172" t="s">
        <v>154</v>
      </c>
      <c r="L257" s="41"/>
      <c r="M257" s="177" t="s">
        <v>5</v>
      </c>
      <c r="N257" s="178" t="s">
        <v>41</v>
      </c>
      <c r="O257" s="42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4" t="s">
        <v>155</v>
      </c>
      <c r="AT257" s="24" t="s">
        <v>150</v>
      </c>
      <c r="AU257" s="24" t="s">
        <v>84</v>
      </c>
      <c r="AY257" s="24" t="s">
        <v>148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4" t="s">
        <v>75</v>
      </c>
      <c r="BK257" s="181">
        <f>ROUND(I257*H257,2)</f>
        <v>0</v>
      </c>
      <c r="BL257" s="24" t="s">
        <v>155</v>
      </c>
      <c r="BM257" s="24" t="s">
        <v>439</v>
      </c>
    </row>
    <row r="258" spans="2:65" s="1" customFormat="1" ht="16.5" customHeight="1">
      <c r="B258" s="169"/>
      <c r="C258" s="170" t="s">
        <v>440</v>
      </c>
      <c r="D258" s="170" t="s">
        <v>150</v>
      </c>
      <c r="E258" s="171" t="s">
        <v>441</v>
      </c>
      <c r="F258" s="172" t="s">
        <v>442</v>
      </c>
      <c r="G258" s="173" t="s">
        <v>153</v>
      </c>
      <c r="H258" s="174">
        <v>726</v>
      </c>
      <c r="I258" s="175"/>
      <c r="J258" s="176">
        <f>ROUND(I258*H258,2)</f>
        <v>0</v>
      </c>
      <c r="K258" s="172" t="s">
        <v>154</v>
      </c>
      <c r="L258" s="41"/>
      <c r="M258" s="177" t="s">
        <v>5</v>
      </c>
      <c r="N258" s="178" t="s">
        <v>41</v>
      </c>
      <c r="O258" s="42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4" t="s">
        <v>155</v>
      </c>
      <c r="AT258" s="24" t="s">
        <v>150</v>
      </c>
      <c r="AU258" s="24" t="s">
        <v>84</v>
      </c>
      <c r="AY258" s="24" t="s">
        <v>148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4" t="s">
        <v>75</v>
      </c>
      <c r="BK258" s="181">
        <f>ROUND(I258*H258,2)</f>
        <v>0</v>
      </c>
      <c r="BL258" s="24" t="s">
        <v>155</v>
      </c>
      <c r="BM258" s="24" t="s">
        <v>443</v>
      </c>
    </row>
    <row r="259" spans="2:65" s="10" customFormat="1" ht="29.85" customHeight="1">
      <c r="B259" s="156"/>
      <c r="D259" s="157" t="s">
        <v>69</v>
      </c>
      <c r="E259" s="167" t="s">
        <v>166</v>
      </c>
      <c r="F259" s="167" t="s">
        <v>444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SUM(P260:P261)</f>
        <v>0</v>
      </c>
      <c r="Q259" s="162"/>
      <c r="R259" s="163">
        <f>SUM(R260:R261)</f>
        <v>0</v>
      </c>
      <c r="S259" s="162"/>
      <c r="T259" s="164">
        <f>SUM(T260:T261)</f>
        <v>0</v>
      </c>
      <c r="AR259" s="157" t="s">
        <v>75</v>
      </c>
      <c r="AT259" s="165" t="s">
        <v>69</v>
      </c>
      <c r="AU259" s="165" t="s">
        <v>75</v>
      </c>
      <c r="AY259" s="157" t="s">
        <v>148</v>
      </c>
      <c r="BK259" s="166">
        <f>SUM(BK260:BK261)</f>
        <v>0</v>
      </c>
    </row>
    <row r="260" spans="2:65" s="1" customFormat="1" ht="16.5" customHeight="1">
      <c r="B260" s="169"/>
      <c r="C260" s="170" t="s">
        <v>445</v>
      </c>
      <c r="D260" s="170" t="s">
        <v>150</v>
      </c>
      <c r="E260" s="171" t="s">
        <v>446</v>
      </c>
      <c r="F260" s="172" t="s">
        <v>447</v>
      </c>
      <c r="G260" s="173" t="s">
        <v>172</v>
      </c>
      <c r="H260" s="174">
        <v>389</v>
      </c>
      <c r="I260" s="175"/>
      <c r="J260" s="176">
        <f>ROUND(I260*H260,2)</f>
        <v>0</v>
      </c>
      <c r="K260" s="172" t="s">
        <v>154</v>
      </c>
      <c r="L260" s="41"/>
      <c r="M260" s="177" t="s">
        <v>5</v>
      </c>
      <c r="N260" s="178" t="s">
        <v>41</v>
      </c>
      <c r="O260" s="42"/>
      <c r="P260" s="179">
        <f>O260*H260</f>
        <v>0</v>
      </c>
      <c r="Q260" s="179">
        <v>0</v>
      </c>
      <c r="R260" s="179">
        <f>Q260*H260</f>
        <v>0</v>
      </c>
      <c r="S260" s="179">
        <v>0</v>
      </c>
      <c r="T260" s="180">
        <f>S260*H260</f>
        <v>0</v>
      </c>
      <c r="AR260" s="24" t="s">
        <v>155</v>
      </c>
      <c r="AT260" s="24" t="s">
        <v>150</v>
      </c>
      <c r="AU260" s="24" t="s">
        <v>84</v>
      </c>
      <c r="AY260" s="24" t="s">
        <v>148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24" t="s">
        <v>75</v>
      </c>
      <c r="BK260" s="181">
        <f>ROUND(I260*H260,2)</f>
        <v>0</v>
      </c>
      <c r="BL260" s="24" t="s">
        <v>155</v>
      </c>
      <c r="BM260" s="24" t="s">
        <v>448</v>
      </c>
    </row>
    <row r="261" spans="2:65" s="11" customFormat="1" ht="13.5">
      <c r="B261" s="182"/>
      <c r="D261" s="183" t="s">
        <v>157</v>
      </c>
      <c r="E261" s="184" t="s">
        <v>5</v>
      </c>
      <c r="F261" s="185" t="s">
        <v>449</v>
      </c>
      <c r="H261" s="186">
        <v>389</v>
      </c>
      <c r="I261" s="187"/>
      <c r="L261" s="182"/>
      <c r="M261" s="188"/>
      <c r="N261" s="189"/>
      <c r="O261" s="189"/>
      <c r="P261" s="189"/>
      <c r="Q261" s="189"/>
      <c r="R261" s="189"/>
      <c r="S261" s="189"/>
      <c r="T261" s="190"/>
      <c r="AT261" s="184" t="s">
        <v>157</v>
      </c>
      <c r="AU261" s="184" t="s">
        <v>84</v>
      </c>
      <c r="AV261" s="11" t="s">
        <v>84</v>
      </c>
      <c r="AW261" s="11" t="s">
        <v>34</v>
      </c>
      <c r="AX261" s="11" t="s">
        <v>75</v>
      </c>
      <c r="AY261" s="184" t="s">
        <v>148</v>
      </c>
    </row>
    <row r="262" spans="2:65" s="10" customFormat="1" ht="29.85" customHeight="1">
      <c r="B262" s="156"/>
      <c r="D262" s="157" t="s">
        <v>69</v>
      </c>
      <c r="E262" s="167" t="s">
        <v>155</v>
      </c>
      <c r="F262" s="167" t="s">
        <v>450</v>
      </c>
      <c r="I262" s="159"/>
      <c r="J262" s="168">
        <f>BK262</f>
        <v>0</v>
      </c>
      <c r="L262" s="156"/>
      <c r="M262" s="161"/>
      <c r="N262" s="162"/>
      <c r="O262" s="162"/>
      <c r="P262" s="163">
        <f>SUM(P263:P272)</f>
        <v>0</v>
      </c>
      <c r="Q262" s="162"/>
      <c r="R262" s="163">
        <f>SUM(R263:R272)</f>
        <v>123.16651356</v>
      </c>
      <c r="S262" s="162"/>
      <c r="T262" s="164">
        <f>SUM(T263:T272)</f>
        <v>0</v>
      </c>
      <c r="AR262" s="157" t="s">
        <v>75</v>
      </c>
      <c r="AT262" s="165" t="s">
        <v>69</v>
      </c>
      <c r="AU262" s="165" t="s">
        <v>75</v>
      </c>
      <c r="AY262" s="157" t="s">
        <v>148</v>
      </c>
      <c r="BK262" s="166">
        <f>SUM(BK263:BK272)</f>
        <v>0</v>
      </c>
    </row>
    <row r="263" spans="2:65" s="1" customFormat="1" ht="16.5" customHeight="1">
      <c r="B263" s="169"/>
      <c r="C263" s="170" t="s">
        <v>451</v>
      </c>
      <c r="D263" s="170" t="s">
        <v>150</v>
      </c>
      <c r="E263" s="171" t="s">
        <v>452</v>
      </c>
      <c r="F263" s="172" t="s">
        <v>453</v>
      </c>
      <c r="G263" s="173" t="s">
        <v>197</v>
      </c>
      <c r="H263" s="174">
        <v>64.427999999999997</v>
      </c>
      <c r="I263" s="175"/>
      <c r="J263" s="176">
        <f>ROUND(I263*H263,2)</f>
        <v>0</v>
      </c>
      <c r="K263" s="172" t="s">
        <v>154</v>
      </c>
      <c r="L263" s="41"/>
      <c r="M263" s="177" t="s">
        <v>5</v>
      </c>
      <c r="N263" s="178" t="s">
        <v>41</v>
      </c>
      <c r="O263" s="42"/>
      <c r="P263" s="179">
        <f>O263*H263</f>
        <v>0</v>
      </c>
      <c r="Q263" s="179">
        <v>1.8907700000000001</v>
      </c>
      <c r="R263" s="179">
        <f>Q263*H263</f>
        <v>121.81852956</v>
      </c>
      <c r="S263" s="179">
        <v>0</v>
      </c>
      <c r="T263" s="180">
        <f>S263*H263</f>
        <v>0</v>
      </c>
      <c r="AR263" s="24" t="s">
        <v>155</v>
      </c>
      <c r="AT263" s="24" t="s">
        <v>150</v>
      </c>
      <c r="AU263" s="24" t="s">
        <v>84</v>
      </c>
      <c r="AY263" s="24" t="s">
        <v>148</v>
      </c>
      <c r="BE263" s="181">
        <f>IF(N263="základní",J263,0)</f>
        <v>0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24" t="s">
        <v>75</v>
      </c>
      <c r="BK263" s="181">
        <f>ROUND(I263*H263,2)</f>
        <v>0</v>
      </c>
      <c r="BL263" s="24" t="s">
        <v>155</v>
      </c>
      <c r="BM263" s="24" t="s">
        <v>454</v>
      </c>
    </row>
    <row r="264" spans="2:65" s="11" customFormat="1" ht="13.5">
      <c r="B264" s="182"/>
      <c r="D264" s="183" t="s">
        <v>157</v>
      </c>
      <c r="E264" s="184" t="s">
        <v>5</v>
      </c>
      <c r="F264" s="185" t="s">
        <v>455</v>
      </c>
      <c r="H264" s="186">
        <v>63.03</v>
      </c>
      <c r="I264" s="187"/>
      <c r="L264" s="182"/>
      <c r="M264" s="188"/>
      <c r="N264" s="189"/>
      <c r="O264" s="189"/>
      <c r="P264" s="189"/>
      <c r="Q264" s="189"/>
      <c r="R264" s="189"/>
      <c r="S264" s="189"/>
      <c r="T264" s="190"/>
      <c r="AT264" s="184" t="s">
        <v>157</v>
      </c>
      <c r="AU264" s="184" t="s">
        <v>84</v>
      </c>
      <c r="AV264" s="11" t="s">
        <v>84</v>
      </c>
      <c r="AW264" s="11" t="s">
        <v>34</v>
      </c>
      <c r="AX264" s="11" t="s">
        <v>70</v>
      </c>
      <c r="AY264" s="184" t="s">
        <v>148</v>
      </c>
    </row>
    <row r="265" spans="2:65" s="11" customFormat="1" ht="13.5">
      <c r="B265" s="182"/>
      <c r="D265" s="183" t="s">
        <v>157</v>
      </c>
      <c r="E265" s="184" t="s">
        <v>5</v>
      </c>
      <c r="F265" s="185" t="s">
        <v>456</v>
      </c>
      <c r="H265" s="186">
        <v>0.7</v>
      </c>
      <c r="I265" s="187"/>
      <c r="L265" s="182"/>
      <c r="M265" s="188"/>
      <c r="N265" s="189"/>
      <c r="O265" s="189"/>
      <c r="P265" s="189"/>
      <c r="Q265" s="189"/>
      <c r="R265" s="189"/>
      <c r="S265" s="189"/>
      <c r="T265" s="190"/>
      <c r="AT265" s="184" t="s">
        <v>157</v>
      </c>
      <c r="AU265" s="184" t="s">
        <v>84</v>
      </c>
      <c r="AV265" s="11" t="s">
        <v>84</v>
      </c>
      <c r="AW265" s="11" t="s">
        <v>34</v>
      </c>
      <c r="AX265" s="11" t="s">
        <v>70</v>
      </c>
      <c r="AY265" s="184" t="s">
        <v>148</v>
      </c>
    </row>
    <row r="266" spans="2:65" s="11" customFormat="1" ht="13.5">
      <c r="B266" s="182"/>
      <c r="D266" s="183" t="s">
        <v>157</v>
      </c>
      <c r="E266" s="184" t="s">
        <v>5</v>
      </c>
      <c r="F266" s="185" t="s">
        <v>457</v>
      </c>
      <c r="H266" s="186">
        <v>9.8000000000000004E-2</v>
      </c>
      <c r="I266" s="187"/>
      <c r="L266" s="182"/>
      <c r="M266" s="188"/>
      <c r="N266" s="189"/>
      <c r="O266" s="189"/>
      <c r="P266" s="189"/>
      <c r="Q266" s="189"/>
      <c r="R266" s="189"/>
      <c r="S266" s="189"/>
      <c r="T266" s="190"/>
      <c r="AT266" s="184" t="s">
        <v>157</v>
      </c>
      <c r="AU266" s="184" t="s">
        <v>84</v>
      </c>
      <c r="AV266" s="11" t="s">
        <v>84</v>
      </c>
      <c r="AW266" s="11" t="s">
        <v>34</v>
      </c>
      <c r="AX266" s="11" t="s">
        <v>70</v>
      </c>
      <c r="AY266" s="184" t="s">
        <v>148</v>
      </c>
    </row>
    <row r="267" spans="2:65" s="11" customFormat="1" ht="13.5">
      <c r="B267" s="182"/>
      <c r="D267" s="183" t="s">
        <v>157</v>
      </c>
      <c r="E267" s="184" t="s">
        <v>5</v>
      </c>
      <c r="F267" s="185" t="s">
        <v>458</v>
      </c>
      <c r="H267" s="186">
        <v>0.6</v>
      </c>
      <c r="I267" s="187"/>
      <c r="L267" s="182"/>
      <c r="M267" s="188"/>
      <c r="N267" s="189"/>
      <c r="O267" s="189"/>
      <c r="P267" s="189"/>
      <c r="Q267" s="189"/>
      <c r="R267" s="189"/>
      <c r="S267" s="189"/>
      <c r="T267" s="190"/>
      <c r="AT267" s="184" t="s">
        <v>157</v>
      </c>
      <c r="AU267" s="184" t="s">
        <v>84</v>
      </c>
      <c r="AV267" s="11" t="s">
        <v>84</v>
      </c>
      <c r="AW267" s="11" t="s">
        <v>34</v>
      </c>
      <c r="AX267" s="11" t="s">
        <v>70</v>
      </c>
      <c r="AY267" s="184" t="s">
        <v>148</v>
      </c>
    </row>
    <row r="268" spans="2:65" s="12" customFormat="1" ht="13.5">
      <c r="B268" s="191"/>
      <c r="D268" s="183" t="s">
        <v>157</v>
      </c>
      <c r="E268" s="192" t="s">
        <v>110</v>
      </c>
      <c r="F268" s="193" t="s">
        <v>165</v>
      </c>
      <c r="H268" s="194">
        <v>64.427999999999997</v>
      </c>
      <c r="I268" s="195"/>
      <c r="L268" s="191"/>
      <c r="M268" s="196"/>
      <c r="N268" s="197"/>
      <c r="O268" s="197"/>
      <c r="P268" s="197"/>
      <c r="Q268" s="197"/>
      <c r="R268" s="197"/>
      <c r="S268" s="197"/>
      <c r="T268" s="198"/>
      <c r="AT268" s="192" t="s">
        <v>157</v>
      </c>
      <c r="AU268" s="192" t="s">
        <v>84</v>
      </c>
      <c r="AV268" s="12" t="s">
        <v>155</v>
      </c>
      <c r="AW268" s="12" t="s">
        <v>34</v>
      </c>
      <c r="AX268" s="12" t="s">
        <v>75</v>
      </c>
      <c r="AY268" s="192" t="s">
        <v>148</v>
      </c>
    </row>
    <row r="269" spans="2:65" s="1" customFormat="1" ht="16.5" customHeight="1">
      <c r="B269" s="169"/>
      <c r="C269" s="170" t="s">
        <v>459</v>
      </c>
      <c r="D269" s="170" t="s">
        <v>150</v>
      </c>
      <c r="E269" s="171" t="s">
        <v>460</v>
      </c>
      <c r="F269" s="172" t="s">
        <v>461</v>
      </c>
      <c r="G269" s="173" t="s">
        <v>197</v>
      </c>
      <c r="H269" s="174">
        <v>0.6</v>
      </c>
      <c r="I269" s="175"/>
      <c r="J269" s="176">
        <f>ROUND(I269*H269,2)</f>
        <v>0</v>
      </c>
      <c r="K269" s="172" t="s">
        <v>154</v>
      </c>
      <c r="L269" s="41"/>
      <c r="M269" s="177" t="s">
        <v>5</v>
      </c>
      <c r="N269" s="178" t="s">
        <v>41</v>
      </c>
      <c r="O269" s="42"/>
      <c r="P269" s="179">
        <f>O269*H269</f>
        <v>0</v>
      </c>
      <c r="Q269" s="179">
        <v>2.234</v>
      </c>
      <c r="R269" s="179">
        <f>Q269*H269</f>
        <v>1.3404</v>
      </c>
      <c r="S269" s="179">
        <v>0</v>
      </c>
      <c r="T269" s="180">
        <f>S269*H269</f>
        <v>0</v>
      </c>
      <c r="AR269" s="24" t="s">
        <v>155</v>
      </c>
      <c r="AT269" s="24" t="s">
        <v>150</v>
      </c>
      <c r="AU269" s="24" t="s">
        <v>84</v>
      </c>
      <c r="AY269" s="24" t="s">
        <v>148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4" t="s">
        <v>75</v>
      </c>
      <c r="BK269" s="181">
        <f>ROUND(I269*H269,2)</f>
        <v>0</v>
      </c>
      <c r="BL269" s="24" t="s">
        <v>155</v>
      </c>
      <c r="BM269" s="24" t="s">
        <v>462</v>
      </c>
    </row>
    <row r="270" spans="2:65" s="11" customFormat="1" ht="13.5">
      <c r="B270" s="182"/>
      <c r="D270" s="183" t="s">
        <v>157</v>
      </c>
      <c r="E270" s="184" t="s">
        <v>5</v>
      </c>
      <c r="F270" s="185" t="s">
        <v>458</v>
      </c>
      <c r="H270" s="186">
        <v>0.6</v>
      </c>
      <c r="I270" s="187"/>
      <c r="L270" s="182"/>
      <c r="M270" s="188"/>
      <c r="N270" s="189"/>
      <c r="O270" s="189"/>
      <c r="P270" s="189"/>
      <c r="Q270" s="189"/>
      <c r="R270" s="189"/>
      <c r="S270" s="189"/>
      <c r="T270" s="190"/>
      <c r="AT270" s="184" t="s">
        <v>157</v>
      </c>
      <c r="AU270" s="184" t="s">
        <v>84</v>
      </c>
      <c r="AV270" s="11" t="s">
        <v>84</v>
      </c>
      <c r="AW270" s="11" t="s">
        <v>34</v>
      </c>
      <c r="AX270" s="11" t="s">
        <v>75</v>
      </c>
      <c r="AY270" s="184" t="s">
        <v>148</v>
      </c>
    </row>
    <row r="271" spans="2:65" s="1" customFormat="1" ht="16.5" customHeight="1">
      <c r="B271" s="169"/>
      <c r="C271" s="170" t="s">
        <v>463</v>
      </c>
      <c r="D271" s="170" t="s">
        <v>150</v>
      </c>
      <c r="E271" s="171" t="s">
        <v>464</v>
      </c>
      <c r="F271" s="172" t="s">
        <v>465</v>
      </c>
      <c r="G271" s="173" t="s">
        <v>153</v>
      </c>
      <c r="H271" s="174">
        <v>1.2</v>
      </c>
      <c r="I271" s="175"/>
      <c r="J271" s="176">
        <f>ROUND(I271*H271,2)</f>
        <v>0</v>
      </c>
      <c r="K271" s="172" t="s">
        <v>154</v>
      </c>
      <c r="L271" s="41"/>
      <c r="M271" s="177" t="s">
        <v>5</v>
      </c>
      <c r="N271" s="178" t="s">
        <v>41</v>
      </c>
      <c r="O271" s="42"/>
      <c r="P271" s="179">
        <f>O271*H271</f>
        <v>0</v>
      </c>
      <c r="Q271" s="179">
        <v>6.3200000000000001E-3</v>
      </c>
      <c r="R271" s="179">
        <f>Q271*H271</f>
        <v>7.5839999999999996E-3</v>
      </c>
      <c r="S271" s="179">
        <v>0</v>
      </c>
      <c r="T271" s="180">
        <f>S271*H271</f>
        <v>0</v>
      </c>
      <c r="AR271" s="24" t="s">
        <v>155</v>
      </c>
      <c r="AT271" s="24" t="s">
        <v>150</v>
      </c>
      <c r="AU271" s="24" t="s">
        <v>84</v>
      </c>
      <c r="AY271" s="24" t="s">
        <v>148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4" t="s">
        <v>75</v>
      </c>
      <c r="BK271" s="181">
        <f>ROUND(I271*H271,2)</f>
        <v>0</v>
      </c>
      <c r="BL271" s="24" t="s">
        <v>155</v>
      </c>
      <c r="BM271" s="24" t="s">
        <v>466</v>
      </c>
    </row>
    <row r="272" spans="2:65" s="11" customFormat="1" ht="13.5">
      <c r="B272" s="182"/>
      <c r="D272" s="183" t="s">
        <v>157</v>
      </c>
      <c r="E272" s="184" t="s">
        <v>5</v>
      </c>
      <c r="F272" s="185" t="s">
        <v>467</v>
      </c>
      <c r="H272" s="186">
        <v>1.2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84" t="s">
        <v>157</v>
      </c>
      <c r="AU272" s="184" t="s">
        <v>84</v>
      </c>
      <c r="AV272" s="11" t="s">
        <v>84</v>
      </c>
      <c r="AW272" s="11" t="s">
        <v>34</v>
      </c>
      <c r="AX272" s="11" t="s">
        <v>75</v>
      </c>
      <c r="AY272" s="184" t="s">
        <v>148</v>
      </c>
    </row>
    <row r="273" spans="2:65" s="10" customFormat="1" ht="29.85" customHeight="1">
      <c r="B273" s="156"/>
      <c r="D273" s="157" t="s">
        <v>69</v>
      </c>
      <c r="E273" s="167" t="s">
        <v>175</v>
      </c>
      <c r="F273" s="167" t="s">
        <v>468</v>
      </c>
      <c r="I273" s="159"/>
      <c r="J273" s="168">
        <f>BK273</f>
        <v>0</v>
      </c>
      <c r="L273" s="156"/>
      <c r="M273" s="161"/>
      <c r="N273" s="162"/>
      <c r="O273" s="162"/>
      <c r="P273" s="163">
        <f>SUM(P274:P283)</f>
        <v>0</v>
      </c>
      <c r="Q273" s="162"/>
      <c r="R273" s="163">
        <f>SUM(R274:R283)</f>
        <v>114.08661524999998</v>
      </c>
      <c r="S273" s="162"/>
      <c r="T273" s="164">
        <f>SUM(T274:T283)</f>
        <v>0</v>
      </c>
      <c r="AR273" s="157" t="s">
        <v>75</v>
      </c>
      <c r="AT273" s="165" t="s">
        <v>69</v>
      </c>
      <c r="AU273" s="165" t="s">
        <v>75</v>
      </c>
      <c r="AY273" s="157" t="s">
        <v>148</v>
      </c>
      <c r="BK273" s="166">
        <f>SUM(BK274:BK283)</f>
        <v>0</v>
      </c>
    </row>
    <row r="274" spans="2:65" s="1" customFormat="1" ht="16.5" customHeight="1">
      <c r="B274" s="169"/>
      <c r="C274" s="170" t="s">
        <v>469</v>
      </c>
      <c r="D274" s="170" t="s">
        <v>150</v>
      </c>
      <c r="E274" s="171" t="s">
        <v>470</v>
      </c>
      <c r="F274" s="172" t="s">
        <v>471</v>
      </c>
      <c r="G274" s="173" t="s">
        <v>153</v>
      </c>
      <c r="H274" s="174">
        <v>112.505</v>
      </c>
      <c r="I274" s="175"/>
      <c r="J274" s="176">
        <f>ROUND(I274*H274,2)</f>
        <v>0</v>
      </c>
      <c r="K274" s="172" t="s">
        <v>154</v>
      </c>
      <c r="L274" s="41"/>
      <c r="M274" s="177" t="s">
        <v>5</v>
      </c>
      <c r="N274" s="178" t="s">
        <v>41</v>
      </c>
      <c r="O274" s="42"/>
      <c r="P274" s="179">
        <f>O274*H274</f>
        <v>0</v>
      </c>
      <c r="Q274" s="179">
        <v>0.27994000000000002</v>
      </c>
      <c r="R274" s="179">
        <f>Q274*H274</f>
        <v>31.4946497</v>
      </c>
      <c r="S274" s="179">
        <v>0</v>
      </c>
      <c r="T274" s="180">
        <f>S274*H274</f>
        <v>0</v>
      </c>
      <c r="AR274" s="24" t="s">
        <v>155</v>
      </c>
      <c r="AT274" s="24" t="s">
        <v>150</v>
      </c>
      <c r="AU274" s="24" t="s">
        <v>84</v>
      </c>
      <c r="AY274" s="24" t="s">
        <v>148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4" t="s">
        <v>75</v>
      </c>
      <c r="BK274" s="181">
        <f>ROUND(I274*H274,2)</f>
        <v>0</v>
      </c>
      <c r="BL274" s="24" t="s">
        <v>155</v>
      </c>
      <c r="BM274" s="24" t="s">
        <v>472</v>
      </c>
    </row>
    <row r="275" spans="2:65" s="11" customFormat="1" ht="13.5">
      <c r="B275" s="182"/>
      <c r="D275" s="183" t="s">
        <v>157</v>
      </c>
      <c r="E275" s="184" t="s">
        <v>5</v>
      </c>
      <c r="F275" s="185" t="s">
        <v>112</v>
      </c>
      <c r="H275" s="186">
        <v>112.505</v>
      </c>
      <c r="I275" s="187"/>
      <c r="L275" s="182"/>
      <c r="M275" s="188"/>
      <c r="N275" s="189"/>
      <c r="O275" s="189"/>
      <c r="P275" s="189"/>
      <c r="Q275" s="189"/>
      <c r="R275" s="189"/>
      <c r="S275" s="189"/>
      <c r="T275" s="190"/>
      <c r="AT275" s="184" t="s">
        <v>157</v>
      </c>
      <c r="AU275" s="184" t="s">
        <v>84</v>
      </c>
      <c r="AV275" s="11" t="s">
        <v>84</v>
      </c>
      <c r="AW275" s="11" t="s">
        <v>34</v>
      </c>
      <c r="AX275" s="11" t="s">
        <v>75</v>
      </c>
      <c r="AY275" s="184" t="s">
        <v>148</v>
      </c>
    </row>
    <row r="276" spans="2:65" s="1" customFormat="1" ht="25.5" customHeight="1">
      <c r="B276" s="169"/>
      <c r="C276" s="170" t="s">
        <v>473</v>
      </c>
      <c r="D276" s="170" t="s">
        <v>150</v>
      </c>
      <c r="E276" s="171" t="s">
        <v>474</v>
      </c>
      <c r="F276" s="172" t="s">
        <v>475</v>
      </c>
      <c r="G276" s="173" t="s">
        <v>153</v>
      </c>
      <c r="H276" s="174">
        <v>112.505</v>
      </c>
      <c r="I276" s="175"/>
      <c r="J276" s="176">
        <f>ROUND(I276*H276,2)</f>
        <v>0</v>
      </c>
      <c r="K276" s="172" t="s">
        <v>154</v>
      </c>
      <c r="L276" s="41"/>
      <c r="M276" s="177" t="s">
        <v>5</v>
      </c>
      <c r="N276" s="178" t="s">
        <v>41</v>
      </c>
      <c r="O276" s="42"/>
      <c r="P276" s="179">
        <f>O276*H276</f>
        <v>0</v>
      </c>
      <c r="Q276" s="179">
        <v>0.15826000000000001</v>
      </c>
      <c r="R276" s="179">
        <f>Q276*H276</f>
        <v>17.805041299999999</v>
      </c>
      <c r="S276" s="179">
        <v>0</v>
      </c>
      <c r="T276" s="180">
        <f>S276*H276</f>
        <v>0</v>
      </c>
      <c r="AR276" s="24" t="s">
        <v>155</v>
      </c>
      <c r="AT276" s="24" t="s">
        <v>150</v>
      </c>
      <c r="AU276" s="24" t="s">
        <v>84</v>
      </c>
      <c r="AY276" s="24" t="s">
        <v>148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4" t="s">
        <v>75</v>
      </c>
      <c r="BK276" s="181">
        <f>ROUND(I276*H276,2)</f>
        <v>0</v>
      </c>
      <c r="BL276" s="24" t="s">
        <v>155</v>
      </c>
      <c r="BM276" s="24" t="s">
        <v>476</v>
      </c>
    </row>
    <row r="277" spans="2:65" s="11" customFormat="1" ht="13.5">
      <c r="B277" s="182"/>
      <c r="D277" s="183" t="s">
        <v>157</v>
      </c>
      <c r="E277" s="184" t="s">
        <v>5</v>
      </c>
      <c r="F277" s="185" t="s">
        <v>112</v>
      </c>
      <c r="H277" s="186">
        <v>112.505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157</v>
      </c>
      <c r="AU277" s="184" t="s">
        <v>84</v>
      </c>
      <c r="AV277" s="11" t="s">
        <v>84</v>
      </c>
      <c r="AW277" s="11" t="s">
        <v>34</v>
      </c>
      <c r="AX277" s="11" t="s">
        <v>75</v>
      </c>
      <c r="AY277" s="184" t="s">
        <v>148</v>
      </c>
    </row>
    <row r="278" spans="2:65" s="1" customFormat="1" ht="16.5" customHeight="1">
      <c r="B278" s="169"/>
      <c r="C278" s="170" t="s">
        <v>477</v>
      </c>
      <c r="D278" s="170" t="s">
        <v>150</v>
      </c>
      <c r="E278" s="171" t="s">
        <v>478</v>
      </c>
      <c r="F278" s="172" t="s">
        <v>479</v>
      </c>
      <c r="G278" s="173" t="s">
        <v>153</v>
      </c>
      <c r="H278" s="174">
        <v>112.505</v>
      </c>
      <c r="I278" s="175"/>
      <c r="J278" s="176">
        <f>ROUND(I278*H278,2)</f>
        <v>0</v>
      </c>
      <c r="K278" s="172" t="s">
        <v>154</v>
      </c>
      <c r="L278" s="41"/>
      <c r="M278" s="177" t="s">
        <v>5</v>
      </c>
      <c r="N278" s="178" t="s">
        <v>41</v>
      </c>
      <c r="O278" s="42"/>
      <c r="P278" s="179">
        <f>O278*H278</f>
        <v>0</v>
      </c>
      <c r="Q278" s="179">
        <v>0.38313999999999998</v>
      </c>
      <c r="R278" s="179">
        <f>Q278*H278</f>
        <v>43.105165699999993</v>
      </c>
      <c r="S278" s="179">
        <v>0</v>
      </c>
      <c r="T278" s="180">
        <f>S278*H278</f>
        <v>0</v>
      </c>
      <c r="AR278" s="24" t="s">
        <v>155</v>
      </c>
      <c r="AT278" s="24" t="s">
        <v>150</v>
      </c>
      <c r="AU278" s="24" t="s">
        <v>84</v>
      </c>
      <c r="AY278" s="24" t="s">
        <v>148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4" t="s">
        <v>75</v>
      </c>
      <c r="BK278" s="181">
        <f>ROUND(I278*H278,2)</f>
        <v>0</v>
      </c>
      <c r="BL278" s="24" t="s">
        <v>155</v>
      </c>
      <c r="BM278" s="24" t="s">
        <v>480</v>
      </c>
    </row>
    <row r="279" spans="2:65" s="11" customFormat="1" ht="13.5">
      <c r="B279" s="182"/>
      <c r="D279" s="183" t="s">
        <v>157</v>
      </c>
      <c r="E279" s="184" t="s">
        <v>5</v>
      </c>
      <c r="F279" s="185" t="s">
        <v>112</v>
      </c>
      <c r="H279" s="186">
        <v>112.505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157</v>
      </c>
      <c r="AU279" s="184" t="s">
        <v>84</v>
      </c>
      <c r="AV279" s="11" t="s">
        <v>84</v>
      </c>
      <c r="AW279" s="11" t="s">
        <v>34</v>
      </c>
      <c r="AX279" s="11" t="s">
        <v>75</v>
      </c>
      <c r="AY279" s="184" t="s">
        <v>148</v>
      </c>
    </row>
    <row r="280" spans="2:65" s="1" customFormat="1" ht="16.5" customHeight="1">
      <c r="B280" s="169"/>
      <c r="C280" s="170" t="s">
        <v>481</v>
      </c>
      <c r="D280" s="170" t="s">
        <v>150</v>
      </c>
      <c r="E280" s="171" t="s">
        <v>482</v>
      </c>
      <c r="F280" s="172" t="s">
        <v>483</v>
      </c>
      <c r="G280" s="173" t="s">
        <v>153</v>
      </c>
      <c r="H280" s="174">
        <v>312.505</v>
      </c>
      <c r="I280" s="175"/>
      <c r="J280" s="176">
        <f>ROUND(I280*H280,2)</f>
        <v>0</v>
      </c>
      <c r="K280" s="172" t="s">
        <v>154</v>
      </c>
      <c r="L280" s="41"/>
      <c r="M280" s="177" t="s">
        <v>5</v>
      </c>
      <c r="N280" s="178" t="s">
        <v>41</v>
      </c>
      <c r="O280" s="42"/>
      <c r="P280" s="179">
        <f>O280*H280</f>
        <v>0</v>
      </c>
      <c r="Q280" s="179">
        <v>7.1000000000000002E-4</v>
      </c>
      <c r="R280" s="179">
        <f>Q280*H280</f>
        <v>0.22187855000000001</v>
      </c>
      <c r="S280" s="179">
        <v>0</v>
      </c>
      <c r="T280" s="180">
        <f>S280*H280</f>
        <v>0</v>
      </c>
      <c r="AR280" s="24" t="s">
        <v>155</v>
      </c>
      <c r="AT280" s="24" t="s">
        <v>150</v>
      </c>
      <c r="AU280" s="24" t="s">
        <v>84</v>
      </c>
      <c r="AY280" s="24" t="s">
        <v>148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4" t="s">
        <v>75</v>
      </c>
      <c r="BK280" s="181">
        <f>ROUND(I280*H280,2)</f>
        <v>0</v>
      </c>
      <c r="BL280" s="24" t="s">
        <v>155</v>
      </c>
      <c r="BM280" s="24" t="s">
        <v>484</v>
      </c>
    </row>
    <row r="281" spans="2:65" s="11" customFormat="1" ht="13.5">
      <c r="B281" s="182"/>
      <c r="D281" s="183" t="s">
        <v>157</v>
      </c>
      <c r="E281" s="184" t="s">
        <v>5</v>
      </c>
      <c r="F281" s="185" t="s">
        <v>485</v>
      </c>
      <c r="H281" s="186">
        <v>312.505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157</v>
      </c>
      <c r="AU281" s="184" t="s">
        <v>84</v>
      </c>
      <c r="AV281" s="11" t="s">
        <v>84</v>
      </c>
      <c r="AW281" s="11" t="s">
        <v>34</v>
      </c>
      <c r="AX281" s="11" t="s">
        <v>75</v>
      </c>
      <c r="AY281" s="184" t="s">
        <v>148</v>
      </c>
    </row>
    <row r="282" spans="2:65" s="1" customFormat="1" ht="25.5" customHeight="1">
      <c r="B282" s="169"/>
      <c r="C282" s="170" t="s">
        <v>486</v>
      </c>
      <c r="D282" s="170" t="s">
        <v>150</v>
      </c>
      <c r="E282" s="171" t="s">
        <v>487</v>
      </c>
      <c r="F282" s="172" t="s">
        <v>488</v>
      </c>
      <c r="G282" s="173" t="s">
        <v>153</v>
      </c>
      <c r="H282" s="174">
        <v>200</v>
      </c>
      <c r="I282" s="175"/>
      <c r="J282" s="176">
        <f>ROUND(I282*H282,2)</f>
        <v>0</v>
      </c>
      <c r="K282" s="172" t="s">
        <v>154</v>
      </c>
      <c r="L282" s="41"/>
      <c r="M282" s="177" t="s">
        <v>5</v>
      </c>
      <c r="N282" s="178" t="s">
        <v>41</v>
      </c>
      <c r="O282" s="42"/>
      <c r="P282" s="179">
        <f>O282*H282</f>
        <v>0</v>
      </c>
      <c r="Q282" s="179">
        <v>0.10373</v>
      </c>
      <c r="R282" s="179">
        <f>Q282*H282</f>
        <v>20.746000000000002</v>
      </c>
      <c r="S282" s="179">
        <v>0</v>
      </c>
      <c r="T282" s="180">
        <f>S282*H282</f>
        <v>0</v>
      </c>
      <c r="AR282" s="24" t="s">
        <v>155</v>
      </c>
      <c r="AT282" s="24" t="s">
        <v>150</v>
      </c>
      <c r="AU282" s="24" t="s">
        <v>84</v>
      </c>
      <c r="AY282" s="24" t="s">
        <v>148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4" t="s">
        <v>75</v>
      </c>
      <c r="BK282" s="181">
        <f>ROUND(I282*H282,2)</f>
        <v>0</v>
      </c>
      <c r="BL282" s="24" t="s">
        <v>155</v>
      </c>
      <c r="BM282" s="24" t="s">
        <v>489</v>
      </c>
    </row>
    <row r="283" spans="2:65" s="1" customFormat="1" ht="16.5" customHeight="1">
      <c r="B283" s="169"/>
      <c r="C283" s="170" t="s">
        <v>490</v>
      </c>
      <c r="D283" s="170" t="s">
        <v>150</v>
      </c>
      <c r="E283" s="171" t="s">
        <v>491</v>
      </c>
      <c r="F283" s="172" t="s">
        <v>492</v>
      </c>
      <c r="G283" s="173" t="s">
        <v>172</v>
      </c>
      <c r="H283" s="174">
        <v>198.3</v>
      </c>
      <c r="I283" s="175"/>
      <c r="J283" s="176">
        <f>ROUND(I283*H283,2)</f>
        <v>0</v>
      </c>
      <c r="K283" s="172" t="s">
        <v>154</v>
      </c>
      <c r="L283" s="41"/>
      <c r="M283" s="177" t="s">
        <v>5</v>
      </c>
      <c r="N283" s="178" t="s">
        <v>41</v>
      </c>
      <c r="O283" s="42"/>
      <c r="P283" s="179">
        <f>O283*H283</f>
        <v>0</v>
      </c>
      <c r="Q283" s="179">
        <v>3.5999999999999999E-3</v>
      </c>
      <c r="R283" s="179">
        <f>Q283*H283</f>
        <v>0.71388000000000007</v>
      </c>
      <c r="S283" s="179">
        <v>0</v>
      </c>
      <c r="T283" s="180">
        <f>S283*H283</f>
        <v>0</v>
      </c>
      <c r="AR283" s="24" t="s">
        <v>155</v>
      </c>
      <c r="AT283" s="24" t="s">
        <v>150</v>
      </c>
      <c r="AU283" s="24" t="s">
        <v>84</v>
      </c>
      <c r="AY283" s="24" t="s">
        <v>148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4" t="s">
        <v>75</v>
      </c>
      <c r="BK283" s="181">
        <f>ROUND(I283*H283,2)</f>
        <v>0</v>
      </c>
      <c r="BL283" s="24" t="s">
        <v>155</v>
      </c>
      <c r="BM283" s="24" t="s">
        <v>493</v>
      </c>
    </row>
    <row r="284" spans="2:65" s="10" customFormat="1" ht="29.85" customHeight="1">
      <c r="B284" s="156"/>
      <c r="D284" s="157" t="s">
        <v>69</v>
      </c>
      <c r="E284" s="167" t="s">
        <v>190</v>
      </c>
      <c r="F284" s="167" t="s">
        <v>494</v>
      </c>
      <c r="I284" s="159"/>
      <c r="J284" s="168">
        <f>BK284</f>
        <v>0</v>
      </c>
      <c r="L284" s="156"/>
      <c r="M284" s="161"/>
      <c r="N284" s="162"/>
      <c r="O284" s="162"/>
      <c r="P284" s="163">
        <f>SUM(P285:P347)</f>
        <v>0</v>
      </c>
      <c r="Q284" s="162"/>
      <c r="R284" s="163">
        <f>SUM(R285:R347)</f>
        <v>88.971211699999984</v>
      </c>
      <c r="S284" s="162"/>
      <c r="T284" s="164">
        <f>SUM(T285:T347)</f>
        <v>0</v>
      </c>
      <c r="AR284" s="157" t="s">
        <v>75</v>
      </c>
      <c r="AT284" s="165" t="s">
        <v>69</v>
      </c>
      <c r="AU284" s="165" t="s">
        <v>75</v>
      </c>
      <c r="AY284" s="157" t="s">
        <v>148</v>
      </c>
      <c r="BK284" s="166">
        <f>SUM(BK285:BK347)</f>
        <v>0</v>
      </c>
    </row>
    <row r="285" spans="2:65" s="1" customFormat="1" ht="16.5" customHeight="1">
      <c r="B285" s="169"/>
      <c r="C285" s="170" t="s">
        <v>495</v>
      </c>
      <c r="D285" s="170" t="s">
        <v>150</v>
      </c>
      <c r="E285" s="171" t="s">
        <v>496</v>
      </c>
      <c r="F285" s="172" t="s">
        <v>497</v>
      </c>
      <c r="G285" s="173" t="s">
        <v>178</v>
      </c>
      <c r="H285" s="174">
        <v>2</v>
      </c>
      <c r="I285" s="175"/>
      <c r="J285" s="176">
        <f t="shared" ref="J285:J313" si="0">ROUND(I285*H285,2)</f>
        <v>0</v>
      </c>
      <c r="K285" s="172" t="s">
        <v>5</v>
      </c>
      <c r="L285" s="41"/>
      <c r="M285" s="177" t="s">
        <v>5</v>
      </c>
      <c r="N285" s="178" t="s">
        <v>41</v>
      </c>
      <c r="O285" s="42"/>
      <c r="P285" s="179">
        <f t="shared" ref="P285:P313" si="1">O285*H285</f>
        <v>0</v>
      </c>
      <c r="Q285" s="179">
        <v>2E-3</v>
      </c>
      <c r="R285" s="179">
        <f t="shared" ref="R285:R313" si="2">Q285*H285</f>
        <v>4.0000000000000001E-3</v>
      </c>
      <c r="S285" s="179">
        <v>0</v>
      </c>
      <c r="T285" s="180">
        <f t="shared" ref="T285:T313" si="3">S285*H285</f>
        <v>0</v>
      </c>
      <c r="AR285" s="24" t="s">
        <v>155</v>
      </c>
      <c r="AT285" s="24" t="s">
        <v>150</v>
      </c>
      <c r="AU285" s="24" t="s">
        <v>84</v>
      </c>
      <c r="AY285" s="24" t="s">
        <v>148</v>
      </c>
      <c r="BE285" s="181">
        <f t="shared" ref="BE285:BE313" si="4">IF(N285="základní",J285,0)</f>
        <v>0</v>
      </c>
      <c r="BF285" s="181">
        <f t="shared" ref="BF285:BF313" si="5">IF(N285="snížená",J285,0)</f>
        <v>0</v>
      </c>
      <c r="BG285" s="181">
        <f t="shared" ref="BG285:BG313" si="6">IF(N285="zákl. přenesená",J285,0)</f>
        <v>0</v>
      </c>
      <c r="BH285" s="181">
        <f t="shared" ref="BH285:BH313" si="7">IF(N285="sníž. přenesená",J285,0)</f>
        <v>0</v>
      </c>
      <c r="BI285" s="181">
        <f t="shared" ref="BI285:BI313" si="8">IF(N285="nulová",J285,0)</f>
        <v>0</v>
      </c>
      <c r="BJ285" s="24" t="s">
        <v>75</v>
      </c>
      <c r="BK285" s="181">
        <f t="shared" ref="BK285:BK313" si="9">ROUND(I285*H285,2)</f>
        <v>0</v>
      </c>
      <c r="BL285" s="24" t="s">
        <v>155</v>
      </c>
      <c r="BM285" s="24" t="s">
        <v>498</v>
      </c>
    </row>
    <row r="286" spans="2:65" s="1" customFormat="1" ht="16.5" customHeight="1">
      <c r="B286" s="169"/>
      <c r="C286" s="170" t="s">
        <v>499</v>
      </c>
      <c r="D286" s="170" t="s">
        <v>150</v>
      </c>
      <c r="E286" s="171" t="s">
        <v>500</v>
      </c>
      <c r="F286" s="172" t="s">
        <v>501</v>
      </c>
      <c r="G286" s="173" t="s">
        <v>178</v>
      </c>
      <c r="H286" s="174">
        <v>1</v>
      </c>
      <c r="I286" s="175"/>
      <c r="J286" s="176">
        <f t="shared" si="0"/>
        <v>0</v>
      </c>
      <c r="K286" s="172" t="s">
        <v>5</v>
      </c>
      <c r="L286" s="41"/>
      <c r="M286" s="177" t="s">
        <v>5</v>
      </c>
      <c r="N286" s="178" t="s">
        <v>41</v>
      </c>
      <c r="O286" s="42"/>
      <c r="P286" s="179">
        <f t="shared" si="1"/>
        <v>0</v>
      </c>
      <c r="Q286" s="179">
        <v>0.2661</v>
      </c>
      <c r="R286" s="179">
        <f t="shared" si="2"/>
        <v>0.2661</v>
      </c>
      <c r="S286" s="179">
        <v>0</v>
      </c>
      <c r="T286" s="180">
        <f t="shared" si="3"/>
        <v>0</v>
      </c>
      <c r="AR286" s="24" t="s">
        <v>155</v>
      </c>
      <c r="AT286" s="24" t="s">
        <v>150</v>
      </c>
      <c r="AU286" s="24" t="s">
        <v>84</v>
      </c>
      <c r="AY286" s="24" t="s">
        <v>148</v>
      </c>
      <c r="BE286" s="181">
        <f t="shared" si="4"/>
        <v>0</v>
      </c>
      <c r="BF286" s="181">
        <f t="shared" si="5"/>
        <v>0</v>
      </c>
      <c r="BG286" s="181">
        <f t="shared" si="6"/>
        <v>0</v>
      </c>
      <c r="BH286" s="181">
        <f t="shared" si="7"/>
        <v>0</v>
      </c>
      <c r="BI286" s="181">
        <f t="shared" si="8"/>
        <v>0</v>
      </c>
      <c r="BJ286" s="24" t="s">
        <v>75</v>
      </c>
      <c r="BK286" s="181">
        <f t="shared" si="9"/>
        <v>0</v>
      </c>
      <c r="BL286" s="24" t="s">
        <v>155</v>
      </c>
      <c r="BM286" s="24" t="s">
        <v>502</v>
      </c>
    </row>
    <row r="287" spans="2:65" s="1" customFormat="1" ht="16.5" customHeight="1">
      <c r="B287" s="169"/>
      <c r="C287" s="170" t="s">
        <v>503</v>
      </c>
      <c r="D287" s="170" t="s">
        <v>150</v>
      </c>
      <c r="E287" s="171" t="s">
        <v>504</v>
      </c>
      <c r="F287" s="172" t="s">
        <v>505</v>
      </c>
      <c r="G287" s="173" t="s">
        <v>172</v>
      </c>
      <c r="H287" s="174">
        <v>7</v>
      </c>
      <c r="I287" s="175"/>
      <c r="J287" s="176">
        <f t="shared" si="0"/>
        <v>0</v>
      </c>
      <c r="K287" s="172" t="s">
        <v>154</v>
      </c>
      <c r="L287" s="41"/>
      <c r="M287" s="177" t="s">
        <v>5</v>
      </c>
      <c r="N287" s="178" t="s">
        <v>41</v>
      </c>
      <c r="O287" s="42"/>
      <c r="P287" s="179">
        <f t="shared" si="1"/>
        <v>0</v>
      </c>
      <c r="Q287" s="179">
        <v>1.0000000000000001E-5</v>
      </c>
      <c r="R287" s="179">
        <f t="shared" si="2"/>
        <v>7.0000000000000007E-5</v>
      </c>
      <c r="S287" s="179">
        <v>0</v>
      </c>
      <c r="T287" s="180">
        <f t="shared" si="3"/>
        <v>0</v>
      </c>
      <c r="AR287" s="24" t="s">
        <v>155</v>
      </c>
      <c r="AT287" s="24" t="s">
        <v>150</v>
      </c>
      <c r="AU287" s="24" t="s">
        <v>84</v>
      </c>
      <c r="AY287" s="24" t="s">
        <v>148</v>
      </c>
      <c r="BE287" s="181">
        <f t="shared" si="4"/>
        <v>0</v>
      </c>
      <c r="BF287" s="181">
        <f t="shared" si="5"/>
        <v>0</v>
      </c>
      <c r="BG287" s="181">
        <f t="shared" si="6"/>
        <v>0</v>
      </c>
      <c r="BH287" s="181">
        <f t="shared" si="7"/>
        <v>0</v>
      </c>
      <c r="BI287" s="181">
        <f t="shared" si="8"/>
        <v>0</v>
      </c>
      <c r="BJ287" s="24" t="s">
        <v>75</v>
      </c>
      <c r="BK287" s="181">
        <f t="shared" si="9"/>
        <v>0</v>
      </c>
      <c r="BL287" s="24" t="s">
        <v>155</v>
      </c>
      <c r="BM287" s="24" t="s">
        <v>506</v>
      </c>
    </row>
    <row r="288" spans="2:65" s="1" customFormat="1" ht="16.5" customHeight="1">
      <c r="B288" s="169"/>
      <c r="C288" s="214" t="s">
        <v>507</v>
      </c>
      <c r="D288" s="214" t="s">
        <v>288</v>
      </c>
      <c r="E288" s="215" t="s">
        <v>508</v>
      </c>
      <c r="F288" s="216" t="s">
        <v>509</v>
      </c>
      <c r="G288" s="217" t="s">
        <v>172</v>
      </c>
      <c r="H288" s="218">
        <v>7</v>
      </c>
      <c r="I288" s="219"/>
      <c r="J288" s="220">
        <f t="shared" si="0"/>
        <v>0</v>
      </c>
      <c r="K288" s="216" t="s">
        <v>5</v>
      </c>
      <c r="L288" s="221"/>
      <c r="M288" s="222" t="s">
        <v>5</v>
      </c>
      <c r="N288" s="223" t="s">
        <v>41</v>
      </c>
      <c r="O288" s="42"/>
      <c r="P288" s="179">
        <f t="shared" si="1"/>
        <v>0</v>
      </c>
      <c r="Q288" s="179">
        <v>2.14E-3</v>
      </c>
      <c r="R288" s="179">
        <f t="shared" si="2"/>
        <v>1.498E-2</v>
      </c>
      <c r="S288" s="179">
        <v>0</v>
      </c>
      <c r="T288" s="180">
        <f t="shared" si="3"/>
        <v>0</v>
      </c>
      <c r="AR288" s="24" t="s">
        <v>190</v>
      </c>
      <c r="AT288" s="24" t="s">
        <v>288</v>
      </c>
      <c r="AU288" s="24" t="s">
        <v>84</v>
      </c>
      <c r="AY288" s="24" t="s">
        <v>148</v>
      </c>
      <c r="BE288" s="181">
        <f t="shared" si="4"/>
        <v>0</v>
      </c>
      <c r="BF288" s="181">
        <f t="shared" si="5"/>
        <v>0</v>
      </c>
      <c r="BG288" s="181">
        <f t="shared" si="6"/>
        <v>0</v>
      </c>
      <c r="BH288" s="181">
        <f t="shared" si="7"/>
        <v>0</v>
      </c>
      <c r="BI288" s="181">
        <f t="shared" si="8"/>
        <v>0</v>
      </c>
      <c r="BJ288" s="24" t="s">
        <v>75</v>
      </c>
      <c r="BK288" s="181">
        <f t="shared" si="9"/>
        <v>0</v>
      </c>
      <c r="BL288" s="24" t="s">
        <v>155</v>
      </c>
      <c r="BM288" s="24" t="s">
        <v>510</v>
      </c>
    </row>
    <row r="289" spans="2:65" s="1" customFormat="1" ht="16.5" customHeight="1">
      <c r="B289" s="169"/>
      <c r="C289" s="170" t="s">
        <v>511</v>
      </c>
      <c r="D289" s="170" t="s">
        <v>150</v>
      </c>
      <c r="E289" s="171" t="s">
        <v>512</v>
      </c>
      <c r="F289" s="172" t="s">
        <v>513</v>
      </c>
      <c r="G289" s="173" t="s">
        <v>172</v>
      </c>
      <c r="H289" s="174">
        <v>382</v>
      </c>
      <c r="I289" s="175"/>
      <c r="J289" s="176">
        <f t="shared" si="0"/>
        <v>0</v>
      </c>
      <c r="K289" s="172" t="s">
        <v>154</v>
      </c>
      <c r="L289" s="41"/>
      <c r="M289" s="177" t="s">
        <v>5</v>
      </c>
      <c r="N289" s="178" t="s">
        <v>41</v>
      </c>
      <c r="O289" s="42"/>
      <c r="P289" s="179">
        <f t="shared" si="1"/>
        <v>0</v>
      </c>
      <c r="Q289" s="179">
        <v>2.0000000000000002E-5</v>
      </c>
      <c r="R289" s="179">
        <f t="shared" si="2"/>
        <v>7.640000000000001E-3</v>
      </c>
      <c r="S289" s="179">
        <v>0</v>
      </c>
      <c r="T289" s="180">
        <f t="shared" si="3"/>
        <v>0</v>
      </c>
      <c r="AR289" s="24" t="s">
        <v>155</v>
      </c>
      <c r="AT289" s="24" t="s">
        <v>150</v>
      </c>
      <c r="AU289" s="24" t="s">
        <v>84</v>
      </c>
      <c r="AY289" s="24" t="s">
        <v>148</v>
      </c>
      <c r="BE289" s="181">
        <f t="shared" si="4"/>
        <v>0</v>
      </c>
      <c r="BF289" s="181">
        <f t="shared" si="5"/>
        <v>0</v>
      </c>
      <c r="BG289" s="181">
        <f t="shared" si="6"/>
        <v>0</v>
      </c>
      <c r="BH289" s="181">
        <f t="shared" si="7"/>
        <v>0</v>
      </c>
      <c r="BI289" s="181">
        <f t="shared" si="8"/>
        <v>0</v>
      </c>
      <c r="BJ289" s="24" t="s">
        <v>75</v>
      </c>
      <c r="BK289" s="181">
        <f t="shared" si="9"/>
        <v>0</v>
      </c>
      <c r="BL289" s="24" t="s">
        <v>155</v>
      </c>
      <c r="BM289" s="24" t="s">
        <v>514</v>
      </c>
    </row>
    <row r="290" spans="2:65" s="1" customFormat="1" ht="16.5" customHeight="1">
      <c r="B290" s="169"/>
      <c r="C290" s="214" t="s">
        <v>515</v>
      </c>
      <c r="D290" s="214" t="s">
        <v>288</v>
      </c>
      <c r="E290" s="215" t="s">
        <v>516</v>
      </c>
      <c r="F290" s="216" t="s">
        <v>517</v>
      </c>
      <c r="G290" s="217" t="s">
        <v>172</v>
      </c>
      <c r="H290" s="218">
        <v>382</v>
      </c>
      <c r="I290" s="219"/>
      <c r="J290" s="220">
        <f t="shared" si="0"/>
        <v>0</v>
      </c>
      <c r="K290" s="216" t="s">
        <v>5</v>
      </c>
      <c r="L290" s="221"/>
      <c r="M290" s="222" t="s">
        <v>5</v>
      </c>
      <c r="N290" s="223" t="s">
        <v>41</v>
      </c>
      <c r="O290" s="42"/>
      <c r="P290" s="179">
        <f t="shared" si="1"/>
        <v>0</v>
      </c>
      <c r="Q290" s="179">
        <v>5.13E-3</v>
      </c>
      <c r="R290" s="179">
        <f t="shared" si="2"/>
        <v>1.95966</v>
      </c>
      <c r="S290" s="179">
        <v>0</v>
      </c>
      <c r="T290" s="180">
        <f t="shared" si="3"/>
        <v>0</v>
      </c>
      <c r="AR290" s="24" t="s">
        <v>190</v>
      </c>
      <c r="AT290" s="24" t="s">
        <v>288</v>
      </c>
      <c r="AU290" s="24" t="s">
        <v>84</v>
      </c>
      <c r="AY290" s="24" t="s">
        <v>148</v>
      </c>
      <c r="BE290" s="181">
        <f t="shared" si="4"/>
        <v>0</v>
      </c>
      <c r="BF290" s="181">
        <f t="shared" si="5"/>
        <v>0</v>
      </c>
      <c r="BG290" s="181">
        <f t="shared" si="6"/>
        <v>0</v>
      </c>
      <c r="BH290" s="181">
        <f t="shared" si="7"/>
        <v>0</v>
      </c>
      <c r="BI290" s="181">
        <f t="shared" si="8"/>
        <v>0</v>
      </c>
      <c r="BJ290" s="24" t="s">
        <v>75</v>
      </c>
      <c r="BK290" s="181">
        <f t="shared" si="9"/>
        <v>0</v>
      </c>
      <c r="BL290" s="24" t="s">
        <v>155</v>
      </c>
      <c r="BM290" s="24" t="s">
        <v>518</v>
      </c>
    </row>
    <row r="291" spans="2:65" s="1" customFormat="1" ht="16.5" customHeight="1">
      <c r="B291" s="169"/>
      <c r="C291" s="170" t="s">
        <v>519</v>
      </c>
      <c r="D291" s="170" t="s">
        <v>150</v>
      </c>
      <c r="E291" s="171" t="s">
        <v>520</v>
      </c>
      <c r="F291" s="172" t="s">
        <v>521</v>
      </c>
      <c r="G291" s="173" t="s">
        <v>178</v>
      </c>
      <c r="H291" s="174">
        <v>3</v>
      </c>
      <c r="I291" s="175"/>
      <c r="J291" s="176">
        <f t="shared" si="0"/>
        <v>0</v>
      </c>
      <c r="K291" s="172" t="s">
        <v>154</v>
      </c>
      <c r="L291" s="41"/>
      <c r="M291" s="177" t="s">
        <v>5</v>
      </c>
      <c r="N291" s="178" t="s">
        <v>41</v>
      </c>
      <c r="O291" s="42"/>
      <c r="P291" s="179">
        <f t="shared" si="1"/>
        <v>0</v>
      </c>
      <c r="Q291" s="179">
        <v>8.0000000000000007E-5</v>
      </c>
      <c r="R291" s="179">
        <f t="shared" si="2"/>
        <v>2.4000000000000003E-4</v>
      </c>
      <c r="S291" s="179">
        <v>0</v>
      </c>
      <c r="T291" s="180">
        <f t="shared" si="3"/>
        <v>0</v>
      </c>
      <c r="AR291" s="24" t="s">
        <v>155</v>
      </c>
      <c r="AT291" s="24" t="s">
        <v>150</v>
      </c>
      <c r="AU291" s="24" t="s">
        <v>84</v>
      </c>
      <c r="AY291" s="24" t="s">
        <v>148</v>
      </c>
      <c r="BE291" s="181">
        <f t="shared" si="4"/>
        <v>0</v>
      </c>
      <c r="BF291" s="181">
        <f t="shared" si="5"/>
        <v>0</v>
      </c>
      <c r="BG291" s="181">
        <f t="shared" si="6"/>
        <v>0</v>
      </c>
      <c r="BH291" s="181">
        <f t="shared" si="7"/>
        <v>0</v>
      </c>
      <c r="BI291" s="181">
        <f t="shared" si="8"/>
        <v>0</v>
      </c>
      <c r="BJ291" s="24" t="s">
        <v>75</v>
      </c>
      <c r="BK291" s="181">
        <f t="shared" si="9"/>
        <v>0</v>
      </c>
      <c r="BL291" s="24" t="s">
        <v>155</v>
      </c>
      <c r="BM291" s="24" t="s">
        <v>522</v>
      </c>
    </row>
    <row r="292" spans="2:65" s="1" customFormat="1" ht="16.5" customHeight="1">
      <c r="B292" s="169"/>
      <c r="C292" s="214" t="s">
        <v>523</v>
      </c>
      <c r="D292" s="214" t="s">
        <v>288</v>
      </c>
      <c r="E292" s="215" t="s">
        <v>524</v>
      </c>
      <c r="F292" s="216" t="s">
        <v>525</v>
      </c>
      <c r="G292" s="217" t="s">
        <v>178</v>
      </c>
      <c r="H292" s="218">
        <v>3</v>
      </c>
      <c r="I292" s="219"/>
      <c r="J292" s="220">
        <f t="shared" si="0"/>
        <v>0</v>
      </c>
      <c r="K292" s="216" t="s">
        <v>154</v>
      </c>
      <c r="L292" s="221"/>
      <c r="M292" s="222" t="s">
        <v>5</v>
      </c>
      <c r="N292" s="223" t="s">
        <v>41</v>
      </c>
      <c r="O292" s="42"/>
      <c r="P292" s="179">
        <f t="shared" si="1"/>
        <v>0</v>
      </c>
      <c r="Q292" s="179">
        <v>1.48E-3</v>
      </c>
      <c r="R292" s="179">
        <f t="shared" si="2"/>
        <v>4.4399999999999995E-3</v>
      </c>
      <c r="S292" s="179">
        <v>0</v>
      </c>
      <c r="T292" s="180">
        <f t="shared" si="3"/>
        <v>0</v>
      </c>
      <c r="AR292" s="24" t="s">
        <v>190</v>
      </c>
      <c r="AT292" s="24" t="s">
        <v>288</v>
      </c>
      <c r="AU292" s="24" t="s">
        <v>84</v>
      </c>
      <c r="AY292" s="24" t="s">
        <v>148</v>
      </c>
      <c r="BE292" s="181">
        <f t="shared" si="4"/>
        <v>0</v>
      </c>
      <c r="BF292" s="181">
        <f t="shared" si="5"/>
        <v>0</v>
      </c>
      <c r="BG292" s="181">
        <f t="shared" si="6"/>
        <v>0</v>
      </c>
      <c r="BH292" s="181">
        <f t="shared" si="7"/>
        <v>0</v>
      </c>
      <c r="BI292" s="181">
        <f t="shared" si="8"/>
        <v>0</v>
      </c>
      <c r="BJ292" s="24" t="s">
        <v>75</v>
      </c>
      <c r="BK292" s="181">
        <f t="shared" si="9"/>
        <v>0</v>
      </c>
      <c r="BL292" s="24" t="s">
        <v>155</v>
      </c>
      <c r="BM292" s="24" t="s">
        <v>526</v>
      </c>
    </row>
    <row r="293" spans="2:65" s="1" customFormat="1" ht="16.5" customHeight="1">
      <c r="B293" s="169"/>
      <c r="C293" s="170" t="s">
        <v>527</v>
      </c>
      <c r="D293" s="170" t="s">
        <v>150</v>
      </c>
      <c r="E293" s="171" t="s">
        <v>528</v>
      </c>
      <c r="F293" s="172" t="s">
        <v>529</v>
      </c>
      <c r="G293" s="173" t="s">
        <v>178</v>
      </c>
      <c r="H293" s="174">
        <v>1</v>
      </c>
      <c r="I293" s="175"/>
      <c r="J293" s="176">
        <f t="shared" si="0"/>
        <v>0</v>
      </c>
      <c r="K293" s="172" t="s">
        <v>154</v>
      </c>
      <c r="L293" s="41"/>
      <c r="M293" s="177" t="s">
        <v>5</v>
      </c>
      <c r="N293" s="178" t="s">
        <v>41</v>
      </c>
      <c r="O293" s="42"/>
      <c r="P293" s="179">
        <f t="shared" si="1"/>
        <v>0</v>
      </c>
      <c r="Q293" s="179">
        <v>8.0000000000000007E-5</v>
      </c>
      <c r="R293" s="179">
        <f t="shared" si="2"/>
        <v>8.0000000000000007E-5</v>
      </c>
      <c r="S293" s="179">
        <v>0</v>
      </c>
      <c r="T293" s="180">
        <f t="shared" si="3"/>
        <v>0</v>
      </c>
      <c r="AR293" s="24" t="s">
        <v>155</v>
      </c>
      <c r="AT293" s="24" t="s">
        <v>150</v>
      </c>
      <c r="AU293" s="24" t="s">
        <v>84</v>
      </c>
      <c r="AY293" s="24" t="s">
        <v>148</v>
      </c>
      <c r="BE293" s="181">
        <f t="shared" si="4"/>
        <v>0</v>
      </c>
      <c r="BF293" s="181">
        <f t="shared" si="5"/>
        <v>0</v>
      </c>
      <c r="BG293" s="181">
        <f t="shared" si="6"/>
        <v>0</v>
      </c>
      <c r="BH293" s="181">
        <f t="shared" si="7"/>
        <v>0</v>
      </c>
      <c r="BI293" s="181">
        <f t="shared" si="8"/>
        <v>0</v>
      </c>
      <c r="BJ293" s="24" t="s">
        <v>75</v>
      </c>
      <c r="BK293" s="181">
        <f t="shared" si="9"/>
        <v>0</v>
      </c>
      <c r="BL293" s="24" t="s">
        <v>155</v>
      </c>
      <c r="BM293" s="24" t="s">
        <v>530</v>
      </c>
    </row>
    <row r="294" spans="2:65" s="1" customFormat="1" ht="16.5" customHeight="1">
      <c r="B294" s="169"/>
      <c r="C294" s="214" t="s">
        <v>531</v>
      </c>
      <c r="D294" s="214" t="s">
        <v>288</v>
      </c>
      <c r="E294" s="215" t="s">
        <v>532</v>
      </c>
      <c r="F294" s="216" t="s">
        <v>533</v>
      </c>
      <c r="G294" s="217" t="s">
        <v>178</v>
      </c>
      <c r="H294" s="218">
        <v>21</v>
      </c>
      <c r="I294" s="219"/>
      <c r="J294" s="220">
        <f t="shared" si="0"/>
        <v>0</v>
      </c>
      <c r="K294" s="216" t="s">
        <v>5</v>
      </c>
      <c r="L294" s="221"/>
      <c r="M294" s="222" t="s">
        <v>5</v>
      </c>
      <c r="N294" s="223" t="s">
        <v>41</v>
      </c>
      <c r="O294" s="42"/>
      <c r="P294" s="179">
        <f t="shared" si="1"/>
        <v>0</v>
      </c>
      <c r="Q294" s="179">
        <v>1.6000000000000001E-3</v>
      </c>
      <c r="R294" s="179">
        <f t="shared" si="2"/>
        <v>3.3600000000000005E-2</v>
      </c>
      <c r="S294" s="179">
        <v>0</v>
      </c>
      <c r="T294" s="180">
        <f t="shared" si="3"/>
        <v>0</v>
      </c>
      <c r="AR294" s="24" t="s">
        <v>190</v>
      </c>
      <c r="AT294" s="24" t="s">
        <v>288</v>
      </c>
      <c r="AU294" s="24" t="s">
        <v>84</v>
      </c>
      <c r="AY294" s="24" t="s">
        <v>148</v>
      </c>
      <c r="BE294" s="181">
        <f t="shared" si="4"/>
        <v>0</v>
      </c>
      <c r="BF294" s="181">
        <f t="shared" si="5"/>
        <v>0</v>
      </c>
      <c r="BG294" s="181">
        <f t="shared" si="6"/>
        <v>0</v>
      </c>
      <c r="BH294" s="181">
        <f t="shared" si="7"/>
        <v>0</v>
      </c>
      <c r="BI294" s="181">
        <f t="shared" si="8"/>
        <v>0</v>
      </c>
      <c r="BJ294" s="24" t="s">
        <v>75</v>
      </c>
      <c r="BK294" s="181">
        <f t="shared" si="9"/>
        <v>0</v>
      </c>
      <c r="BL294" s="24" t="s">
        <v>155</v>
      </c>
      <c r="BM294" s="24" t="s">
        <v>534</v>
      </c>
    </row>
    <row r="295" spans="2:65" s="1" customFormat="1" ht="16.5" customHeight="1">
      <c r="B295" s="169"/>
      <c r="C295" s="214" t="s">
        <v>535</v>
      </c>
      <c r="D295" s="214" t="s">
        <v>288</v>
      </c>
      <c r="E295" s="215" t="s">
        <v>536</v>
      </c>
      <c r="F295" s="216" t="s">
        <v>537</v>
      </c>
      <c r="G295" s="217" t="s">
        <v>178</v>
      </c>
      <c r="H295" s="218">
        <v>1</v>
      </c>
      <c r="I295" s="219"/>
      <c r="J295" s="220">
        <f t="shared" si="0"/>
        <v>0</v>
      </c>
      <c r="K295" s="216" t="s">
        <v>5</v>
      </c>
      <c r="L295" s="221"/>
      <c r="M295" s="222" t="s">
        <v>5</v>
      </c>
      <c r="N295" s="223" t="s">
        <v>41</v>
      </c>
      <c r="O295" s="42"/>
      <c r="P295" s="179">
        <f t="shared" si="1"/>
        <v>0</v>
      </c>
      <c r="Q295" s="179">
        <v>8.9999999999999998E-4</v>
      </c>
      <c r="R295" s="179">
        <f t="shared" si="2"/>
        <v>8.9999999999999998E-4</v>
      </c>
      <c r="S295" s="179">
        <v>0</v>
      </c>
      <c r="T295" s="180">
        <f t="shared" si="3"/>
        <v>0</v>
      </c>
      <c r="AR295" s="24" t="s">
        <v>190</v>
      </c>
      <c r="AT295" s="24" t="s">
        <v>288</v>
      </c>
      <c r="AU295" s="24" t="s">
        <v>84</v>
      </c>
      <c r="AY295" s="24" t="s">
        <v>148</v>
      </c>
      <c r="BE295" s="181">
        <f t="shared" si="4"/>
        <v>0</v>
      </c>
      <c r="BF295" s="181">
        <f t="shared" si="5"/>
        <v>0</v>
      </c>
      <c r="BG295" s="181">
        <f t="shared" si="6"/>
        <v>0</v>
      </c>
      <c r="BH295" s="181">
        <f t="shared" si="7"/>
        <v>0</v>
      </c>
      <c r="BI295" s="181">
        <f t="shared" si="8"/>
        <v>0</v>
      </c>
      <c r="BJ295" s="24" t="s">
        <v>75</v>
      </c>
      <c r="BK295" s="181">
        <f t="shared" si="9"/>
        <v>0</v>
      </c>
      <c r="BL295" s="24" t="s">
        <v>155</v>
      </c>
      <c r="BM295" s="24" t="s">
        <v>538</v>
      </c>
    </row>
    <row r="296" spans="2:65" s="1" customFormat="1" ht="16.5" customHeight="1">
      <c r="B296" s="169"/>
      <c r="C296" s="214" t="s">
        <v>539</v>
      </c>
      <c r="D296" s="214" t="s">
        <v>288</v>
      </c>
      <c r="E296" s="215" t="s">
        <v>540</v>
      </c>
      <c r="F296" s="216" t="s">
        <v>541</v>
      </c>
      <c r="G296" s="217" t="s">
        <v>178</v>
      </c>
      <c r="H296" s="218">
        <v>2</v>
      </c>
      <c r="I296" s="219"/>
      <c r="J296" s="220">
        <f t="shared" si="0"/>
        <v>0</v>
      </c>
      <c r="K296" s="216" t="s">
        <v>5</v>
      </c>
      <c r="L296" s="221"/>
      <c r="M296" s="222" t="s">
        <v>5</v>
      </c>
      <c r="N296" s="223" t="s">
        <v>41</v>
      </c>
      <c r="O296" s="42"/>
      <c r="P296" s="179">
        <f t="shared" si="1"/>
        <v>0</v>
      </c>
      <c r="Q296" s="179">
        <v>1.2999999999999999E-3</v>
      </c>
      <c r="R296" s="179">
        <f t="shared" si="2"/>
        <v>2.5999999999999999E-3</v>
      </c>
      <c r="S296" s="179">
        <v>0</v>
      </c>
      <c r="T296" s="180">
        <f t="shared" si="3"/>
        <v>0</v>
      </c>
      <c r="AR296" s="24" t="s">
        <v>190</v>
      </c>
      <c r="AT296" s="24" t="s">
        <v>288</v>
      </c>
      <c r="AU296" s="24" t="s">
        <v>84</v>
      </c>
      <c r="AY296" s="24" t="s">
        <v>148</v>
      </c>
      <c r="BE296" s="181">
        <f t="shared" si="4"/>
        <v>0</v>
      </c>
      <c r="BF296" s="181">
        <f t="shared" si="5"/>
        <v>0</v>
      </c>
      <c r="BG296" s="181">
        <f t="shared" si="6"/>
        <v>0</v>
      </c>
      <c r="BH296" s="181">
        <f t="shared" si="7"/>
        <v>0</v>
      </c>
      <c r="BI296" s="181">
        <f t="shared" si="8"/>
        <v>0</v>
      </c>
      <c r="BJ296" s="24" t="s">
        <v>75</v>
      </c>
      <c r="BK296" s="181">
        <f t="shared" si="9"/>
        <v>0</v>
      </c>
      <c r="BL296" s="24" t="s">
        <v>155</v>
      </c>
      <c r="BM296" s="24" t="s">
        <v>542</v>
      </c>
    </row>
    <row r="297" spans="2:65" s="1" customFormat="1" ht="16.5" customHeight="1">
      <c r="B297" s="169"/>
      <c r="C297" s="170" t="s">
        <v>543</v>
      </c>
      <c r="D297" s="170" t="s">
        <v>150</v>
      </c>
      <c r="E297" s="171" t="s">
        <v>544</v>
      </c>
      <c r="F297" s="172" t="s">
        <v>545</v>
      </c>
      <c r="G297" s="173" t="s">
        <v>178</v>
      </c>
      <c r="H297" s="174">
        <v>2</v>
      </c>
      <c r="I297" s="175"/>
      <c r="J297" s="176">
        <f t="shared" si="0"/>
        <v>0</v>
      </c>
      <c r="K297" s="172" t="s">
        <v>154</v>
      </c>
      <c r="L297" s="41"/>
      <c r="M297" s="177" t="s">
        <v>5</v>
      </c>
      <c r="N297" s="178" t="s">
        <v>41</v>
      </c>
      <c r="O297" s="42"/>
      <c r="P297" s="179">
        <f t="shared" si="1"/>
        <v>0</v>
      </c>
      <c r="Q297" s="179">
        <v>1E-4</v>
      </c>
      <c r="R297" s="179">
        <f t="shared" si="2"/>
        <v>2.0000000000000001E-4</v>
      </c>
      <c r="S297" s="179">
        <v>0</v>
      </c>
      <c r="T297" s="180">
        <f t="shared" si="3"/>
        <v>0</v>
      </c>
      <c r="AR297" s="24" t="s">
        <v>155</v>
      </c>
      <c r="AT297" s="24" t="s">
        <v>150</v>
      </c>
      <c r="AU297" s="24" t="s">
        <v>84</v>
      </c>
      <c r="AY297" s="24" t="s">
        <v>148</v>
      </c>
      <c r="BE297" s="181">
        <f t="shared" si="4"/>
        <v>0</v>
      </c>
      <c r="BF297" s="181">
        <f t="shared" si="5"/>
        <v>0</v>
      </c>
      <c r="BG297" s="181">
        <f t="shared" si="6"/>
        <v>0</v>
      </c>
      <c r="BH297" s="181">
        <f t="shared" si="7"/>
        <v>0</v>
      </c>
      <c r="BI297" s="181">
        <f t="shared" si="8"/>
        <v>0</v>
      </c>
      <c r="BJ297" s="24" t="s">
        <v>75</v>
      </c>
      <c r="BK297" s="181">
        <f t="shared" si="9"/>
        <v>0</v>
      </c>
      <c r="BL297" s="24" t="s">
        <v>155</v>
      </c>
      <c r="BM297" s="24" t="s">
        <v>546</v>
      </c>
    </row>
    <row r="298" spans="2:65" s="1" customFormat="1" ht="16.5" customHeight="1">
      <c r="B298" s="169"/>
      <c r="C298" s="170" t="s">
        <v>547</v>
      </c>
      <c r="D298" s="170" t="s">
        <v>150</v>
      </c>
      <c r="E298" s="171" t="s">
        <v>548</v>
      </c>
      <c r="F298" s="172" t="s">
        <v>549</v>
      </c>
      <c r="G298" s="173" t="s">
        <v>178</v>
      </c>
      <c r="H298" s="174">
        <v>21</v>
      </c>
      <c r="I298" s="175"/>
      <c r="J298" s="176">
        <f t="shared" si="0"/>
        <v>0</v>
      </c>
      <c r="K298" s="172" t="s">
        <v>154</v>
      </c>
      <c r="L298" s="41"/>
      <c r="M298" s="177" t="s">
        <v>5</v>
      </c>
      <c r="N298" s="178" t="s">
        <v>41</v>
      </c>
      <c r="O298" s="42"/>
      <c r="P298" s="179">
        <f t="shared" si="1"/>
        <v>0</v>
      </c>
      <c r="Q298" s="179">
        <v>1E-4</v>
      </c>
      <c r="R298" s="179">
        <f t="shared" si="2"/>
        <v>2.1000000000000003E-3</v>
      </c>
      <c r="S298" s="179">
        <v>0</v>
      </c>
      <c r="T298" s="180">
        <f t="shared" si="3"/>
        <v>0</v>
      </c>
      <c r="AR298" s="24" t="s">
        <v>155</v>
      </c>
      <c r="AT298" s="24" t="s">
        <v>150</v>
      </c>
      <c r="AU298" s="24" t="s">
        <v>84</v>
      </c>
      <c r="AY298" s="24" t="s">
        <v>148</v>
      </c>
      <c r="BE298" s="181">
        <f t="shared" si="4"/>
        <v>0</v>
      </c>
      <c r="BF298" s="181">
        <f t="shared" si="5"/>
        <v>0</v>
      </c>
      <c r="BG298" s="181">
        <f t="shared" si="6"/>
        <v>0</v>
      </c>
      <c r="BH298" s="181">
        <f t="shared" si="7"/>
        <v>0</v>
      </c>
      <c r="BI298" s="181">
        <f t="shared" si="8"/>
        <v>0</v>
      </c>
      <c r="BJ298" s="24" t="s">
        <v>75</v>
      </c>
      <c r="BK298" s="181">
        <f t="shared" si="9"/>
        <v>0</v>
      </c>
      <c r="BL298" s="24" t="s">
        <v>155</v>
      </c>
      <c r="BM298" s="24" t="s">
        <v>550</v>
      </c>
    </row>
    <row r="299" spans="2:65" s="1" customFormat="1" ht="16.5" customHeight="1">
      <c r="B299" s="169"/>
      <c r="C299" s="170" t="s">
        <v>551</v>
      </c>
      <c r="D299" s="170" t="s">
        <v>150</v>
      </c>
      <c r="E299" s="171" t="s">
        <v>552</v>
      </c>
      <c r="F299" s="172" t="s">
        <v>553</v>
      </c>
      <c r="G299" s="173" t="s">
        <v>178</v>
      </c>
      <c r="H299" s="174">
        <v>3</v>
      </c>
      <c r="I299" s="175"/>
      <c r="J299" s="176">
        <f t="shared" si="0"/>
        <v>0</v>
      </c>
      <c r="K299" s="172" t="s">
        <v>154</v>
      </c>
      <c r="L299" s="41"/>
      <c r="M299" s="177" t="s">
        <v>5</v>
      </c>
      <c r="N299" s="178" t="s">
        <v>41</v>
      </c>
      <c r="O299" s="42"/>
      <c r="P299" s="179">
        <f t="shared" si="1"/>
        <v>0</v>
      </c>
      <c r="Q299" s="179">
        <v>1E-4</v>
      </c>
      <c r="R299" s="179">
        <f t="shared" si="2"/>
        <v>3.0000000000000003E-4</v>
      </c>
      <c r="S299" s="179">
        <v>0</v>
      </c>
      <c r="T299" s="180">
        <f t="shared" si="3"/>
        <v>0</v>
      </c>
      <c r="AR299" s="24" t="s">
        <v>155</v>
      </c>
      <c r="AT299" s="24" t="s">
        <v>150</v>
      </c>
      <c r="AU299" s="24" t="s">
        <v>84</v>
      </c>
      <c r="AY299" s="24" t="s">
        <v>148</v>
      </c>
      <c r="BE299" s="181">
        <f t="shared" si="4"/>
        <v>0</v>
      </c>
      <c r="BF299" s="181">
        <f t="shared" si="5"/>
        <v>0</v>
      </c>
      <c r="BG299" s="181">
        <f t="shared" si="6"/>
        <v>0</v>
      </c>
      <c r="BH299" s="181">
        <f t="shared" si="7"/>
        <v>0</v>
      </c>
      <c r="BI299" s="181">
        <f t="shared" si="8"/>
        <v>0</v>
      </c>
      <c r="BJ299" s="24" t="s">
        <v>75</v>
      </c>
      <c r="BK299" s="181">
        <f t="shared" si="9"/>
        <v>0</v>
      </c>
      <c r="BL299" s="24" t="s">
        <v>155</v>
      </c>
      <c r="BM299" s="24" t="s">
        <v>554</v>
      </c>
    </row>
    <row r="300" spans="2:65" s="1" customFormat="1" ht="16.5" customHeight="1">
      <c r="B300" s="169"/>
      <c r="C300" s="214" t="s">
        <v>555</v>
      </c>
      <c r="D300" s="214" t="s">
        <v>288</v>
      </c>
      <c r="E300" s="215" t="s">
        <v>556</v>
      </c>
      <c r="F300" s="216" t="s">
        <v>557</v>
      </c>
      <c r="G300" s="217" t="s">
        <v>178</v>
      </c>
      <c r="H300" s="218">
        <v>3</v>
      </c>
      <c r="I300" s="219"/>
      <c r="J300" s="220">
        <f t="shared" si="0"/>
        <v>0</v>
      </c>
      <c r="K300" s="216" t="s">
        <v>154</v>
      </c>
      <c r="L300" s="221"/>
      <c r="M300" s="222" t="s">
        <v>5</v>
      </c>
      <c r="N300" s="223" t="s">
        <v>41</v>
      </c>
      <c r="O300" s="42"/>
      <c r="P300" s="179">
        <f t="shared" si="1"/>
        <v>0</v>
      </c>
      <c r="Q300" s="179">
        <v>3.5200000000000001E-3</v>
      </c>
      <c r="R300" s="179">
        <f t="shared" si="2"/>
        <v>1.056E-2</v>
      </c>
      <c r="S300" s="179">
        <v>0</v>
      </c>
      <c r="T300" s="180">
        <f t="shared" si="3"/>
        <v>0</v>
      </c>
      <c r="AR300" s="24" t="s">
        <v>190</v>
      </c>
      <c r="AT300" s="24" t="s">
        <v>288</v>
      </c>
      <c r="AU300" s="24" t="s">
        <v>84</v>
      </c>
      <c r="AY300" s="24" t="s">
        <v>148</v>
      </c>
      <c r="BE300" s="181">
        <f t="shared" si="4"/>
        <v>0</v>
      </c>
      <c r="BF300" s="181">
        <f t="shared" si="5"/>
        <v>0</v>
      </c>
      <c r="BG300" s="181">
        <f t="shared" si="6"/>
        <v>0</v>
      </c>
      <c r="BH300" s="181">
        <f t="shared" si="7"/>
        <v>0</v>
      </c>
      <c r="BI300" s="181">
        <f t="shared" si="8"/>
        <v>0</v>
      </c>
      <c r="BJ300" s="24" t="s">
        <v>75</v>
      </c>
      <c r="BK300" s="181">
        <f t="shared" si="9"/>
        <v>0</v>
      </c>
      <c r="BL300" s="24" t="s">
        <v>155</v>
      </c>
      <c r="BM300" s="24" t="s">
        <v>558</v>
      </c>
    </row>
    <row r="301" spans="2:65" s="1" customFormat="1" ht="16.5" customHeight="1">
      <c r="B301" s="169"/>
      <c r="C301" s="170" t="s">
        <v>559</v>
      </c>
      <c r="D301" s="170" t="s">
        <v>150</v>
      </c>
      <c r="E301" s="171" t="s">
        <v>560</v>
      </c>
      <c r="F301" s="172" t="s">
        <v>561</v>
      </c>
      <c r="G301" s="173" t="s">
        <v>178</v>
      </c>
      <c r="H301" s="174">
        <v>3</v>
      </c>
      <c r="I301" s="175"/>
      <c r="J301" s="176">
        <f t="shared" si="0"/>
        <v>0</v>
      </c>
      <c r="K301" s="172" t="s">
        <v>154</v>
      </c>
      <c r="L301" s="41"/>
      <c r="M301" s="177" t="s">
        <v>5</v>
      </c>
      <c r="N301" s="178" t="s">
        <v>41</v>
      </c>
      <c r="O301" s="42"/>
      <c r="P301" s="179">
        <f t="shared" si="1"/>
        <v>0</v>
      </c>
      <c r="Q301" s="179">
        <v>1E-4</v>
      </c>
      <c r="R301" s="179">
        <f t="shared" si="2"/>
        <v>3.0000000000000003E-4</v>
      </c>
      <c r="S301" s="179">
        <v>0</v>
      </c>
      <c r="T301" s="180">
        <f t="shared" si="3"/>
        <v>0</v>
      </c>
      <c r="AR301" s="24" t="s">
        <v>155</v>
      </c>
      <c r="AT301" s="24" t="s">
        <v>150</v>
      </c>
      <c r="AU301" s="24" t="s">
        <v>84</v>
      </c>
      <c r="AY301" s="24" t="s">
        <v>148</v>
      </c>
      <c r="BE301" s="181">
        <f t="shared" si="4"/>
        <v>0</v>
      </c>
      <c r="BF301" s="181">
        <f t="shared" si="5"/>
        <v>0</v>
      </c>
      <c r="BG301" s="181">
        <f t="shared" si="6"/>
        <v>0</v>
      </c>
      <c r="BH301" s="181">
        <f t="shared" si="7"/>
        <v>0</v>
      </c>
      <c r="BI301" s="181">
        <f t="shared" si="8"/>
        <v>0</v>
      </c>
      <c r="BJ301" s="24" t="s">
        <v>75</v>
      </c>
      <c r="BK301" s="181">
        <f t="shared" si="9"/>
        <v>0</v>
      </c>
      <c r="BL301" s="24" t="s">
        <v>155</v>
      </c>
      <c r="BM301" s="24" t="s">
        <v>562</v>
      </c>
    </row>
    <row r="302" spans="2:65" s="1" customFormat="1" ht="16.5" customHeight="1">
      <c r="B302" s="169"/>
      <c r="C302" s="214" t="s">
        <v>563</v>
      </c>
      <c r="D302" s="214" t="s">
        <v>288</v>
      </c>
      <c r="E302" s="215" t="s">
        <v>564</v>
      </c>
      <c r="F302" s="216" t="s">
        <v>565</v>
      </c>
      <c r="G302" s="217" t="s">
        <v>178</v>
      </c>
      <c r="H302" s="218">
        <v>3</v>
      </c>
      <c r="I302" s="219"/>
      <c r="J302" s="220">
        <f t="shared" si="0"/>
        <v>0</v>
      </c>
      <c r="K302" s="216" t="s">
        <v>154</v>
      </c>
      <c r="L302" s="221"/>
      <c r="M302" s="222" t="s">
        <v>5</v>
      </c>
      <c r="N302" s="223" t="s">
        <v>41</v>
      </c>
      <c r="O302" s="42"/>
      <c r="P302" s="179">
        <f t="shared" si="1"/>
        <v>0</v>
      </c>
      <c r="Q302" s="179">
        <v>1.89E-3</v>
      </c>
      <c r="R302" s="179">
        <f t="shared" si="2"/>
        <v>5.6699999999999997E-3</v>
      </c>
      <c r="S302" s="179">
        <v>0</v>
      </c>
      <c r="T302" s="180">
        <f t="shared" si="3"/>
        <v>0</v>
      </c>
      <c r="AR302" s="24" t="s">
        <v>190</v>
      </c>
      <c r="AT302" s="24" t="s">
        <v>288</v>
      </c>
      <c r="AU302" s="24" t="s">
        <v>84</v>
      </c>
      <c r="AY302" s="24" t="s">
        <v>148</v>
      </c>
      <c r="BE302" s="181">
        <f t="shared" si="4"/>
        <v>0</v>
      </c>
      <c r="BF302" s="181">
        <f t="shared" si="5"/>
        <v>0</v>
      </c>
      <c r="BG302" s="181">
        <f t="shared" si="6"/>
        <v>0</v>
      </c>
      <c r="BH302" s="181">
        <f t="shared" si="7"/>
        <v>0</v>
      </c>
      <c r="BI302" s="181">
        <f t="shared" si="8"/>
        <v>0</v>
      </c>
      <c r="BJ302" s="24" t="s">
        <v>75</v>
      </c>
      <c r="BK302" s="181">
        <f t="shared" si="9"/>
        <v>0</v>
      </c>
      <c r="BL302" s="24" t="s">
        <v>155</v>
      </c>
      <c r="BM302" s="24" t="s">
        <v>566</v>
      </c>
    </row>
    <row r="303" spans="2:65" s="1" customFormat="1" ht="16.5" customHeight="1">
      <c r="B303" s="169"/>
      <c r="C303" s="170" t="s">
        <v>567</v>
      </c>
      <c r="D303" s="170" t="s">
        <v>150</v>
      </c>
      <c r="E303" s="171" t="s">
        <v>568</v>
      </c>
      <c r="F303" s="172" t="s">
        <v>569</v>
      </c>
      <c r="G303" s="173" t="s">
        <v>178</v>
      </c>
      <c r="H303" s="174">
        <v>2</v>
      </c>
      <c r="I303" s="175"/>
      <c r="J303" s="176">
        <f t="shared" si="0"/>
        <v>0</v>
      </c>
      <c r="K303" s="172" t="s">
        <v>154</v>
      </c>
      <c r="L303" s="41"/>
      <c r="M303" s="177" t="s">
        <v>5</v>
      </c>
      <c r="N303" s="178" t="s">
        <v>41</v>
      </c>
      <c r="O303" s="42"/>
      <c r="P303" s="179">
        <f t="shared" si="1"/>
        <v>0</v>
      </c>
      <c r="Q303" s="179">
        <v>1E-4</v>
      </c>
      <c r="R303" s="179">
        <f t="shared" si="2"/>
        <v>2.0000000000000001E-4</v>
      </c>
      <c r="S303" s="179">
        <v>0</v>
      </c>
      <c r="T303" s="180">
        <f t="shared" si="3"/>
        <v>0</v>
      </c>
      <c r="AR303" s="24" t="s">
        <v>155</v>
      </c>
      <c r="AT303" s="24" t="s">
        <v>150</v>
      </c>
      <c r="AU303" s="24" t="s">
        <v>84</v>
      </c>
      <c r="AY303" s="24" t="s">
        <v>148</v>
      </c>
      <c r="BE303" s="181">
        <f t="shared" si="4"/>
        <v>0</v>
      </c>
      <c r="BF303" s="181">
        <f t="shared" si="5"/>
        <v>0</v>
      </c>
      <c r="BG303" s="181">
        <f t="shared" si="6"/>
        <v>0</v>
      </c>
      <c r="BH303" s="181">
        <f t="shared" si="7"/>
        <v>0</v>
      </c>
      <c r="BI303" s="181">
        <f t="shared" si="8"/>
        <v>0</v>
      </c>
      <c r="BJ303" s="24" t="s">
        <v>75</v>
      </c>
      <c r="BK303" s="181">
        <f t="shared" si="9"/>
        <v>0</v>
      </c>
      <c r="BL303" s="24" t="s">
        <v>155</v>
      </c>
      <c r="BM303" s="24" t="s">
        <v>570</v>
      </c>
    </row>
    <row r="304" spans="2:65" s="1" customFormat="1" ht="16.5" customHeight="1">
      <c r="B304" s="169"/>
      <c r="C304" s="214" t="s">
        <v>571</v>
      </c>
      <c r="D304" s="214" t="s">
        <v>288</v>
      </c>
      <c r="E304" s="215" t="s">
        <v>572</v>
      </c>
      <c r="F304" s="216" t="s">
        <v>573</v>
      </c>
      <c r="G304" s="217" t="s">
        <v>178</v>
      </c>
      <c r="H304" s="218">
        <v>2</v>
      </c>
      <c r="I304" s="219"/>
      <c r="J304" s="220">
        <f t="shared" si="0"/>
        <v>0</v>
      </c>
      <c r="K304" s="216" t="s">
        <v>154</v>
      </c>
      <c r="L304" s="221"/>
      <c r="M304" s="222" t="s">
        <v>5</v>
      </c>
      <c r="N304" s="223" t="s">
        <v>41</v>
      </c>
      <c r="O304" s="42"/>
      <c r="P304" s="179">
        <f t="shared" si="1"/>
        <v>0</v>
      </c>
      <c r="Q304" s="179">
        <v>2.32E-3</v>
      </c>
      <c r="R304" s="179">
        <f t="shared" si="2"/>
        <v>4.64E-3</v>
      </c>
      <c r="S304" s="179">
        <v>0</v>
      </c>
      <c r="T304" s="180">
        <f t="shared" si="3"/>
        <v>0</v>
      </c>
      <c r="AR304" s="24" t="s">
        <v>190</v>
      </c>
      <c r="AT304" s="24" t="s">
        <v>288</v>
      </c>
      <c r="AU304" s="24" t="s">
        <v>84</v>
      </c>
      <c r="AY304" s="24" t="s">
        <v>148</v>
      </c>
      <c r="BE304" s="181">
        <f t="shared" si="4"/>
        <v>0</v>
      </c>
      <c r="BF304" s="181">
        <f t="shared" si="5"/>
        <v>0</v>
      </c>
      <c r="BG304" s="181">
        <f t="shared" si="6"/>
        <v>0</v>
      </c>
      <c r="BH304" s="181">
        <f t="shared" si="7"/>
        <v>0</v>
      </c>
      <c r="BI304" s="181">
        <f t="shared" si="8"/>
        <v>0</v>
      </c>
      <c r="BJ304" s="24" t="s">
        <v>75</v>
      </c>
      <c r="BK304" s="181">
        <f t="shared" si="9"/>
        <v>0</v>
      </c>
      <c r="BL304" s="24" t="s">
        <v>155</v>
      </c>
      <c r="BM304" s="24" t="s">
        <v>574</v>
      </c>
    </row>
    <row r="305" spans="2:65" s="1" customFormat="1" ht="16.5" customHeight="1">
      <c r="B305" s="169"/>
      <c r="C305" s="170" t="s">
        <v>575</v>
      </c>
      <c r="D305" s="170" t="s">
        <v>150</v>
      </c>
      <c r="E305" s="171" t="s">
        <v>576</v>
      </c>
      <c r="F305" s="172" t="s">
        <v>577</v>
      </c>
      <c r="G305" s="173" t="s">
        <v>172</v>
      </c>
      <c r="H305" s="174">
        <v>382</v>
      </c>
      <c r="I305" s="175"/>
      <c r="J305" s="176">
        <f t="shared" si="0"/>
        <v>0</v>
      </c>
      <c r="K305" s="172" t="s">
        <v>154</v>
      </c>
      <c r="L305" s="41"/>
      <c r="M305" s="177" t="s">
        <v>5</v>
      </c>
      <c r="N305" s="178" t="s">
        <v>41</v>
      </c>
      <c r="O305" s="42"/>
      <c r="P305" s="179">
        <f t="shared" si="1"/>
        <v>0</v>
      </c>
      <c r="Q305" s="179">
        <v>0</v>
      </c>
      <c r="R305" s="179">
        <f t="shared" si="2"/>
        <v>0</v>
      </c>
      <c r="S305" s="179">
        <v>0</v>
      </c>
      <c r="T305" s="180">
        <f t="shared" si="3"/>
        <v>0</v>
      </c>
      <c r="AR305" s="24" t="s">
        <v>155</v>
      </c>
      <c r="AT305" s="24" t="s">
        <v>150</v>
      </c>
      <c r="AU305" s="24" t="s">
        <v>84</v>
      </c>
      <c r="AY305" s="24" t="s">
        <v>148</v>
      </c>
      <c r="BE305" s="181">
        <f t="shared" si="4"/>
        <v>0</v>
      </c>
      <c r="BF305" s="181">
        <f t="shared" si="5"/>
        <v>0</v>
      </c>
      <c r="BG305" s="181">
        <f t="shared" si="6"/>
        <v>0</v>
      </c>
      <c r="BH305" s="181">
        <f t="shared" si="7"/>
        <v>0</v>
      </c>
      <c r="BI305" s="181">
        <f t="shared" si="8"/>
        <v>0</v>
      </c>
      <c r="BJ305" s="24" t="s">
        <v>75</v>
      </c>
      <c r="BK305" s="181">
        <f t="shared" si="9"/>
        <v>0</v>
      </c>
      <c r="BL305" s="24" t="s">
        <v>155</v>
      </c>
      <c r="BM305" s="24" t="s">
        <v>578</v>
      </c>
    </row>
    <row r="306" spans="2:65" s="1" customFormat="1" ht="16.5" customHeight="1">
      <c r="B306" s="169"/>
      <c r="C306" s="170" t="s">
        <v>579</v>
      </c>
      <c r="D306" s="170" t="s">
        <v>150</v>
      </c>
      <c r="E306" s="171" t="s">
        <v>580</v>
      </c>
      <c r="F306" s="172" t="s">
        <v>581</v>
      </c>
      <c r="G306" s="173" t="s">
        <v>172</v>
      </c>
      <c r="H306" s="174">
        <v>7</v>
      </c>
      <c r="I306" s="175"/>
      <c r="J306" s="176">
        <f t="shared" si="0"/>
        <v>0</v>
      </c>
      <c r="K306" s="172" t="s">
        <v>154</v>
      </c>
      <c r="L306" s="41"/>
      <c r="M306" s="177" t="s">
        <v>5</v>
      </c>
      <c r="N306" s="178" t="s">
        <v>41</v>
      </c>
      <c r="O306" s="42"/>
      <c r="P306" s="179">
        <f t="shared" si="1"/>
        <v>0</v>
      </c>
      <c r="Q306" s="179">
        <v>0</v>
      </c>
      <c r="R306" s="179">
        <f t="shared" si="2"/>
        <v>0</v>
      </c>
      <c r="S306" s="179">
        <v>0</v>
      </c>
      <c r="T306" s="180">
        <f t="shared" si="3"/>
        <v>0</v>
      </c>
      <c r="AR306" s="24" t="s">
        <v>155</v>
      </c>
      <c r="AT306" s="24" t="s">
        <v>150</v>
      </c>
      <c r="AU306" s="24" t="s">
        <v>84</v>
      </c>
      <c r="AY306" s="24" t="s">
        <v>148</v>
      </c>
      <c r="BE306" s="181">
        <f t="shared" si="4"/>
        <v>0</v>
      </c>
      <c r="BF306" s="181">
        <f t="shared" si="5"/>
        <v>0</v>
      </c>
      <c r="BG306" s="181">
        <f t="shared" si="6"/>
        <v>0</v>
      </c>
      <c r="BH306" s="181">
        <f t="shared" si="7"/>
        <v>0</v>
      </c>
      <c r="BI306" s="181">
        <f t="shared" si="8"/>
        <v>0</v>
      </c>
      <c r="BJ306" s="24" t="s">
        <v>75</v>
      </c>
      <c r="BK306" s="181">
        <f t="shared" si="9"/>
        <v>0</v>
      </c>
      <c r="BL306" s="24" t="s">
        <v>155</v>
      </c>
      <c r="BM306" s="24" t="s">
        <v>582</v>
      </c>
    </row>
    <row r="307" spans="2:65" s="1" customFormat="1" ht="16.5" customHeight="1">
      <c r="B307" s="169"/>
      <c r="C307" s="170" t="s">
        <v>583</v>
      </c>
      <c r="D307" s="170" t="s">
        <v>150</v>
      </c>
      <c r="E307" s="171" t="s">
        <v>584</v>
      </c>
      <c r="F307" s="172" t="s">
        <v>585</v>
      </c>
      <c r="G307" s="173" t="s">
        <v>178</v>
      </c>
      <c r="H307" s="174">
        <v>16</v>
      </c>
      <c r="I307" s="175"/>
      <c r="J307" s="176">
        <f t="shared" si="0"/>
        <v>0</v>
      </c>
      <c r="K307" s="172" t="s">
        <v>5</v>
      </c>
      <c r="L307" s="41"/>
      <c r="M307" s="177" t="s">
        <v>5</v>
      </c>
      <c r="N307" s="178" t="s">
        <v>41</v>
      </c>
      <c r="O307" s="42"/>
      <c r="P307" s="179">
        <f t="shared" si="1"/>
        <v>0</v>
      </c>
      <c r="Q307" s="179">
        <v>0.35248000000000002</v>
      </c>
      <c r="R307" s="179">
        <f t="shared" si="2"/>
        <v>5.6396800000000002</v>
      </c>
      <c r="S307" s="179">
        <v>0</v>
      </c>
      <c r="T307" s="180">
        <f t="shared" si="3"/>
        <v>0</v>
      </c>
      <c r="AR307" s="24" t="s">
        <v>155</v>
      </c>
      <c r="AT307" s="24" t="s">
        <v>150</v>
      </c>
      <c r="AU307" s="24" t="s">
        <v>84</v>
      </c>
      <c r="AY307" s="24" t="s">
        <v>148</v>
      </c>
      <c r="BE307" s="181">
        <f t="shared" si="4"/>
        <v>0</v>
      </c>
      <c r="BF307" s="181">
        <f t="shared" si="5"/>
        <v>0</v>
      </c>
      <c r="BG307" s="181">
        <f t="shared" si="6"/>
        <v>0</v>
      </c>
      <c r="BH307" s="181">
        <f t="shared" si="7"/>
        <v>0</v>
      </c>
      <c r="BI307" s="181">
        <f t="shared" si="8"/>
        <v>0</v>
      </c>
      <c r="BJ307" s="24" t="s">
        <v>75</v>
      </c>
      <c r="BK307" s="181">
        <f t="shared" si="9"/>
        <v>0</v>
      </c>
      <c r="BL307" s="24" t="s">
        <v>155</v>
      </c>
      <c r="BM307" s="24" t="s">
        <v>586</v>
      </c>
    </row>
    <row r="308" spans="2:65" s="1" customFormat="1" ht="16.5" customHeight="1">
      <c r="B308" s="169"/>
      <c r="C308" s="214" t="s">
        <v>587</v>
      </c>
      <c r="D308" s="214" t="s">
        <v>288</v>
      </c>
      <c r="E308" s="215" t="s">
        <v>588</v>
      </c>
      <c r="F308" s="216" t="s">
        <v>589</v>
      </c>
      <c r="G308" s="217" t="s">
        <v>172</v>
      </c>
      <c r="H308" s="218">
        <v>7</v>
      </c>
      <c r="I308" s="219"/>
      <c r="J308" s="220">
        <f t="shared" si="0"/>
        <v>0</v>
      </c>
      <c r="K308" s="216" t="s">
        <v>154</v>
      </c>
      <c r="L308" s="221"/>
      <c r="M308" s="222" t="s">
        <v>5</v>
      </c>
      <c r="N308" s="223" t="s">
        <v>41</v>
      </c>
      <c r="O308" s="42"/>
      <c r="P308" s="179">
        <f t="shared" si="1"/>
        <v>0</v>
      </c>
      <c r="Q308" s="179">
        <v>8.8100000000000001E-3</v>
      </c>
      <c r="R308" s="179">
        <f t="shared" si="2"/>
        <v>6.1670000000000003E-2</v>
      </c>
      <c r="S308" s="179">
        <v>0</v>
      </c>
      <c r="T308" s="180">
        <f t="shared" si="3"/>
        <v>0</v>
      </c>
      <c r="AR308" s="24" t="s">
        <v>190</v>
      </c>
      <c r="AT308" s="24" t="s">
        <v>288</v>
      </c>
      <c r="AU308" s="24" t="s">
        <v>84</v>
      </c>
      <c r="AY308" s="24" t="s">
        <v>148</v>
      </c>
      <c r="BE308" s="181">
        <f t="shared" si="4"/>
        <v>0</v>
      </c>
      <c r="BF308" s="181">
        <f t="shared" si="5"/>
        <v>0</v>
      </c>
      <c r="BG308" s="181">
        <f t="shared" si="6"/>
        <v>0</v>
      </c>
      <c r="BH308" s="181">
        <f t="shared" si="7"/>
        <v>0</v>
      </c>
      <c r="BI308" s="181">
        <f t="shared" si="8"/>
        <v>0</v>
      </c>
      <c r="BJ308" s="24" t="s">
        <v>75</v>
      </c>
      <c r="BK308" s="181">
        <f t="shared" si="9"/>
        <v>0</v>
      </c>
      <c r="BL308" s="24" t="s">
        <v>155</v>
      </c>
      <c r="BM308" s="24" t="s">
        <v>590</v>
      </c>
    </row>
    <row r="309" spans="2:65" s="1" customFormat="1" ht="16.5" customHeight="1">
      <c r="B309" s="169"/>
      <c r="C309" s="214" t="s">
        <v>591</v>
      </c>
      <c r="D309" s="214" t="s">
        <v>288</v>
      </c>
      <c r="E309" s="215" t="s">
        <v>592</v>
      </c>
      <c r="F309" s="216" t="s">
        <v>593</v>
      </c>
      <c r="G309" s="217" t="s">
        <v>594</v>
      </c>
      <c r="H309" s="218">
        <v>16</v>
      </c>
      <c r="I309" s="219"/>
      <c r="J309" s="220">
        <f t="shared" si="0"/>
        <v>0</v>
      </c>
      <c r="K309" s="216" t="s">
        <v>5</v>
      </c>
      <c r="L309" s="221"/>
      <c r="M309" s="222" t="s">
        <v>5</v>
      </c>
      <c r="N309" s="223" t="s">
        <v>41</v>
      </c>
      <c r="O309" s="42"/>
      <c r="P309" s="179">
        <f t="shared" si="1"/>
        <v>0</v>
      </c>
      <c r="Q309" s="179">
        <v>6.1999999999999998E-3</v>
      </c>
      <c r="R309" s="179">
        <f t="shared" si="2"/>
        <v>9.9199999999999997E-2</v>
      </c>
      <c r="S309" s="179">
        <v>0</v>
      </c>
      <c r="T309" s="180">
        <f t="shared" si="3"/>
        <v>0</v>
      </c>
      <c r="AR309" s="24" t="s">
        <v>190</v>
      </c>
      <c r="AT309" s="24" t="s">
        <v>288</v>
      </c>
      <c r="AU309" s="24" t="s">
        <v>84</v>
      </c>
      <c r="AY309" s="24" t="s">
        <v>148</v>
      </c>
      <c r="BE309" s="181">
        <f t="shared" si="4"/>
        <v>0</v>
      </c>
      <c r="BF309" s="181">
        <f t="shared" si="5"/>
        <v>0</v>
      </c>
      <c r="BG309" s="181">
        <f t="shared" si="6"/>
        <v>0</v>
      </c>
      <c r="BH309" s="181">
        <f t="shared" si="7"/>
        <v>0</v>
      </c>
      <c r="BI309" s="181">
        <f t="shared" si="8"/>
        <v>0</v>
      </c>
      <c r="BJ309" s="24" t="s">
        <v>75</v>
      </c>
      <c r="BK309" s="181">
        <f t="shared" si="9"/>
        <v>0</v>
      </c>
      <c r="BL309" s="24" t="s">
        <v>155</v>
      </c>
      <c r="BM309" s="24" t="s">
        <v>595</v>
      </c>
    </row>
    <row r="310" spans="2:65" s="1" customFormat="1" ht="16.5" customHeight="1">
      <c r="B310" s="169"/>
      <c r="C310" s="214" t="s">
        <v>596</v>
      </c>
      <c r="D310" s="214" t="s">
        <v>288</v>
      </c>
      <c r="E310" s="215" t="s">
        <v>597</v>
      </c>
      <c r="F310" s="216" t="s">
        <v>598</v>
      </c>
      <c r="G310" s="217" t="s">
        <v>594</v>
      </c>
      <c r="H310" s="218">
        <v>16</v>
      </c>
      <c r="I310" s="219"/>
      <c r="J310" s="220">
        <f t="shared" si="0"/>
        <v>0</v>
      </c>
      <c r="K310" s="216" t="s">
        <v>5</v>
      </c>
      <c r="L310" s="221"/>
      <c r="M310" s="222" t="s">
        <v>5</v>
      </c>
      <c r="N310" s="223" t="s">
        <v>41</v>
      </c>
      <c r="O310" s="42"/>
      <c r="P310" s="179">
        <f t="shared" si="1"/>
        <v>0</v>
      </c>
      <c r="Q310" s="179">
        <v>9.6000000000000002E-2</v>
      </c>
      <c r="R310" s="179">
        <f t="shared" si="2"/>
        <v>1.536</v>
      </c>
      <c r="S310" s="179">
        <v>0</v>
      </c>
      <c r="T310" s="180">
        <f t="shared" si="3"/>
        <v>0</v>
      </c>
      <c r="AR310" s="24" t="s">
        <v>190</v>
      </c>
      <c r="AT310" s="24" t="s">
        <v>288</v>
      </c>
      <c r="AU310" s="24" t="s">
        <v>84</v>
      </c>
      <c r="AY310" s="24" t="s">
        <v>148</v>
      </c>
      <c r="BE310" s="181">
        <f t="shared" si="4"/>
        <v>0</v>
      </c>
      <c r="BF310" s="181">
        <f t="shared" si="5"/>
        <v>0</v>
      </c>
      <c r="BG310" s="181">
        <f t="shared" si="6"/>
        <v>0</v>
      </c>
      <c r="BH310" s="181">
        <f t="shared" si="7"/>
        <v>0</v>
      </c>
      <c r="BI310" s="181">
        <f t="shared" si="8"/>
        <v>0</v>
      </c>
      <c r="BJ310" s="24" t="s">
        <v>75</v>
      </c>
      <c r="BK310" s="181">
        <f t="shared" si="9"/>
        <v>0</v>
      </c>
      <c r="BL310" s="24" t="s">
        <v>155</v>
      </c>
      <c r="BM310" s="24" t="s">
        <v>599</v>
      </c>
    </row>
    <row r="311" spans="2:65" s="1" customFormat="1" ht="16.5" customHeight="1">
      <c r="B311" s="169"/>
      <c r="C311" s="214" t="s">
        <v>600</v>
      </c>
      <c r="D311" s="214" t="s">
        <v>288</v>
      </c>
      <c r="E311" s="215" t="s">
        <v>601</v>
      </c>
      <c r="F311" s="216" t="s">
        <v>602</v>
      </c>
      <c r="G311" s="217" t="s">
        <v>172</v>
      </c>
      <c r="H311" s="218">
        <v>6</v>
      </c>
      <c r="I311" s="219"/>
      <c r="J311" s="220">
        <f t="shared" si="0"/>
        <v>0</v>
      </c>
      <c r="K311" s="216" t="s">
        <v>154</v>
      </c>
      <c r="L311" s="221"/>
      <c r="M311" s="222" t="s">
        <v>5</v>
      </c>
      <c r="N311" s="223" t="s">
        <v>41</v>
      </c>
      <c r="O311" s="42"/>
      <c r="P311" s="179">
        <f t="shared" si="1"/>
        <v>0</v>
      </c>
      <c r="Q311" s="179">
        <v>8.9999999999999993E-3</v>
      </c>
      <c r="R311" s="179">
        <f t="shared" si="2"/>
        <v>5.3999999999999992E-2</v>
      </c>
      <c r="S311" s="179">
        <v>0</v>
      </c>
      <c r="T311" s="180">
        <f t="shared" si="3"/>
        <v>0</v>
      </c>
      <c r="AR311" s="24" t="s">
        <v>190</v>
      </c>
      <c r="AT311" s="24" t="s">
        <v>288</v>
      </c>
      <c r="AU311" s="24" t="s">
        <v>84</v>
      </c>
      <c r="AY311" s="24" t="s">
        <v>148</v>
      </c>
      <c r="BE311" s="181">
        <f t="shared" si="4"/>
        <v>0</v>
      </c>
      <c r="BF311" s="181">
        <f t="shared" si="5"/>
        <v>0</v>
      </c>
      <c r="BG311" s="181">
        <f t="shared" si="6"/>
        <v>0</v>
      </c>
      <c r="BH311" s="181">
        <f t="shared" si="7"/>
        <v>0</v>
      </c>
      <c r="BI311" s="181">
        <f t="shared" si="8"/>
        <v>0</v>
      </c>
      <c r="BJ311" s="24" t="s">
        <v>75</v>
      </c>
      <c r="BK311" s="181">
        <f t="shared" si="9"/>
        <v>0</v>
      </c>
      <c r="BL311" s="24" t="s">
        <v>155</v>
      </c>
      <c r="BM311" s="24" t="s">
        <v>603</v>
      </c>
    </row>
    <row r="312" spans="2:65" s="1" customFormat="1" ht="16.5" customHeight="1">
      <c r="B312" s="169"/>
      <c r="C312" s="214" t="s">
        <v>604</v>
      </c>
      <c r="D312" s="214" t="s">
        <v>288</v>
      </c>
      <c r="E312" s="215" t="s">
        <v>605</v>
      </c>
      <c r="F312" s="216" t="s">
        <v>606</v>
      </c>
      <c r="G312" s="217" t="s">
        <v>178</v>
      </c>
      <c r="H312" s="218">
        <v>1</v>
      </c>
      <c r="I312" s="219"/>
      <c r="J312" s="220">
        <f t="shared" si="0"/>
        <v>0</v>
      </c>
      <c r="K312" s="216" t="s">
        <v>5</v>
      </c>
      <c r="L312" s="221"/>
      <c r="M312" s="222" t="s">
        <v>5</v>
      </c>
      <c r="N312" s="223" t="s">
        <v>41</v>
      </c>
      <c r="O312" s="42"/>
      <c r="P312" s="179">
        <f t="shared" si="1"/>
        <v>0</v>
      </c>
      <c r="Q312" s="179">
        <v>1.234E-2</v>
      </c>
      <c r="R312" s="179">
        <f t="shared" si="2"/>
        <v>1.234E-2</v>
      </c>
      <c r="S312" s="179">
        <v>0</v>
      </c>
      <c r="T312" s="180">
        <f t="shared" si="3"/>
        <v>0</v>
      </c>
      <c r="AR312" s="24" t="s">
        <v>190</v>
      </c>
      <c r="AT312" s="24" t="s">
        <v>288</v>
      </c>
      <c r="AU312" s="24" t="s">
        <v>84</v>
      </c>
      <c r="AY312" s="24" t="s">
        <v>148</v>
      </c>
      <c r="BE312" s="181">
        <f t="shared" si="4"/>
        <v>0</v>
      </c>
      <c r="BF312" s="181">
        <f t="shared" si="5"/>
        <v>0</v>
      </c>
      <c r="BG312" s="181">
        <f t="shared" si="6"/>
        <v>0</v>
      </c>
      <c r="BH312" s="181">
        <f t="shared" si="7"/>
        <v>0</v>
      </c>
      <c r="BI312" s="181">
        <f t="shared" si="8"/>
        <v>0</v>
      </c>
      <c r="BJ312" s="24" t="s">
        <v>75</v>
      </c>
      <c r="BK312" s="181">
        <f t="shared" si="9"/>
        <v>0</v>
      </c>
      <c r="BL312" s="24" t="s">
        <v>155</v>
      </c>
      <c r="BM312" s="24" t="s">
        <v>607</v>
      </c>
    </row>
    <row r="313" spans="2:65" s="1" customFormat="1" ht="16.5" customHeight="1">
      <c r="B313" s="169"/>
      <c r="C313" s="214" t="s">
        <v>608</v>
      </c>
      <c r="D313" s="214" t="s">
        <v>288</v>
      </c>
      <c r="E313" s="215" t="s">
        <v>609</v>
      </c>
      <c r="F313" s="216" t="s">
        <v>610</v>
      </c>
      <c r="G313" s="217" t="s">
        <v>178</v>
      </c>
      <c r="H313" s="218">
        <v>15</v>
      </c>
      <c r="I313" s="219"/>
      <c r="J313" s="220">
        <f t="shared" si="0"/>
        <v>0</v>
      </c>
      <c r="K313" s="216" t="s">
        <v>154</v>
      </c>
      <c r="L313" s="221"/>
      <c r="M313" s="222" t="s">
        <v>5</v>
      </c>
      <c r="N313" s="223" t="s">
        <v>41</v>
      </c>
      <c r="O313" s="42"/>
      <c r="P313" s="179">
        <f t="shared" si="1"/>
        <v>0</v>
      </c>
      <c r="Q313" s="179">
        <v>1.316E-2</v>
      </c>
      <c r="R313" s="179">
        <f t="shared" si="2"/>
        <v>0.19739999999999999</v>
      </c>
      <c r="S313" s="179">
        <v>0</v>
      </c>
      <c r="T313" s="180">
        <f t="shared" si="3"/>
        <v>0</v>
      </c>
      <c r="AR313" s="24" t="s">
        <v>190</v>
      </c>
      <c r="AT313" s="24" t="s">
        <v>288</v>
      </c>
      <c r="AU313" s="24" t="s">
        <v>84</v>
      </c>
      <c r="AY313" s="24" t="s">
        <v>148</v>
      </c>
      <c r="BE313" s="181">
        <f t="shared" si="4"/>
        <v>0</v>
      </c>
      <c r="BF313" s="181">
        <f t="shared" si="5"/>
        <v>0</v>
      </c>
      <c r="BG313" s="181">
        <f t="shared" si="6"/>
        <v>0</v>
      </c>
      <c r="BH313" s="181">
        <f t="shared" si="7"/>
        <v>0</v>
      </c>
      <c r="BI313" s="181">
        <f t="shared" si="8"/>
        <v>0</v>
      </c>
      <c r="BJ313" s="24" t="s">
        <v>75</v>
      </c>
      <c r="BK313" s="181">
        <f t="shared" si="9"/>
        <v>0</v>
      </c>
      <c r="BL313" s="24" t="s">
        <v>155</v>
      </c>
      <c r="BM313" s="24" t="s">
        <v>611</v>
      </c>
    </row>
    <row r="314" spans="2:65" s="11" customFormat="1" ht="13.5">
      <c r="B314" s="182"/>
      <c r="D314" s="183" t="s">
        <v>157</v>
      </c>
      <c r="E314" s="184" t="s">
        <v>5</v>
      </c>
      <c r="F314" s="185" t="s">
        <v>11</v>
      </c>
      <c r="H314" s="186">
        <v>15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157</v>
      </c>
      <c r="AU314" s="184" t="s">
        <v>84</v>
      </c>
      <c r="AV314" s="11" t="s">
        <v>84</v>
      </c>
      <c r="AW314" s="11" t="s">
        <v>34</v>
      </c>
      <c r="AX314" s="11" t="s">
        <v>75</v>
      </c>
      <c r="AY314" s="184" t="s">
        <v>148</v>
      </c>
    </row>
    <row r="315" spans="2:65" s="1" customFormat="1" ht="16.5" customHeight="1">
      <c r="B315" s="169"/>
      <c r="C315" s="214" t="s">
        <v>612</v>
      </c>
      <c r="D315" s="214" t="s">
        <v>288</v>
      </c>
      <c r="E315" s="215" t="s">
        <v>613</v>
      </c>
      <c r="F315" s="216" t="s">
        <v>614</v>
      </c>
      <c r="G315" s="217" t="s">
        <v>178</v>
      </c>
      <c r="H315" s="218">
        <v>3</v>
      </c>
      <c r="I315" s="219"/>
      <c r="J315" s="220">
        <f t="shared" ref="J315:J330" si="10">ROUND(I315*H315,2)</f>
        <v>0</v>
      </c>
      <c r="K315" s="216" t="s">
        <v>154</v>
      </c>
      <c r="L315" s="221"/>
      <c r="M315" s="222" t="s">
        <v>5</v>
      </c>
      <c r="N315" s="223" t="s">
        <v>41</v>
      </c>
      <c r="O315" s="42"/>
      <c r="P315" s="179">
        <f t="shared" ref="P315:P330" si="11">O315*H315</f>
        <v>0</v>
      </c>
      <c r="Q315" s="179">
        <v>1.5E-3</v>
      </c>
      <c r="R315" s="179">
        <f t="shared" ref="R315:R330" si="12">Q315*H315</f>
        <v>4.5000000000000005E-3</v>
      </c>
      <c r="S315" s="179">
        <v>0</v>
      </c>
      <c r="T315" s="180">
        <f t="shared" ref="T315:T330" si="13">S315*H315</f>
        <v>0</v>
      </c>
      <c r="AR315" s="24" t="s">
        <v>190</v>
      </c>
      <c r="AT315" s="24" t="s">
        <v>288</v>
      </c>
      <c r="AU315" s="24" t="s">
        <v>84</v>
      </c>
      <c r="AY315" s="24" t="s">
        <v>148</v>
      </c>
      <c r="BE315" s="181">
        <f t="shared" ref="BE315:BE330" si="14">IF(N315="základní",J315,0)</f>
        <v>0</v>
      </c>
      <c r="BF315" s="181">
        <f t="shared" ref="BF315:BF330" si="15">IF(N315="snížená",J315,0)</f>
        <v>0</v>
      </c>
      <c r="BG315" s="181">
        <f t="shared" ref="BG315:BG330" si="16">IF(N315="zákl. přenesená",J315,0)</f>
        <v>0</v>
      </c>
      <c r="BH315" s="181">
        <f t="shared" ref="BH315:BH330" si="17">IF(N315="sníž. přenesená",J315,0)</f>
        <v>0</v>
      </c>
      <c r="BI315" s="181">
        <f t="shared" ref="BI315:BI330" si="18">IF(N315="nulová",J315,0)</f>
        <v>0</v>
      </c>
      <c r="BJ315" s="24" t="s">
        <v>75</v>
      </c>
      <c r="BK315" s="181">
        <f t="shared" ref="BK315:BK330" si="19">ROUND(I315*H315,2)</f>
        <v>0</v>
      </c>
      <c r="BL315" s="24" t="s">
        <v>155</v>
      </c>
      <c r="BM315" s="24" t="s">
        <v>615</v>
      </c>
    </row>
    <row r="316" spans="2:65" s="1" customFormat="1" ht="16.5" customHeight="1">
      <c r="B316" s="169"/>
      <c r="C316" s="214" t="s">
        <v>616</v>
      </c>
      <c r="D316" s="214" t="s">
        <v>288</v>
      </c>
      <c r="E316" s="215" t="s">
        <v>617</v>
      </c>
      <c r="F316" s="216" t="s">
        <v>618</v>
      </c>
      <c r="G316" s="217" t="s">
        <v>178</v>
      </c>
      <c r="H316" s="218">
        <v>2</v>
      </c>
      <c r="I316" s="219"/>
      <c r="J316" s="220">
        <f t="shared" si="10"/>
        <v>0</v>
      </c>
      <c r="K316" s="216" t="s">
        <v>5</v>
      </c>
      <c r="L316" s="221"/>
      <c r="M316" s="222" t="s">
        <v>5</v>
      </c>
      <c r="N316" s="223" t="s">
        <v>41</v>
      </c>
      <c r="O316" s="42"/>
      <c r="P316" s="179">
        <f t="shared" si="11"/>
        <v>0</v>
      </c>
      <c r="Q316" s="179">
        <v>1.5E-3</v>
      </c>
      <c r="R316" s="179">
        <f t="shared" si="12"/>
        <v>3.0000000000000001E-3</v>
      </c>
      <c r="S316" s="179">
        <v>0</v>
      </c>
      <c r="T316" s="180">
        <f t="shared" si="13"/>
        <v>0</v>
      </c>
      <c r="AR316" s="24" t="s">
        <v>190</v>
      </c>
      <c r="AT316" s="24" t="s">
        <v>288</v>
      </c>
      <c r="AU316" s="24" t="s">
        <v>84</v>
      </c>
      <c r="AY316" s="24" t="s">
        <v>148</v>
      </c>
      <c r="BE316" s="181">
        <f t="shared" si="14"/>
        <v>0</v>
      </c>
      <c r="BF316" s="181">
        <f t="shared" si="15"/>
        <v>0</v>
      </c>
      <c r="BG316" s="181">
        <f t="shared" si="16"/>
        <v>0</v>
      </c>
      <c r="BH316" s="181">
        <f t="shared" si="17"/>
        <v>0</v>
      </c>
      <c r="BI316" s="181">
        <f t="shared" si="18"/>
        <v>0</v>
      </c>
      <c r="BJ316" s="24" t="s">
        <v>75</v>
      </c>
      <c r="BK316" s="181">
        <f t="shared" si="19"/>
        <v>0</v>
      </c>
      <c r="BL316" s="24" t="s">
        <v>155</v>
      </c>
      <c r="BM316" s="24" t="s">
        <v>619</v>
      </c>
    </row>
    <row r="317" spans="2:65" s="1" customFormat="1" ht="16.5" customHeight="1">
      <c r="B317" s="169"/>
      <c r="C317" s="214" t="s">
        <v>620</v>
      </c>
      <c r="D317" s="214" t="s">
        <v>288</v>
      </c>
      <c r="E317" s="215" t="s">
        <v>621</v>
      </c>
      <c r="F317" s="216" t="s">
        <v>622</v>
      </c>
      <c r="G317" s="217" t="s">
        <v>178</v>
      </c>
      <c r="H317" s="218">
        <v>1</v>
      </c>
      <c r="I317" s="219"/>
      <c r="J317" s="220">
        <f t="shared" si="10"/>
        <v>0</v>
      </c>
      <c r="K317" s="216" t="s">
        <v>154</v>
      </c>
      <c r="L317" s="221"/>
      <c r="M317" s="222" t="s">
        <v>5</v>
      </c>
      <c r="N317" s="223" t="s">
        <v>41</v>
      </c>
      <c r="O317" s="42"/>
      <c r="P317" s="179">
        <f t="shared" si="11"/>
        <v>0</v>
      </c>
      <c r="Q317" s="179">
        <v>1.5E-3</v>
      </c>
      <c r="R317" s="179">
        <f t="shared" si="12"/>
        <v>1.5E-3</v>
      </c>
      <c r="S317" s="179">
        <v>0</v>
      </c>
      <c r="T317" s="180">
        <f t="shared" si="13"/>
        <v>0</v>
      </c>
      <c r="AR317" s="24" t="s">
        <v>190</v>
      </c>
      <c r="AT317" s="24" t="s">
        <v>288</v>
      </c>
      <c r="AU317" s="24" t="s">
        <v>84</v>
      </c>
      <c r="AY317" s="24" t="s">
        <v>148</v>
      </c>
      <c r="BE317" s="181">
        <f t="shared" si="14"/>
        <v>0</v>
      </c>
      <c r="BF317" s="181">
        <f t="shared" si="15"/>
        <v>0</v>
      </c>
      <c r="BG317" s="181">
        <f t="shared" si="16"/>
        <v>0</v>
      </c>
      <c r="BH317" s="181">
        <f t="shared" si="17"/>
        <v>0</v>
      </c>
      <c r="BI317" s="181">
        <f t="shared" si="18"/>
        <v>0</v>
      </c>
      <c r="BJ317" s="24" t="s">
        <v>75</v>
      </c>
      <c r="BK317" s="181">
        <f t="shared" si="19"/>
        <v>0</v>
      </c>
      <c r="BL317" s="24" t="s">
        <v>155</v>
      </c>
      <c r="BM317" s="24" t="s">
        <v>623</v>
      </c>
    </row>
    <row r="318" spans="2:65" s="1" customFormat="1" ht="16.5" customHeight="1">
      <c r="B318" s="169"/>
      <c r="C318" s="214" t="s">
        <v>624</v>
      </c>
      <c r="D318" s="214" t="s">
        <v>288</v>
      </c>
      <c r="E318" s="215" t="s">
        <v>625</v>
      </c>
      <c r="F318" s="216" t="s">
        <v>626</v>
      </c>
      <c r="G318" s="217" t="s">
        <v>178</v>
      </c>
      <c r="H318" s="218">
        <v>3</v>
      </c>
      <c r="I318" s="219"/>
      <c r="J318" s="220">
        <f t="shared" si="10"/>
        <v>0</v>
      </c>
      <c r="K318" s="216" t="s">
        <v>154</v>
      </c>
      <c r="L318" s="221"/>
      <c r="M318" s="222" t="s">
        <v>5</v>
      </c>
      <c r="N318" s="223" t="s">
        <v>41</v>
      </c>
      <c r="O318" s="42"/>
      <c r="P318" s="179">
        <f t="shared" si="11"/>
        <v>0</v>
      </c>
      <c r="Q318" s="179">
        <v>8.9300000000000004E-3</v>
      </c>
      <c r="R318" s="179">
        <f t="shared" si="12"/>
        <v>2.6790000000000001E-2</v>
      </c>
      <c r="S318" s="179">
        <v>0</v>
      </c>
      <c r="T318" s="180">
        <f t="shared" si="13"/>
        <v>0</v>
      </c>
      <c r="AR318" s="24" t="s">
        <v>190</v>
      </c>
      <c r="AT318" s="24" t="s">
        <v>288</v>
      </c>
      <c r="AU318" s="24" t="s">
        <v>84</v>
      </c>
      <c r="AY318" s="24" t="s">
        <v>148</v>
      </c>
      <c r="BE318" s="181">
        <f t="shared" si="14"/>
        <v>0</v>
      </c>
      <c r="BF318" s="181">
        <f t="shared" si="15"/>
        <v>0</v>
      </c>
      <c r="BG318" s="181">
        <f t="shared" si="16"/>
        <v>0</v>
      </c>
      <c r="BH318" s="181">
        <f t="shared" si="17"/>
        <v>0</v>
      </c>
      <c r="BI318" s="181">
        <f t="shared" si="18"/>
        <v>0</v>
      </c>
      <c r="BJ318" s="24" t="s">
        <v>75</v>
      </c>
      <c r="BK318" s="181">
        <f t="shared" si="19"/>
        <v>0</v>
      </c>
      <c r="BL318" s="24" t="s">
        <v>155</v>
      </c>
      <c r="BM318" s="24" t="s">
        <v>627</v>
      </c>
    </row>
    <row r="319" spans="2:65" s="1" customFormat="1" ht="25.5" customHeight="1">
      <c r="B319" s="169"/>
      <c r="C319" s="170" t="s">
        <v>628</v>
      </c>
      <c r="D319" s="170" t="s">
        <v>150</v>
      </c>
      <c r="E319" s="171" t="s">
        <v>629</v>
      </c>
      <c r="F319" s="172" t="s">
        <v>630</v>
      </c>
      <c r="G319" s="173" t="s">
        <v>178</v>
      </c>
      <c r="H319" s="174">
        <v>9</v>
      </c>
      <c r="I319" s="175"/>
      <c r="J319" s="176">
        <f t="shared" si="10"/>
        <v>0</v>
      </c>
      <c r="K319" s="172" t="s">
        <v>154</v>
      </c>
      <c r="L319" s="41"/>
      <c r="M319" s="177" t="s">
        <v>5</v>
      </c>
      <c r="N319" s="178" t="s">
        <v>41</v>
      </c>
      <c r="O319" s="42"/>
      <c r="P319" s="179">
        <f t="shared" si="11"/>
        <v>0</v>
      </c>
      <c r="Q319" s="179">
        <v>2.1167600000000002</v>
      </c>
      <c r="R319" s="179">
        <f t="shared" si="12"/>
        <v>19.050840000000001</v>
      </c>
      <c r="S319" s="179">
        <v>0</v>
      </c>
      <c r="T319" s="180">
        <f t="shared" si="13"/>
        <v>0</v>
      </c>
      <c r="AR319" s="24" t="s">
        <v>155</v>
      </c>
      <c r="AT319" s="24" t="s">
        <v>150</v>
      </c>
      <c r="AU319" s="24" t="s">
        <v>84</v>
      </c>
      <c r="AY319" s="24" t="s">
        <v>148</v>
      </c>
      <c r="BE319" s="181">
        <f t="shared" si="14"/>
        <v>0</v>
      </c>
      <c r="BF319" s="181">
        <f t="shared" si="15"/>
        <v>0</v>
      </c>
      <c r="BG319" s="181">
        <f t="shared" si="16"/>
        <v>0</v>
      </c>
      <c r="BH319" s="181">
        <f t="shared" si="17"/>
        <v>0</v>
      </c>
      <c r="BI319" s="181">
        <f t="shared" si="18"/>
        <v>0</v>
      </c>
      <c r="BJ319" s="24" t="s">
        <v>75</v>
      </c>
      <c r="BK319" s="181">
        <f t="shared" si="19"/>
        <v>0</v>
      </c>
      <c r="BL319" s="24" t="s">
        <v>155</v>
      </c>
      <c r="BM319" s="24" t="s">
        <v>631</v>
      </c>
    </row>
    <row r="320" spans="2:65" s="1" customFormat="1" ht="16.5" customHeight="1">
      <c r="B320" s="169"/>
      <c r="C320" s="214" t="s">
        <v>632</v>
      </c>
      <c r="D320" s="214" t="s">
        <v>288</v>
      </c>
      <c r="E320" s="215" t="s">
        <v>633</v>
      </c>
      <c r="F320" s="216" t="s">
        <v>634</v>
      </c>
      <c r="G320" s="217" t="s">
        <v>178</v>
      </c>
      <c r="H320" s="218">
        <v>17</v>
      </c>
      <c r="I320" s="219"/>
      <c r="J320" s="220">
        <f t="shared" si="10"/>
        <v>0</v>
      </c>
      <c r="K320" s="216" t="s">
        <v>154</v>
      </c>
      <c r="L320" s="221"/>
      <c r="M320" s="222" t="s">
        <v>5</v>
      </c>
      <c r="N320" s="223" t="s">
        <v>41</v>
      </c>
      <c r="O320" s="42"/>
      <c r="P320" s="179">
        <f t="shared" si="11"/>
        <v>0</v>
      </c>
      <c r="Q320" s="179">
        <v>2E-3</v>
      </c>
      <c r="R320" s="179">
        <f t="shared" si="12"/>
        <v>3.4000000000000002E-2</v>
      </c>
      <c r="S320" s="179">
        <v>0</v>
      </c>
      <c r="T320" s="180">
        <f t="shared" si="13"/>
        <v>0</v>
      </c>
      <c r="AR320" s="24" t="s">
        <v>190</v>
      </c>
      <c r="AT320" s="24" t="s">
        <v>288</v>
      </c>
      <c r="AU320" s="24" t="s">
        <v>84</v>
      </c>
      <c r="AY320" s="24" t="s">
        <v>148</v>
      </c>
      <c r="BE320" s="181">
        <f t="shared" si="14"/>
        <v>0</v>
      </c>
      <c r="BF320" s="181">
        <f t="shared" si="15"/>
        <v>0</v>
      </c>
      <c r="BG320" s="181">
        <f t="shared" si="16"/>
        <v>0</v>
      </c>
      <c r="BH320" s="181">
        <f t="shared" si="17"/>
        <v>0</v>
      </c>
      <c r="BI320" s="181">
        <f t="shared" si="18"/>
        <v>0</v>
      </c>
      <c r="BJ320" s="24" t="s">
        <v>75</v>
      </c>
      <c r="BK320" s="181">
        <f t="shared" si="19"/>
        <v>0</v>
      </c>
      <c r="BL320" s="24" t="s">
        <v>155</v>
      </c>
      <c r="BM320" s="24" t="s">
        <v>635</v>
      </c>
    </row>
    <row r="321" spans="2:65" s="1" customFormat="1" ht="16.5" customHeight="1">
      <c r="B321" s="169"/>
      <c r="C321" s="214" t="s">
        <v>636</v>
      </c>
      <c r="D321" s="214" t="s">
        <v>288</v>
      </c>
      <c r="E321" s="215" t="s">
        <v>637</v>
      </c>
      <c r="F321" s="216" t="s">
        <v>638</v>
      </c>
      <c r="G321" s="217" t="s">
        <v>178</v>
      </c>
      <c r="H321" s="218">
        <v>2</v>
      </c>
      <c r="I321" s="219"/>
      <c r="J321" s="220">
        <f t="shared" si="10"/>
        <v>0</v>
      </c>
      <c r="K321" s="216" t="s">
        <v>5</v>
      </c>
      <c r="L321" s="221"/>
      <c r="M321" s="222" t="s">
        <v>5</v>
      </c>
      <c r="N321" s="223" t="s">
        <v>41</v>
      </c>
      <c r="O321" s="42"/>
      <c r="P321" s="179">
        <f t="shared" si="11"/>
        <v>0</v>
      </c>
      <c r="Q321" s="179">
        <v>6.8000000000000005E-2</v>
      </c>
      <c r="R321" s="179">
        <f t="shared" si="12"/>
        <v>0.13600000000000001</v>
      </c>
      <c r="S321" s="179">
        <v>0</v>
      </c>
      <c r="T321" s="180">
        <f t="shared" si="13"/>
        <v>0</v>
      </c>
      <c r="AR321" s="24" t="s">
        <v>190</v>
      </c>
      <c r="AT321" s="24" t="s">
        <v>288</v>
      </c>
      <c r="AU321" s="24" t="s">
        <v>84</v>
      </c>
      <c r="AY321" s="24" t="s">
        <v>148</v>
      </c>
      <c r="BE321" s="181">
        <f t="shared" si="14"/>
        <v>0</v>
      </c>
      <c r="BF321" s="181">
        <f t="shared" si="15"/>
        <v>0</v>
      </c>
      <c r="BG321" s="181">
        <f t="shared" si="16"/>
        <v>0</v>
      </c>
      <c r="BH321" s="181">
        <f t="shared" si="17"/>
        <v>0</v>
      </c>
      <c r="BI321" s="181">
        <f t="shared" si="18"/>
        <v>0</v>
      </c>
      <c r="BJ321" s="24" t="s">
        <v>75</v>
      </c>
      <c r="BK321" s="181">
        <f t="shared" si="19"/>
        <v>0</v>
      </c>
      <c r="BL321" s="24" t="s">
        <v>155</v>
      </c>
      <c r="BM321" s="24" t="s">
        <v>639</v>
      </c>
    </row>
    <row r="322" spans="2:65" s="1" customFormat="1" ht="16.5" customHeight="1">
      <c r="B322" s="169"/>
      <c r="C322" s="214" t="s">
        <v>640</v>
      </c>
      <c r="D322" s="214" t="s">
        <v>288</v>
      </c>
      <c r="E322" s="215" t="s">
        <v>641</v>
      </c>
      <c r="F322" s="216" t="s">
        <v>642</v>
      </c>
      <c r="G322" s="217" t="s">
        <v>178</v>
      </c>
      <c r="H322" s="218">
        <v>5</v>
      </c>
      <c r="I322" s="219"/>
      <c r="J322" s="220">
        <f t="shared" si="10"/>
        <v>0</v>
      </c>
      <c r="K322" s="216" t="s">
        <v>643</v>
      </c>
      <c r="L322" s="221"/>
      <c r="M322" s="222" t="s">
        <v>5</v>
      </c>
      <c r="N322" s="223" t="s">
        <v>41</v>
      </c>
      <c r="O322" s="42"/>
      <c r="P322" s="179">
        <f t="shared" si="11"/>
        <v>0</v>
      </c>
      <c r="Q322" s="179">
        <v>6.4000000000000001E-2</v>
      </c>
      <c r="R322" s="179">
        <f t="shared" si="12"/>
        <v>0.32</v>
      </c>
      <c r="S322" s="179">
        <v>0</v>
      </c>
      <c r="T322" s="180">
        <f t="shared" si="13"/>
        <v>0</v>
      </c>
      <c r="AR322" s="24" t="s">
        <v>190</v>
      </c>
      <c r="AT322" s="24" t="s">
        <v>288</v>
      </c>
      <c r="AU322" s="24" t="s">
        <v>84</v>
      </c>
      <c r="AY322" s="24" t="s">
        <v>148</v>
      </c>
      <c r="BE322" s="181">
        <f t="shared" si="14"/>
        <v>0</v>
      </c>
      <c r="BF322" s="181">
        <f t="shared" si="15"/>
        <v>0</v>
      </c>
      <c r="BG322" s="181">
        <f t="shared" si="16"/>
        <v>0</v>
      </c>
      <c r="BH322" s="181">
        <f t="shared" si="17"/>
        <v>0</v>
      </c>
      <c r="BI322" s="181">
        <f t="shared" si="18"/>
        <v>0</v>
      </c>
      <c r="BJ322" s="24" t="s">
        <v>75</v>
      </c>
      <c r="BK322" s="181">
        <f t="shared" si="19"/>
        <v>0</v>
      </c>
      <c r="BL322" s="24" t="s">
        <v>155</v>
      </c>
      <c r="BM322" s="24" t="s">
        <v>644</v>
      </c>
    </row>
    <row r="323" spans="2:65" s="1" customFormat="1" ht="16.5" customHeight="1">
      <c r="B323" s="169"/>
      <c r="C323" s="214" t="s">
        <v>645</v>
      </c>
      <c r="D323" s="214" t="s">
        <v>288</v>
      </c>
      <c r="E323" s="215" t="s">
        <v>646</v>
      </c>
      <c r="F323" s="216" t="s">
        <v>647</v>
      </c>
      <c r="G323" s="217" t="s">
        <v>178</v>
      </c>
      <c r="H323" s="218">
        <v>2</v>
      </c>
      <c r="I323" s="219"/>
      <c r="J323" s="220">
        <f t="shared" si="10"/>
        <v>0</v>
      </c>
      <c r="K323" s="216" t="s">
        <v>643</v>
      </c>
      <c r="L323" s="221"/>
      <c r="M323" s="222" t="s">
        <v>5</v>
      </c>
      <c r="N323" s="223" t="s">
        <v>41</v>
      </c>
      <c r="O323" s="42"/>
      <c r="P323" s="179">
        <f t="shared" si="11"/>
        <v>0</v>
      </c>
      <c r="Q323" s="179">
        <v>3.9E-2</v>
      </c>
      <c r="R323" s="179">
        <f t="shared" si="12"/>
        <v>7.8E-2</v>
      </c>
      <c r="S323" s="179">
        <v>0</v>
      </c>
      <c r="T323" s="180">
        <f t="shared" si="13"/>
        <v>0</v>
      </c>
      <c r="AR323" s="24" t="s">
        <v>190</v>
      </c>
      <c r="AT323" s="24" t="s">
        <v>288</v>
      </c>
      <c r="AU323" s="24" t="s">
        <v>84</v>
      </c>
      <c r="AY323" s="24" t="s">
        <v>148</v>
      </c>
      <c r="BE323" s="181">
        <f t="shared" si="14"/>
        <v>0</v>
      </c>
      <c r="BF323" s="181">
        <f t="shared" si="15"/>
        <v>0</v>
      </c>
      <c r="BG323" s="181">
        <f t="shared" si="16"/>
        <v>0</v>
      </c>
      <c r="BH323" s="181">
        <f t="shared" si="17"/>
        <v>0</v>
      </c>
      <c r="BI323" s="181">
        <f t="shared" si="18"/>
        <v>0</v>
      </c>
      <c r="BJ323" s="24" t="s">
        <v>75</v>
      </c>
      <c r="BK323" s="181">
        <f t="shared" si="19"/>
        <v>0</v>
      </c>
      <c r="BL323" s="24" t="s">
        <v>155</v>
      </c>
      <c r="BM323" s="24" t="s">
        <v>648</v>
      </c>
    </row>
    <row r="324" spans="2:65" s="1" customFormat="1" ht="16.5" customHeight="1">
      <c r="B324" s="169"/>
      <c r="C324" s="214" t="s">
        <v>649</v>
      </c>
      <c r="D324" s="214" t="s">
        <v>288</v>
      </c>
      <c r="E324" s="215" t="s">
        <v>650</v>
      </c>
      <c r="F324" s="216" t="s">
        <v>651</v>
      </c>
      <c r="G324" s="217" t="s">
        <v>178</v>
      </c>
      <c r="H324" s="218">
        <v>1</v>
      </c>
      <c r="I324" s="219"/>
      <c r="J324" s="220">
        <f t="shared" si="10"/>
        <v>0</v>
      </c>
      <c r="K324" s="216" t="s">
        <v>5</v>
      </c>
      <c r="L324" s="221"/>
      <c r="M324" s="222" t="s">
        <v>5</v>
      </c>
      <c r="N324" s="223" t="s">
        <v>41</v>
      </c>
      <c r="O324" s="42"/>
      <c r="P324" s="179">
        <f t="shared" si="11"/>
        <v>0</v>
      </c>
      <c r="Q324" s="179">
        <v>2.4E-2</v>
      </c>
      <c r="R324" s="179">
        <f t="shared" si="12"/>
        <v>2.4E-2</v>
      </c>
      <c r="S324" s="179">
        <v>0</v>
      </c>
      <c r="T324" s="180">
        <f t="shared" si="13"/>
        <v>0</v>
      </c>
      <c r="AR324" s="24" t="s">
        <v>190</v>
      </c>
      <c r="AT324" s="24" t="s">
        <v>288</v>
      </c>
      <c r="AU324" s="24" t="s">
        <v>84</v>
      </c>
      <c r="AY324" s="24" t="s">
        <v>148</v>
      </c>
      <c r="BE324" s="181">
        <f t="shared" si="14"/>
        <v>0</v>
      </c>
      <c r="BF324" s="181">
        <f t="shared" si="15"/>
        <v>0</v>
      </c>
      <c r="BG324" s="181">
        <f t="shared" si="16"/>
        <v>0</v>
      </c>
      <c r="BH324" s="181">
        <f t="shared" si="17"/>
        <v>0</v>
      </c>
      <c r="BI324" s="181">
        <f t="shared" si="18"/>
        <v>0</v>
      </c>
      <c r="BJ324" s="24" t="s">
        <v>75</v>
      </c>
      <c r="BK324" s="181">
        <f t="shared" si="19"/>
        <v>0</v>
      </c>
      <c r="BL324" s="24" t="s">
        <v>155</v>
      </c>
      <c r="BM324" s="24" t="s">
        <v>652</v>
      </c>
    </row>
    <row r="325" spans="2:65" s="1" customFormat="1" ht="25.5" customHeight="1">
      <c r="B325" s="169"/>
      <c r="C325" s="214" t="s">
        <v>653</v>
      </c>
      <c r="D325" s="214" t="s">
        <v>288</v>
      </c>
      <c r="E325" s="215" t="s">
        <v>654</v>
      </c>
      <c r="F325" s="216" t="s">
        <v>655</v>
      </c>
      <c r="G325" s="217" t="s">
        <v>178</v>
      </c>
      <c r="H325" s="218">
        <v>11</v>
      </c>
      <c r="I325" s="219"/>
      <c r="J325" s="220">
        <f t="shared" si="10"/>
        <v>0</v>
      </c>
      <c r="K325" s="216" t="s">
        <v>154</v>
      </c>
      <c r="L325" s="221"/>
      <c r="M325" s="222" t="s">
        <v>5</v>
      </c>
      <c r="N325" s="223" t="s">
        <v>41</v>
      </c>
      <c r="O325" s="42"/>
      <c r="P325" s="179">
        <f t="shared" si="11"/>
        <v>0</v>
      </c>
      <c r="Q325" s="179">
        <v>0.54800000000000004</v>
      </c>
      <c r="R325" s="179">
        <f t="shared" si="12"/>
        <v>6.0280000000000005</v>
      </c>
      <c r="S325" s="179">
        <v>0</v>
      </c>
      <c r="T325" s="180">
        <f t="shared" si="13"/>
        <v>0</v>
      </c>
      <c r="AR325" s="24" t="s">
        <v>190</v>
      </c>
      <c r="AT325" s="24" t="s">
        <v>288</v>
      </c>
      <c r="AU325" s="24" t="s">
        <v>84</v>
      </c>
      <c r="AY325" s="24" t="s">
        <v>148</v>
      </c>
      <c r="BE325" s="181">
        <f t="shared" si="14"/>
        <v>0</v>
      </c>
      <c r="BF325" s="181">
        <f t="shared" si="15"/>
        <v>0</v>
      </c>
      <c r="BG325" s="181">
        <f t="shared" si="16"/>
        <v>0</v>
      </c>
      <c r="BH325" s="181">
        <f t="shared" si="17"/>
        <v>0</v>
      </c>
      <c r="BI325" s="181">
        <f t="shared" si="18"/>
        <v>0</v>
      </c>
      <c r="BJ325" s="24" t="s">
        <v>75</v>
      </c>
      <c r="BK325" s="181">
        <f t="shared" si="19"/>
        <v>0</v>
      </c>
      <c r="BL325" s="24" t="s">
        <v>155</v>
      </c>
      <c r="BM325" s="24" t="s">
        <v>656</v>
      </c>
    </row>
    <row r="326" spans="2:65" s="1" customFormat="1" ht="16.5" customHeight="1">
      <c r="B326" s="169"/>
      <c r="C326" s="214" t="s">
        <v>657</v>
      </c>
      <c r="D326" s="214" t="s">
        <v>288</v>
      </c>
      <c r="E326" s="215" t="s">
        <v>658</v>
      </c>
      <c r="F326" s="216" t="s">
        <v>659</v>
      </c>
      <c r="G326" s="217" t="s">
        <v>178</v>
      </c>
      <c r="H326" s="218">
        <v>7</v>
      </c>
      <c r="I326" s="219"/>
      <c r="J326" s="220">
        <f t="shared" si="10"/>
        <v>0</v>
      </c>
      <c r="K326" s="216" t="s">
        <v>154</v>
      </c>
      <c r="L326" s="221"/>
      <c r="M326" s="222" t="s">
        <v>5</v>
      </c>
      <c r="N326" s="223" t="s">
        <v>41</v>
      </c>
      <c r="O326" s="42"/>
      <c r="P326" s="179">
        <f t="shared" si="11"/>
        <v>0</v>
      </c>
      <c r="Q326" s="179">
        <v>0.26200000000000001</v>
      </c>
      <c r="R326" s="179">
        <f t="shared" si="12"/>
        <v>1.8340000000000001</v>
      </c>
      <c r="S326" s="179">
        <v>0</v>
      </c>
      <c r="T326" s="180">
        <f t="shared" si="13"/>
        <v>0</v>
      </c>
      <c r="AR326" s="24" t="s">
        <v>190</v>
      </c>
      <c r="AT326" s="24" t="s">
        <v>288</v>
      </c>
      <c r="AU326" s="24" t="s">
        <v>84</v>
      </c>
      <c r="AY326" s="24" t="s">
        <v>148</v>
      </c>
      <c r="BE326" s="181">
        <f t="shared" si="14"/>
        <v>0</v>
      </c>
      <c r="BF326" s="181">
        <f t="shared" si="15"/>
        <v>0</v>
      </c>
      <c r="BG326" s="181">
        <f t="shared" si="16"/>
        <v>0</v>
      </c>
      <c r="BH326" s="181">
        <f t="shared" si="17"/>
        <v>0</v>
      </c>
      <c r="BI326" s="181">
        <f t="shared" si="18"/>
        <v>0</v>
      </c>
      <c r="BJ326" s="24" t="s">
        <v>75</v>
      </c>
      <c r="BK326" s="181">
        <f t="shared" si="19"/>
        <v>0</v>
      </c>
      <c r="BL326" s="24" t="s">
        <v>155</v>
      </c>
      <c r="BM326" s="24" t="s">
        <v>660</v>
      </c>
    </row>
    <row r="327" spans="2:65" s="1" customFormat="1" ht="16.5" customHeight="1">
      <c r="B327" s="169"/>
      <c r="C327" s="214" t="s">
        <v>661</v>
      </c>
      <c r="D327" s="214" t="s">
        <v>288</v>
      </c>
      <c r="E327" s="215" t="s">
        <v>662</v>
      </c>
      <c r="F327" s="216" t="s">
        <v>663</v>
      </c>
      <c r="G327" s="217" t="s">
        <v>178</v>
      </c>
      <c r="H327" s="218">
        <v>7</v>
      </c>
      <c r="I327" s="219"/>
      <c r="J327" s="220">
        <f t="shared" si="10"/>
        <v>0</v>
      </c>
      <c r="K327" s="216" t="s">
        <v>154</v>
      </c>
      <c r="L327" s="221"/>
      <c r="M327" s="222" t="s">
        <v>5</v>
      </c>
      <c r="N327" s="223" t="s">
        <v>41</v>
      </c>
      <c r="O327" s="42"/>
      <c r="P327" s="179">
        <f t="shared" si="11"/>
        <v>0</v>
      </c>
      <c r="Q327" s="179">
        <v>1.054</v>
      </c>
      <c r="R327" s="179">
        <f t="shared" si="12"/>
        <v>7.3780000000000001</v>
      </c>
      <c r="S327" s="179">
        <v>0</v>
      </c>
      <c r="T327" s="180">
        <f t="shared" si="13"/>
        <v>0</v>
      </c>
      <c r="AR327" s="24" t="s">
        <v>190</v>
      </c>
      <c r="AT327" s="24" t="s">
        <v>288</v>
      </c>
      <c r="AU327" s="24" t="s">
        <v>84</v>
      </c>
      <c r="AY327" s="24" t="s">
        <v>148</v>
      </c>
      <c r="BE327" s="181">
        <f t="shared" si="14"/>
        <v>0</v>
      </c>
      <c r="BF327" s="181">
        <f t="shared" si="15"/>
        <v>0</v>
      </c>
      <c r="BG327" s="181">
        <f t="shared" si="16"/>
        <v>0</v>
      </c>
      <c r="BH327" s="181">
        <f t="shared" si="17"/>
        <v>0</v>
      </c>
      <c r="BI327" s="181">
        <f t="shared" si="18"/>
        <v>0</v>
      </c>
      <c r="BJ327" s="24" t="s">
        <v>75</v>
      </c>
      <c r="BK327" s="181">
        <f t="shared" si="19"/>
        <v>0</v>
      </c>
      <c r="BL327" s="24" t="s">
        <v>155</v>
      </c>
      <c r="BM327" s="24" t="s">
        <v>664</v>
      </c>
    </row>
    <row r="328" spans="2:65" s="1" customFormat="1" ht="16.5" customHeight="1">
      <c r="B328" s="169"/>
      <c r="C328" s="214" t="s">
        <v>665</v>
      </c>
      <c r="D328" s="214" t="s">
        <v>288</v>
      </c>
      <c r="E328" s="215" t="s">
        <v>666</v>
      </c>
      <c r="F328" s="216" t="s">
        <v>667</v>
      </c>
      <c r="G328" s="217" t="s">
        <v>178</v>
      </c>
      <c r="H328" s="218">
        <v>8</v>
      </c>
      <c r="I328" s="219"/>
      <c r="J328" s="220">
        <f t="shared" si="10"/>
        <v>0</v>
      </c>
      <c r="K328" s="216" t="s">
        <v>154</v>
      </c>
      <c r="L328" s="221"/>
      <c r="M328" s="222" t="s">
        <v>5</v>
      </c>
      <c r="N328" s="223" t="s">
        <v>41</v>
      </c>
      <c r="O328" s="42"/>
      <c r="P328" s="179">
        <f t="shared" si="11"/>
        <v>0</v>
      </c>
      <c r="Q328" s="179">
        <v>0.52600000000000002</v>
      </c>
      <c r="R328" s="179">
        <f t="shared" si="12"/>
        <v>4.2080000000000002</v>
      </c>
      <c r="S328" s="179">
        <v>0</v>
      </c>
      <c r="T328" s="180">
        <f t="shared" si="13"/>
        <v>0</v>
      </c>
      <c r="AR328" s="24" t="s">
        <v>190</v>
      </c>
      <c r="AT328" s="24" t="s">
        <v>288</v>
      </c>
      <c r="AU328" s="24" t="s">
        <v>84</v>
      </c>
      <c r="AY328" s="24" t="s">
        <v>148</v>
      </c>
      <c r="BE328" s="181">
        <f t="shared" si="14"/>
        <v>0</v>
      </c>
      <c r="BF328" s="181">
        <f t="shared" si="15"/>
        <v>0</v>
      </c>
      <c r="BG328" s="181">
        <f t="shared" si="16"/>
        <v>0</v>
      </c>
      <c r="BH328" s="181">
        <f t="shared" si="17"/>
        <v>0</v>
      </c>
      <c r="BI328" s="181">
        <f t="shared" si="18"/>
        <v>0</v>
      </c>
      <c r="BJ328" s="24" t="s">
        <v>75</v>
      </c>
      <c r="BK328" s="181">
        <f t="shared" si="19"/>
        <v>0</v>
      </c>
      <c r="BL328" s="24" t="s">
        <v>155</v>
      </c>
      <c r="BM328" s="24" t="s">
        <v>668</v>
      </c>
    </row>
    <row r="329" spans="2:65" s="1" customFormat="1" ht="16.5" customHeight="1">
      <c r="B329" s="169"/>
      <c r="C329" s="214" t="s">
        <v>669</v>
      </c>
      <c r="D329" s="214" t="s">
        <v>288</v>
      </c>
      <c r="E329" s="215" t="s">
        <v>670</v>
      </c>
      <c r="F329" s="216" t="s">
        <v>671</v>
      </c>
      <c r="G329" s="217" t="s">
        <v>178</v>
      </c>
      <c r="H329" s="218">
        <v>10</v>
      </c>
      <c r="I329" s="219"/>
      <c r="J329" s="220">
        <f t="shared" si="10"/>
        <v>0</v>
      </c>
      <c r="K329" s="216" t="s">
        <v>154</v>
      </c>
      <c r="L329" s="221"/>
      <c r="M329" s="222" t="s">
        <v>5</v>
      </c>
      <c r="N329" s="223" t="s">
        <v>41</v>
      </c>
      <c r="O329" s="42"/>
      <c r="P329" s="179">
        <f t="shared" si="11"/>
        <v>0</v>
      </c>
      <c r="Q329" s="179">
        <v>1.2290000000000001</v>
      </c>
      <c r="R329" s="179">
        <f t="shared" si="12"/>
        <v>12.290000000000001</v>
      </c>
      <c r="S329" s="179">
        <v>0</v>
      </c>
      <c r="T329" s="180">
        <f t="shared" si="13"/>
        <v>0</v>
      </c>
      <c r="AR329" s="24" t="s">
        <v>190</v>
      </c>
      <c r="AT329" s="24" t="s">
        <v>288</v>
      </c>
      <c r="AU329" s="24" t="s">
        <v>84</v>
      </c>
      <c r="AY329" s="24" t="s">
        <v>148</v>
      </c>
      <c r="BE329" s="181">
        <f t="shared" si="14"/>
        <v>0</v>
      </c>
      <c r="BF329" s="181">
        <f t="shared" si="15"/>
        <v>0</v>
      </c>
      <c r="BG329" s="181">
        <f t="shared" si="16"/>
        <v>0</v>
      </c>
      <c r="BH329" s="181">
        <f t="shared" si="17"/>
        <v>0</v>
      </c>
      <c r="BI329" s="181">
        <f t="shared" si="18"/>
        <v>0</v>
      </c>
      <c r="BJ329" s="24" t="s">
        <v>75</v>
      </c>
      <c r="BK329" s="181">
        <f t="shared" si="19"/>
        <v>0</v>
      </c>
      <c r="BL329" s="24" t="s">
        <v>155</v>
      </c>
      <c r="BM329" s="24" t="s">
        <v>672</v>
      </c>
    </row>
    <row r="330" spans="2:65" s="1" customFormat="1" ht="16.5" customHeight="1">
      <c r="B330" s="169"/>
      <c r="C330" s="170" t="s">
        <v>673</v>
      </c>
      <c r="D330" s="170" t="s">
        <v>150</v>
      </c>
      <c r="E330" s="171" t="s">
        <v>674</v>
      </c>
      <c r="F330" s="172" t="s">
        <v>675</v>
      </c>
      <c r="G330" s="173" t="s">
        <v>178</v>
      </c>
      <c r="H330" s="174">
        <v>1</v>
      </c>
      <c r="I330" s="175"/>
      <c r="J330" s="176">
        <f t="shared" si="10"/>
        <v>0</v>
      </c>
      <c r="K330" s="172" t="s">
        <v>5</v>
      </c>
      <c r="L330" s="41"/>
      <c r="M330" s="177" t="s">
        <v>5</v>
      </c>
      <c r="N330" s="178" t="s">
        <v>41</v>
      </c>
      <c r="O330" s="42"/>
      <c r="P330" s="179">
        <f t="shared" si="11"/>
        <v>0</v>
      </c>
      <c r="Q330" s="179">
        <v>4.55457</v>
      </c>
      <c r="R330" s="179">
        <f t="shared" si="12"/>
        <v>4.55457</v>
      </c>
      <c r="S330" s="179">
        <v>0</v>
      </c>
      <c r="T330" s="180">
        <f t="shared" si="13"/>
        <v>0</v>
      </c>
      <c r="AR330" s="24" t="s">
        <v>155</v>
      </c>
      <c r="AT330" s="24" t="s">
        <v>150</v>
      </c>
      <c r="AU330" s="24" t="s">
        <v>84</v>
      </c>
      <c r="AY330" s="24" t="s">
        <v>148</v>
      </c>
      <c r="BE330" s="181">
        <f t="shared" si="14"/>
        <v>0</v>
      </c>
      <c r="BF330" s="181">
        <f t="shared" si="15"/>
        <v>0</v>
      </c>
      <c r="BG330" s="181">
        <f t="shared" si="16"/>
        <v>0</v>
      </c>
      <c r="BH330" s="181">
        <f t="shared" si="17"/>
        <v>0</v>
      </c>
      <c r="BI330" s="181">
        <f t="shared" si="18"/>
        <v>0</v>
      </c>
      <c r="BJ330" s="24" t="s">
        <v>75</v>
      </c>
      <c r="BK330" s="181">
        <f t="shared" si="19"/>
        <v>0</v>
      </c>
      <c r="BL330" s="24" t="s">
        <v>155</v>
      </c>
      <c r="BM330" s="24" t="s">
        <v>676</v>
      </c>
    </row>
    <row r="331" spans="2:65" s="11" customFormat="1" ht="13.5">
      <c r="B331" s="182"/>
      <c r="D331" s="183" t="s">
        <v>157</v>
      </c>
      <c r="E331" s="184" t="s">
        <v>5</v>
      </c>
      <c r="F331" s="185" t="s">
        <v>677</v>
      </c>
      <c r="H331" s="186">
        <v>1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157</v>
      </c>
      <c r="AU331" s="184" t="s">
        <v>84</v>
      </c>
      <c r="AV331" s="11" t="s">
        <v>84</v>
      </c>
      <c r="AW331" s="11" t="s">
        <v>34</v>
      </c>
      <c r="AX331" s="11" t="s">
        <v>75</v>
      </c>
      <c r="AY331" s="184" t="s">
        <v>148</v>
      </c>
    </row>
    <row r="332" spans="2:65" s="1" customFormat="1" ht="25.5" customHeight="1">
      <c r="B332" s="169"/>
      <c r="C332" s="170" t="s">
        <v>678</v>
      </c>
      <c r="D332" s="170" t="s">
        <v>150</v>
      </c>
      <c r="E332" s="171" t="s">
        <v>679</v>
      </c>
      <c r="F332" s="172" t="s">
        <v>680</v>
      </c>
      <c r="G332" s="173" t="s">
        <v>178</v>
      </c>
      <c r="H332" s="174">
        <v>1</v>
      </c>
      <c r="I332" s="175"/>
      <c r="J332" s="176">
        <f>ROUND(I332*H332,2)</f>
        <v>0</v>
      </c>
      <c r="K332" s="172" t="s">
        <v>154</v>
      </c>
      <c r="L332" s="41"/>
      <c r="M332" s="177" t="s">
        <v>5</v>
      </c>
      <c r="N332" s="178" t="s">
        <v>41</v>
      </c>
      <c r="O332" s="42"/>
      <c r="P332" s="179">
        <f>O332*H332</f>
        <v>0</v>
      </c>
      <c r="Q332" s="179">
        <v>4.55457</v>
      </c>
      <c r="R332" s="179">
        <f>Q332*H332</f>
        <v>4.55457</v>
      </c>
      <c r="S332" s="179">
        <v>0</v>
      </c>
      <c r="T332" s="180">
        <f>S332*H332</f>
        <v>0</v>
      </c>
      <c r="AR332" s="24" t="s">
        <v>155</v>
      </c>
      <c r="AT332" s="24" t="s">
        <v>150</v>
      </c>
      <c r="AU332" s="24" t="s">
        <v>84</v>
      </c>
      <c r="AY332" s="24" t="s">
        <v>148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4" t="s">
        <v>75</v>
      </c>
      <c r="BK332" s="181">
        <f>ROUND(I332*H332,2)</f>
        <v>0</v>
      </c>
      <c r="BL332" s="24" t="s">
        <v>155</v>
      </c>
      <c r="BM332" s="24" t="s">
        <v>681</v>
      </c>
    </row>
    <row r="333" spans="2:65" s="11" customFormat="1" ht="13.5">
      <c r="B333" s="182"/>
      <c r="D333" s="183" t="s">
        <v>157</v>
      </c>
      <c r="E333" s="184" t="s">
        <v>5</v>
      </c>
      <c r="F333" s="185" t="s">
        <v>682</v>
      </c>
      <c r="H333" s="186">
        <v>1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157</v>
      </c>
      <c r="AU333" s="184" t="s">
        <v>84</v>
      </c>
      <c r="AV333" s="11" t="s">
        <v>84</v>
      </c>
      <c r="AW333" s="11" t="s">
        <v>34</v>
      </c>
      <c r="AX333" s="11" t="s">
        <v>75</v>
      </c>
      <c r="AY333" s="184" t="s">
        <v>148</v>
      </c>
    </row>
    <row r="334" spans="2:65" s="1" customFormat="1" ht="25.5" customHeight="1">
      <c r="B334" s="169"/>
      <c r="C334" s="170" t="s">
        <v>683</v>
      </c>
      <c r="D334" s="170" t="s">
        <v>150</v>
      </c>
      <c r="E334" s="171" t="s">
        <v>684</v>
      </c>
      <c r="F334" s="172" t="s">
        <v>685</v>
      </c>
      <c r="G334" s="173" t="s">
        <v>178</v>
      </c>
      <c r="H334" s="174">
        <v>2</v>
      </c>
      <c r="I334" s="175"/>
      <c r="J334" s="176">
        <f t="shared" ref="J334:J343" si="20">ROUND(I334*H334,2)</f>
        <v>0</v>
      </c>
      <c r="K334" s="172" t="s">
        <v>5</v>
      </c>
      <c r="L334" s="41"/>
      <c r="M334" s="177" t="s">
        <v>5</v>
      </c>
      <c r="N334" s="178" t="s">
        <v>41</v>
      </c>
      <c r="O334" s="42"/>
      <c r="P334" s="179">
        <f t="shared" ref="P334:P343" si="21">O334*H334</f>
        <v>0</v>
      </c>
      <c r="Q334" s="179">
        <v>4.55457</v>
      </c>
      <c r="R334" s="179">
        <f t="shared" ref="R334:R343" si="22">Q334*H334</f>
        <v>9.10914</v>
      </c>
      <c r="S334" s="179">
        <v>0</v>
      </c>
      <c r="T334" s="180">
        <f t="shared" ref="T334:T343" si="23">S334*H334</f>
        <v>0</v>
      </c>
      <c r="AR334" s="24" t="s">
        <v>155</v>
      </c>
      <c r="AT334" s="24" t="s">
        <v>150</v>
      </c>
      <c r="AU334" s="24" t="s">
        <v>84</v>
      </c>
      <c r="AY334" s="24" t="s">
        <v>148</v>
      </c>
      <c r="BE334" s="181">
        <f t="shared" ref="BE334:BE343" si="24">IF(N334="základní",J334,0)</f>
        <v>0</v>
      </c>
      <c r="BF334" s="181">
        <f t="shared" ref="BF334:BF343" si="25">IF(N334="snížená",J334,0)</f>
        <v>0</v>
      </c>
      <c r="BG334" s="181">
        <f t="shared" ref="BG334:BG343" si="26">IF(N334="zákl. přenesená",J334,0)</f>
        <v>0</v>
      </c>
      <c r="BH334" s="181">
        <f t="shared" ref="BH334:BH343" si="27">IF(N334="sníž. přenesená",J334,0)</f>
        <v>0</v>
      </c>
      <c r="BI334" s="181">
        <f t="shared" ref="BI334:BI343" si="28">IF(N334="nulová",J334,0)</f>
        <v>0</v>
      </c>
      <c r="BJ334" s="24" t="s">
        <v>75</v>
      </c>
      <c r="BK334" s="181">
        <f t="shared" ref="BK334:BK343" si="29">ROUND(I334*H334,2)</f>
        <v>0</v>
      </c>
      <c r="BL334" s="24" t="s">
        <v>155</v>
      </c>
      <c r="BM334" s="24" t="s">
        <v>686</v>
      </c>
    </row>
    <row r="335" spans="2:65" s="1" customFormat="1" ht="25.5" customHeight="1">
      <c r="B335" s="169"/>
      <c r="C335" s="170" t="s">
        <v>687</v>
      </c>
      <c r="D335" s="170" t="s">
        <v>150</v>
      </c>
      <c r="E335" s="171" t="s">
        <v>688</v>
      </c>
      <c r="F335" s="172" t="s">
        <v>689</v>
      </c>
      <c r="G335" s="173" t="s">
        <v>178</v>
      </c>
      <c r="H335" s="174">
        <v>8</v>
      </c>
      <c r="I335" s="175"/>
      <c r="J335" s="176">
        <f t="shared" si="20"/>
        <v>0</v>
      </c>
      <c r="K335" s="172" t="s">
        <v>154</v>
      </c>
      <c r="L335" s="41"/>
      <c r="M335" s="177" t="s">
        <v>5</v>
      </c>
      <c r="N335" s="178" t="s">
        <v>41</v>
      </c>
      <c r="O335" s="42"/>
      <c r="P335" s="179">
        <f t="shared" si="21"/>
        <v>0</v>
      </c>
      <c r="Q335" s="179">
        <v>0.21734000000000001</v>
      </c>
      <c r="R335" s="179">
        <f t="shared" si="22"/>
        <v>1.73872</v>
      </c>
      <c r="S335" s="179">
        <v>0</v>
      </c>
      <c r="T335" s="180">
        <f t="shared" si="23"/>
        <v>0</v>
      </c>
      <c r="AR335" s="24" t="s">
        <v>155</v>
      </c>
      <c r="AT335" s="24" t="s">
        <v>150</v>
      </c>
      <c r="AU335" s="24" t="s">
        <v>84</v>
      </c>
      <c r="AY335" s="24" t="s">
        <v>148</v>
      </c>
      <c r="BE335" s="181">
        <f t="shared" si="24"/>
        <v>0</v>
      </c>
      <c r="BF335" s="181">
        <f t="shared" si="25"/>
        <v>0</v>
      </c>
      <c r="BG335" s="181">
        <f t="shared" si="26"/>
        <v>0</v>
      </c>
      <c r="BH335" s="181">
        <f t="shared" si="27"/>
        <v>0</v>
      </c>
      <c r="BI335" s="181">
        <f t="shared" si="28"/>
        <v>0</v>
      </c>
      <c r="BJ335" s="24" t="s">
        <v>75</v>
      </c>
      <c r="BK335" s="181">
        <f t="shared" si="29"/>
        <v>0</v>
      </c>
      <c r="BL335" s="24" t="s">
        <v>155</v>
      </c>
      <c r="BM335" s="24" t="s">
        <v>690</v>
      </c>
    </row>
    <row r="336" spans="2:65" s="1" customFormat="1" ht="16.5" customHeight="1">
      <c r="B336" s="169"/>
      <c r="C336" s="214" t="s">
        <v>691</v>
      </c>
      <c r="D336" s="214" t="s">
        <v>288</v>
      </c>
      <c r="E336" s="215" t="s">
        <v>692</v>
      </c>
      <c r="F336" s="216" t="s">
        <v>693</v>
      </c>
      <c r="G336" s="217" t="s">
        <v>178</v>
      </c>
      <c r="H336" s="218">
        <v>8</v>
      </c>
      <c r="I336" s="219"/>
      <c r="J336" s="220">
        <f t="shared" si="20"/>
        <v>0</v>
      </c>
      <c r="K336" s="216" t="s">
        <v>154</v>
      </c>
      <c r="L336" s="221"/>
      <c r="M336" s="222" t="s">
        <v>5</v>
      </c>
      <c r="N336" s="223" t="s">
        <v>41</v>
      </c>
      <c r="O336" s="42"/>
      <c r="P336" s="179">
        <f t="shared" si="21"/>
        <v>0</v>
      </c>
      <c r="Q336" s="179">
        <v>0.10199999999999999</v>
      </c>
      <c r="R336" s="179">
        <f t="shared" si="22"/>
        <v>0.81599999999999995</v>
      </c>
      <c r="S336" s="179">
        <v>0</v>
      </c>
      <c r="T336" s="180">
        <f t="shared" si="23"/>
        <v>0</v>
      </c>
      <c r="AR336" s="24" t="s">
        <v>190</v>
      </c>
      <c r="AT336" s="24" t="s">
        <v>288</v>
      </c>
      <c r="AU336" s="24" t="s">
        <v>84</v>
      </c>
      <c r="AY336" s="24" t="s">
        <v>148</v>
      </c>
      <c r="BE336" s="181">
        <f t="shared" si="24"/>
        <v>0</v>
      </c>
      <c r="BF336" s="181">
        <f t="shared" si="25"/>
        <v>0</v>
      </c>
      <c r="BG336" s="181">
        <f t="shared" si="26"/>
        <v>0</v>
      </c>
      <c r="BH336" s="181">
        <f t="shared" si="27"/>
        <v>0</v>
      </c>
      <c r="BI336" s="181">
        <f t="shared" si="28"/>
        <v>0</v>
      </c>
      <c r="BJ336" s="24" t="s">
        <v>75</v>
      </c>
      <c r="BK336" s="181">
        <f t="shared" si="29"/>
        <v>0</v>
      </c>
      <c r="BL336" s="24" t="s">
        <v>155</v>
      </c>
      <c r="BM336" s="24" t="s">
        <v>694</v>
      </c>
    </row>
    <row r="337" spans="2:65" s="1" customFormat="1" ht="25.5" customHeight="1">
      <c r="B337" s="169"/>
      <c r="C337" s="170" t="s">
        <v>695</v>
      </c>
      <c r="D337" s="170" t="s">
        <v>150</v>
      </c>
      <c r="E337" s="171" t="s">
        <v>688</v>
      </c>
      <c r="F337" s="172" t="s">
        <v>689</v>
      </c>
      <c r="G337" s="173" t="s">
        <v>178</v>
      </c>
      <c r="H337" s="174">
        <v>12</v>
      </c>
      <c r="I337" s="175"/>
      <c r="J337" s="176">
        <f t="shared" si="20"/>
        <v>0</v>
      </c>
      <c r="K337" s="172" t="s">
        <v>154</v>
      </c>
      <c r="L337" s="41"/>
      <c r="M337" s="177" t="s">
        <v>5</v>
      </c>
      <c r="N337" s="178" t="s">
        <v>41</v>
      </c>
      <c r="O337" s="42"/>
      <c r="P337" s="179">
        <f t="shared" si="21"/>
        <v>0</v>
      </c>
      <c r="Q337" s="179">
        <v>0.21734000000000001</v>
      </c>
      <c r="R337" s="179">
        <f t="shared" si="22"/>
        <v>2.6080800000000002</v>
      </c>
      <c r="S337" s="179">
        <v>0</v>
      </c>
      <c r="T337" s="180">
        <f t="shared" si="23"/>
        <v>0</v>
      </c>
      <c r="AR337" s="24" t="s">
        <v>155</v>
      </c>
      <c r="AT337" s="24" t="s">
        <v>150</v>
      </c>
      <c r="AU337" s="24" t="s">
        <v>84</v>
      </c>
      <c r="AY337" s="24" t="s">
        <v>148</v>
      </c>
      <c r="BE337" s="181">
        <f t="shared" si="24"/>
        <v>0</v>
      </c>
      <c r="BF337" s="181">
        <f t="shared" si="25"/>
        <v>0</v>
      </c>
      <c r="BG337" s="181">
        <f t="shared" si="26"/>
        <v>0</v>
      </c>
      <c r="BH337" s="181">
        <f t="shared" si="27"/>
        <v>0</v>
      </c>
      <c r="BI337" s="181">
        <f t="shared" si="28"/>
        <v>0</v>
      </c>
      <c r="BJ337" s="24" t="s">
        <v>75</v>
      </c>
      <c r="BK337" s="181">
        <f t="shared" si="29"/>
        <v>0</v>
      </c>
      <c r="BL337" s="24" t="s">
        <v>155</v>
      </c>
      <c r="BM337" s="24" t="s">
        <v>696</v>
      </c>
    </row>
    <row r="338" spans="2:65" s="1" customFormat="1" ht="16.5" customHeight="1">
      <c r="B338" s="169"/>
      <c r="C338" s="214" t="s">
        <v>697</v>
      </c>
      <c r="D338" s="214" t="s">
        <v>288</v>
      </c>
      <c r="E338" s="215" t="s">
        <v>698</v>
      </c>
      <c r="F338" s="216" t="s">
        <v>699</v>
      </c>
      <c r="G338" s="217" t="s">
        <v>594</v>
      </c>
      <c r="H338" s="218">
        <v>12</v>
      </c>
      <c r="I338" s="219"/>
      <c r="J338" s="220">
        <f t="shared" si="20"/>
        <v>0</v>
      </c>
      <c r="K338" s="216" t="s">
        <v>5</v>
      </c>
      <c r="L338" s="221"/>
      <c r="M338" s="222" t="s">
        <v>5</v>
      </c>
      <c r="N338" s="223" t="s">
        <v>41</v>
      </c>
      <c r="O338" s="42"/>
      <c r="P338" s="179">
        <f t="shared" si="21"/>
        <v>0</v>
      </c>
      <c r="Q338" s="179">
        <v>4.5600000000000002E-2</v>
      </c>
      <c r="R338" s="179">
        <f t="shared" si="22"/>
        <v>0.54720000000000002</v>
      </c>
      <c r="S338" s="179">
        <v>0</v>
      </c>
      <c r="T338" s="180">
        <f t="shared" si="23"/>
        <v>0</v>
      </c>
      <c r="AR338" s="24" t="s">
        <v>190</v>
      </c>
      <c r="AT338" s="24" t="s">
        <v>288</v>
      </c>
      <c r="AU338" s="24" t="s">
        <v>84</v>
      </c>
      <c r="AY338" s="24" t="s">
        <v>148</v>
      </c>
      <c r="BE338" s="181">
        <f t="shared" si="24"/>
        <v>0</v>
      </c>
      <c r="BF338" s="181">
        <f t="shared" si="25"/>
        <v>0</v>
      </c>
      <c r="BG338" s="181">
        <f t="shared" si="26"/>
        <v>0</v>
      </c>
      <c r="BH338" s="181">
        <f t="shared" si="27"/>
        <v>0</v>
      </c>
      <c r="BI338" s="181">
        <f t="shared" si="28"/>
        <v>0</v>
      </c>
      <c r="BJ338" s="24" t="s">
        <v>75</v>
      </c>
      <c r="BK338" s="181">
        <f t="shared" si="29"/>
        <v>0</v>
      </c>
      <c r="BL338" s="24" t="s">
        <v>155</v>
      </c>
      <c r="BM338" s="24" t="s">
        <v>700</v>
      </c>
    </row>
    <row r="339" spans="2:65" s="1" customFormat="1" ht="25.5" customHeight="1">
      <c r="B339" s="169"/>
      <c r="C339" s="170" t="s">
        <v>701</v>
      </c>
      <c r="D339" s="170" t="s">
        <v>150</v>
      </c>
      <c r="E339" s="171" t="s">
        <v>702</v>
      </c>
      <c r="F339" s="172" t="s">
        <v>703</v>
      </c>
      <c r="G339" s="173" t="s">
        <v>178</v>
      </c>
      <c r="H339" s="174">
        <v>3</v>
      </c>
      <c r="I339" s="175"/>
      <c r="J339" s="176">
        <f t="shared" si="20"/>
        <v>0</v>
      </c>
      <c r="K339" s="172" t="s">
        <v>154</v>
      </c>
      <c r="L339" s="41"/>
      <c r="M339" s="177" t="s">
        <v>5</v>
      </c>
      <c r="N339" s="178" t="s">
        <v>41</v>
      </c>
      <c r="O339" s="42"/>
      <c r="P339" s="179">
        <f t="shared" si="21"/>
        <v>0</v>
      </c>
      <c r="Q339" s="179">
        <v>0.21734000000000001</v>
      </c>
      <c r="R339" s="179">
        <f t="shared" si="22"/>
        <v>0.65202000000000004</v>
      </c>
      <c r="S339" s="179">
        <v>0</v>
      </c>
      <c r="T339" s="180">
        <f t="shared" si="23"/>
        <v>0</v>
      </c>
      <c r="AR339" s="24" t="s">
        <v>155</v>
      </c>
      <c r="AT339" s="24" t="s">
        <v>150</v>
      </c>
      <c r="AU339" s="24" t="s">
        <v>84</v>
      </c>
      <c r="AY339" s="24" t="s">
        <v>148</v>
      </c>
      <c r="BE339" s="181">
        <f t="shared" si="24"/>
        <v>0</v>
      </c>
      <c r="BF339" s="181">
        <f t="shared" si="25"/>
        <v>0</v>
      </c>
      <c r="BG339" s="181">
        <f t="shared" si="26"/>
        <v>0</v>
      </c>
      <c r="BH339" s="181">
        <f t="shared" si="27"/>
        <v>0</v>
      </c>
      <c r="BI339" s="181">
        <f t="shared" si="28"/>
        <v>0</v>
      </c>
      <c r="BJ339" s="24" t="s">
        <v>75</v>
      </c>
      <c r="BK339" s="181">
        <f t="shared" si="29"/>
        <v>0</v>
      </c>
      <c r="BL339" s="24" t="s">
        <v>155</v>
      </c>
      <c r="BM339" s="24" t="s">
        <v>704</v>
      </c>
    </row>
    <row r="340" spans="2:65" s="1" customFormat="1" ht="16.5" customHeight="1">
      <c r="B340" s="169"/>
      <c r="C340" s="214" t="s">
        <v>705</v>
      </c>
      <c r="D340" s="214" t="s">
        <v>288</v>
      </c>
      <c r="E340" s="215" t="s">
        <v>706</v>
      </c>
      <c r="F340" s="216" t="s">
        <v>707</v>
      </c>
      <c r="G340" s="217" t="s">
        <v>178</v>
      </c>
      <c r="H340" s="218">
        <v>3</v>
      </c>
      <c r="I340" s="219"/>
      <c r="J340" s="220">
        <f t="shared" si="20"/>
        <v>0</v>
      </c>
      <c r="K340" s="216" t="s">
        <v>154</v>
      </c>
      <c r="L340" s="221"/>
      <c r="M340" s="222" t="s">
        <v>5</v>
      </c>
      <c r="N340" s="223" t="s">
        <v>41</v>
      </c>
      <c r="O340" s="42"/>
      <c r="P340" s="179">
        <f t="shared" si="21"/>
        <v>0</v>
      </c>
      <c r="Q340" s="179">
        <v>0.19600000000000001</v>
      </c>
      <c r="R340" s="179">
        <f t="shared" si="22"/>
        <v>0.58800000000000008</v>
      </c>
      <c r="S340" s="179">
        <v>0</v>
      </c>
      <c r="T340" s="180">
        <f t="shared" si="23"/>
        <v>0</v>
      </c>
      <c r="AR340" s="24" t="s">
        <v>190</v>
      </c>
      <c r="AT340" s="24" t="s">
        <v>288</v>
      </c>
      <c r="AU340" s="24" t="s">
        <v>84</v>
      </c>
      <c r="AY340" s="24" t="s">
        <v>148</v>
      </c>
      <c r="BE340" s="181">
        <f t="shared" si="24"/>
        <v>0</v>
      </c>
      <c r="BF340" s="181">
        <f t="shared" si="25"/>
        <v>0</v>
      </c>
      <c r="BG340" s="181">
        <f t="shared" si="26"/>
        <v>0</v>
      </c>
      <c r="BH340" s="181">
        <f t="shared" si="27"/>
        <v>0</v>
      </c>
      <c r="BI340" s="181">
        <f t="shared" si="28"/>
        <v>0</v>
      </c>
      <c r="BJ340" s="24" t="s">
        <v>75</v>
      </c>
      <c r="BK340" s="181">
        <f t="shared" si="29"/>
        <v>0</v>
      </c>
      <c r="BL340" s="24" t="s">
        <v>155</v>
      </c>
      <c r="BM340" s="24" t="s">
        <v>708</v>
      </c>
    </row>
    <row r="341" spans="2:65" s="1" customFormat="1" ht="25.5" customHeight="1">
      <c r="B341" s="169"/>
      <c r="C341" s="170" t="s">
        <v>709</v>
      </c>
      <c r="D341" s="170" t="s">
        <v>150</v>
      </c>
      <c r="E341" s="171" t="s">
        <v>702</v>
      </c>
      <c r="F341" s="172" t="s">
        <v>703</v>
      </c>
      <c r="G341" s="173" t="s">
        <v>178</v>
      </c>
      <c r="H341" s="174">
        <v>4</v>
      </c>
      <c r="I341" s="175"/>
      <c r="J341" s="176">
        <f t="shared" si="20"/>
        <v>0</v>
      </c>
      <c r="K341" s="172" t="s">
        <v>154</v>
      </c>
      <c r="L341" s="41"/>
      <c r="M341" s="177" t="s">
        <v>5</v>
      </c>
      <c r="N341" s="178" t="s">
        <v>41</v>
      </c>
      <c r="O341" s="42"/>
      <c r="P341" s="179">
        <f t="shared" si="21"/>
        <v>0</v>
      </c>
      <c r="Q341" s="179">
        <v>0.21734000000000001</v>
      </c>
      <c r="R341" s="179">
        <f t="shared" si="22"/>
        <v>0.86936000000000002</v>
      </c>
      <c r="S341" s="179">
        <v>0</v>
      </c>
      <c r="T341" s="180">
        <f t="shared" si="23"/>
        <v>0</v>
      </c>
      <c r="AR341" s="24" t="s">
        <v>155</v>
      </c>
      <c r="AT341" s="24" t="s">
        <v>150</v>
      </c>
      <c r="AU341" s="24" t="s">
        <v>84</v>
      </c>
      <c r="AY341" s="24" t="s">
        <v>148</v>
      </c>
      <c r="BE341" s="181">
        <f t="shared" si="24"/>
        <v>0</v>
      </c>
      <c r="BF341" s="181">
        <f t="shared" si="25"/>
        <v>0</v>
      </c>
      <c r="BG341" s="181">
        <f t="shared" si="26"/>
        <v>0</v>
      </c>
      <c r="BH341" s="181">
        <f t="shared" si="27"/>
        <v>0</v>
      </c>
      <c r="BI341" s="181">
        <f t="shared" si="28"/>
        <v>0</v>
      </c>
      <c r="BJ341" s="24" t="s">
        <v>75</v>
      </c>
      <c r="BK341" s="181">
        <f t="shared" si="29"/>
        <v>0</v>
      </c>
      <c r="BL341" s="24" t="s">
        <v>155</v>
      </c>
      <c r="BM341" s="24" t="s">
        <v>710</v>
      </c>
    </row>
    <row r="342" spans="2:65" s="1" customFormat="1" ht="16.5" customHeight="1">
      <c r="B342" s="169"/>
      <c r="C342" s="214" t="s">
        <v>711</v>
      </c>
      <c r="D342" s="214" t="s">
        <v>288</v>
      </c>
      <c r="E342" s="215" t="s">
        <v>712</v>
      </c>
      <c r="F342" s="216" t="s">
        <v>713</v>
      </c>
      <c r="G342" s="217" t="s">
        <v>594</v>
      </c>
      <c r="H342" s="218">
        <v>4</v>
      </c>
      <c r="I342" s="219"/>
      <c r="J342" s="220">
        <f t="shared" si="20"/>
        <v>0</v>
      </c>
      <c r="K342" s="216" t="s">
        <v>5</v>
      </c>
      <c r="L342" s="221"/>
      <c r="M342" s="222" t="s">
        <v>5</v>
      </c>
      <c r="N342" s="223" t="s">
        <v>41</v>
      </c>
      <c r="O342" s="42"/>
      <c r="P342" s="179">
        <f t="shared" si="21"/>
        <v>0</v>
      </c>
      <c r="Q342" s="179">
        <v>5.5E-2</v>
      </c>
      <c r="R342" s="179">
        <f t="shared" si="22"/>
        <v>0.22</v>
      </c>
      <c r="S342" s="179">
        <v>0</v>
      </c>
      <c r="T342" s="180">
        <f t="shared" si="23"/>
        <v>0</v>
      </c>
      <c r="AR342" s="24" t="s">
        <v>190</v>
      </c>
      <c r="AT342" s="24" t="s">
        <v>288</v>
      </c>
      <c r="AU342" s="24" t="s">
        <v>84</v>
      </c>
      <c r="AY342" s="24" t="s">
        <v>148</v>
      </c>
      <c r="BE342" s="181">
        <f t="shared" si="24"/>
        <v>0</v>
      </c>
      <c r="BF342" s="181">
        <f t="shared" si="25"/>
        <v>0</v>
      </c>
      <c r="BG342" s="181">
        <f t="shared" si="26"/>
        <v>0</v>
      </c>
      <c r="BH342" s="181">
        <f t="shared" si="27"/>
        <v>0</v>
      </c>
      <c r="BI342" s="181">
        <f t="shared" si="28"/>
        <v>0</v>
      </c>
      <c r="BJ342" s="24" t="s">
        <v>75</v>
      </c>
      <c r="BK342" s="181">
        <f t="shared" si="29"/>
        <v>0</v>
      </c>
      <c r="BL342" s="24" t="s">
        <v>155</v>
      </c>
      <c r="BM342" s="24" t="s">
        <v>714</v>
      </c>
    </row>
    <row r="343" spans="2:65" s="1" customFormat="1" ht="25.5" customHeight="1">
      <c r="B343" s="169"/>
      <c r="C343" s="170" t="s">
        <v>715</v>
      </c>
      <c r="D343" s="170" t="s">
        <v>150</v>
      </c>
      <c r="E343" s="171" t="s">
        <v>716</v>
      </c>
      <c r="F343" s="172" t="s">
        <v>717</v>
      </c>
      <c r="G343" s="173" t="s">
        <v>197</v>
      </c>
      <c r="H343" s="174">
        <v>0.60499999999999998</v>
      </c>
      <c r="I343" s="175"/>
      <c r="J343" s="176">
        <f t="shared" si="20"/>
        <v>0</v>
      </c>
      <c r="K343" s="172" t="s">
        <v>154</v>
      </c>
      <c r="L343" s="41"/>
      <c r="M343" s="177" t="s">
        <v>5</v>
      </c>
      <c r="N343" s="178" t="s">
        <v>41</v>
      </c>
      <c r="O343" s="42"/>
      <c r="P343" s="179">
        <f t="shared" si="21"/>
        <v>0</v>
      </c>
      <c r="Q343" s="179">
        <v>2.2563399999999998</v>
      </c>
      <c r="R343" s="179">
        <f t="shared" si="22"/>
        <v>1.3650856999999998</v>
      </c>
      <c r="S343" s="179">
        <v>0</v>
      </c>
      <c r="T343" s="180">
        <f t="shared" si="23"/>
        <v>0</v>
      </c>
      <c r="AR343" s="24" t="s">
        <v>155</v>
      </c>
      <c r="AT343" s="24" t="s">
        <v>150</v>
      </c>
      <c r="AU343" s="24" t="s">
        <v>84</v>
      </c>
      <c r="AY343" s="24" t="s">
        <v>148</v>
      </c>
      <c r="BE343" s="181">
        <f t="shared" si="24"/>
        <v>0</v>
      </c>
      <c r="BF343" s="181">
        <f t="shared" si="25"/>
        <v>0</v>
      </c>
      <c r="BG343" s="181">
        <f t="shared" si="26"/>
        <v>0</v>
      </c>
      <c r="BH343" s="181">
        <f t="shared" si="27"/>
        <v>0</v>
      </c>
      <c r="BI343" s="181">
        <f t="shared" si="28"/>
        <v>0</v>
      </c>
      <c r="BJ343" s="24" t="s">
        <v>75</v>
      </c>
      <c r="BK343" s="181">
        <f t="shared" si="29"/>
        <v>0</v>
      </c>
      <c r="BL343" s="24" t="s">
        <v>155</v>
      </c>
      <c r="BM343" s="24" t="s">
        <v>718</v>
      </c>
    </row>
    <row r="344" spans="2:65" s="13" customFormat="1" ht="13.5">
      <c r="B344" s="199"/>
      <c r="D344" s="183" t="s">
        <v>157</v>
      </c>
      <c r="E344" s="200" t="s">
        <v>5</v>
      </c>
      <c r="F344" s="201" t="s">
        <v>719</v>
      </c>
      <c r="H344" s="200" t="s">
        <v>5</v>
      </c>
      <c r="I344" s="202"/>
      <c r="L344" s="199"/>
      <c r="M344" s="203"/>
      <c r="N344" s="204"/>
      <c r="O344" s="204"/>
      <c r="P344" s="204"/>
      <c r="Q344" s="204"/>
      <c r="R344" s="204"/>
      <c r="S344" s="204"/>
      <c r="T344" s="205"/>
      <c r="AT344" s="200" t="s">
        <v>157</v>
      </c>
      <c r="AU344" s="200" t="s">
        <v>84</v>
      </c>
      <c r="AV344" s="13" t="s">
        <v>75</v>
      </c>
      <c r="AW344" s="13" t="s">
        <v>34</v>
      </c>
      <c r="AX344" s="13" t="s">
        <v>70</v>
      </c>
      <c r="AY344" s="200" t="s">
        <v>148</v>
      </c>
    </row>
    <row r="345" spans="2:65" s="11" customFormat="1" ht="13.5">
      <c r="B345" s="182"/>
      <c r="D345" s="183" t="s">
        <v>157</v>
      </c>
      <c r="E345" s="184" t="s">
        <v>5</v>
      </c>
      <c r="F345" s="185" t="s">
        <v>720</v>
      </c>
      <c r="H345" s="186">
        <v>0.60499999999999998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157</v>
      </c>
      <c r="AU345" s="184" t="s">
        <v>84</v>
      </c>
      <c r="AV345" s="11" t="s">
        <v>84</v>
      </c>
      <c r="AW345" s="11" t="s">
        <v>34</v>
      </c>
      <c r="AX345" s="11" t="s">
        <v>75</v>
      </c>
      <c r="AY345" s="184" t="s">
        <v>148</v>
      </c>
    </row>
    <row r="346" spans="2:65" s="1" customFormat="1" ht="16.5" customHeight="1">
      <c r="B346" s="169"/>
      <c r="C346" s="170" t="s">
        <v>721</v>
      </c>
      <c r="D346" s="170" t="s">
        <v>150</v>
      </c>
      <c r="E346" s="171" t="s">
        <v>722</v>
      </c>
      <c r="F346" s="172" t="s">
        <v>723</v>
      </c>
      <c r="G346" s="173" t="s">
        <v>153</v>
      </c>
      <c r="H346" s="174">
        <v>3.3</v>
      </c>
      <c r="I346" s="175"/>
      <c r="J346" s="176">
        <f>ROUND(I346*H346,2)</f>
        <v>0</v>
      </c>
      <c r="K346" s="172" t="s">
        <v>154</v>
      </c>
      <c r="L346" s="41"/>
      <c r="M346" s="177" t="s">
        <v>5</v>
      </c>
      <c r="N346" s="178" t="s">
        <v>41</v>
      </c>
      <c r="O346" s="42"/>
      <c r="P346" s="179">
        <f>O346*H346</f>
        <v>0</v>
      </c>
      <c r="Q346" s="179">
        <v>4.0200000000000001E-3</v>
      </c>
      <c r="R346" s="179">
        <f>Q346*H346</f>
        <v>1.3266E-2</v>
      </c>
      <c r="S346" s="179">
        <v>0</v>
      </c>
      <c r="T346" s="180">
        <f>S346*H346</f>
        <v>0</v>
      </c>
      <c r="AR346" s="24" t="s">
        <v>155</v>
      </c>
      <c r="AT346" s="24" t="s">
        <v>150</v>
      </c>
      <c r="AU346" s="24" t="s">
        <v>84</v>
      </c>
      <c r="AY346" s="24" t="s">
        <v>148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4" t="s">
        <v>75</v>
      </c>
      <c r="BK346" s="181">
        <f>ROUND(I346*H346,2)</f>
        <v>0</v>
      </c>
      <c r="BL346" s="24" t="s">
        <v>155</v>
      </c>
      <c r="BM346" s="24" t="s">
        <v>724</v>
      </c>
    </row>
    <row r="347" spans="2:65" s="11" customFormat="1" ht="13.5">
      <c r="B347" s="182"/>
      <c r="D347" s="183" t="s">
        <v>157</v>
      </c>
      <c r="E347" s="184" t="s">
        <v>5</v>
      </c>
      <c r="F347" s="185" t="s">
        <v>725</v>
      </c>
      <c r="H347" s="186">
        <v>3.3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157</v>
      </c>
      <c r="AU347" s="184" t="s">
        <v>84</v>
      </c>
      <c r="AV347" s="11" t="s">
        <v>84</v>
      </c>
      <c r="AW347" s="11" t="s">
        <v>34</v>
      </c>
      <c r="AX347" s="11" t="s">
        <v>75</v>
      </c>
      <c r="AY347" s="184" t="s">
        <v>148</v>
      </c>
    </row>
    <row r="348" spans="2:65" s="10" customFormat="1" ht="29.85" customHeight="1">
      <c r="B348" s="156"/>
      <c r="D348" s="157" t="s">
        <v>69</v>
      </c>
      <c r="E348" s="167" t="s">
        <v>194</v>
      </c>
      <c r="F348" s="167" t="s">
        <v>726</v>
      </c>
      <c r="I348" s="159"/>
      <c r="J348" s="168">
        <f>BK348</f>
        <v>0</v>
      </c>
      <c r="L348" s="156"/>
      <c r="M348" s="161"/>
      <c r="N348" s="162"/>
      <c r="O348" s="162"/>
      <c r="P348" s="163">
        <f>SUM(P349:P354)</f>
        <v>0</v>
      </c>
      <c r="Q348" s="162"/>
      <c r="R348" s="163">
        <f>SUM(R349:R354)</f>
        <v>0</v>
      </c>
      <c r="S348" s="162"/>
      <c r="T348" s="164">
        <f>SUM(T349:T354)</f>
        <v>0</v>
      </c>
      <c r="AR348" s="157" t="s">
        <v>75</v>
      </c>
      <c r="AT348" s="165" t="s">
        <v>69</v>
      </c>
      <c r="AU348" s="165" t="s">
        <v>75</v>
      </c>
      <c r="AY348" s="157" t="s">
        <v>148</v>
      </c>
      <c r="BK348" s="166">
        <f>SUM(BK349:BK354)</f>
        <v>0</v>
      </c>
    </row>
    <row r="349" spans="2:65" s="1" customFormat="1" ht="16.5" customHeight="1">
      <c r="B349" s="169"/>
      <c r="C349" s="170" t="s">
        <v>727</v>
      </c>
      <c r="D349" s="170" t="s">
        <v>150</v>
      </c>
      <c r="E349" s="171" t="s">
        <v>728</v>
      </c>
      <c r="F349" s="172" t="s">
        <v>729</v>
      </c>
      <c r="G349" s="173" t="s">
        <v>172</v>
      </c>
      <c r="H349" s="174">
        <v>198.3</v>
      </c>
      <c r="I349" s="175"/>
      <c r="J349" s="176">
        <f>ROUND(I349*H349,2)</f>
        <v>0</v>
      </c>
      <c r="K349" s="172" t="s">
        <v>154</v>
      </c>
      <c r="L349" s="41"/>
      <c r="M349" s="177" t="s">
        <v>5</v>
      </c>
      <c r="N349" s="178" t="s">
        <v>41</v>
      </c>
      <c r="O349" s="42"/>
      <c r="P349" s="179">
        <f>O349*H349</f>
        <v>0</v>
      </c>
      <c r="Q349" s="179">
        <v>0</v>
      </c>
      <c r="R349" s="179">
        <f>Q349*H349</f>
        <v>0</v>
      </c>
      <c r="S349" s="179">
        <v>0</v>
      </c>
      <c r="T349" s="180">
        <f>S349*H349</f>
        <v>0</v>
      </c>
      <c r="AR349" s="24" t="s">
        <v>155</v>
      </c>
      <c r="AT349" s="24" t="s">
        <v>150</v>
      </c>
      <c r="AU349" s="24" t="s">
        <v>84</v>
      </c>
      <c r="AY349" s="24" t="s">
        <v>148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4" t="s">
        <v>75</v>
      </c>
      <c r="BK349" s="181">
        <f>ROUND(I349*H349,2)</f>
        <v>0</v>
      </c>
      <c r="BL349" s="24" t="s">
        <v>155</v>
      </c>
      <c r="BM349" s="24" t="s">
        <v>730</v>
      </c>
    </row>
    <row r="350" spans="2:65" s="11" customFormat="1" ht="13.5">
      <c r="B350" s="182"/>
      <c r="D350" s="183" t="s">
        <v>157</v>
      </c>
      <c r="E350" s="184" t="s">
        <v>5</v>
      </c>
      <c r="F350" s="185" t="s">
        <v>731</v>
      </c>
      <c r="H350" s="186">
        <v>151.9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157</v>
      </c>
      <c r="AU350" s="184" t="s">
        <v>84</v>
      </c>
      <c r="AV350" s="11" t="s">
        <v>84</v>
      </c>
      <c r="AW350" s="11" t="s">
        <v>34</v>
      </c>
      <c r="AX350" s="11" t="s">
        <v>70</v>
      </c>
      <c r="AY350" s="184" t="s">
        <v>148</v>
      </c>
    </row>
    <row r="351" spans="2:65" s="11" customFormat="1" ht="13.5">
      <c r="B351" s="182"/>
      <c r="D351" s="183" t="s">
        <v>157</v>
      </c>
      <c r="E351" s="184" t="s">
        <v>5</v>
      </c>
      <c r="F351" s="185" t="s">
        <v>732</v>
      </c>
      <c r="H351" s="186">
        <v>15.2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157</v>
      </c>
      <c r="AU351" s="184" t="s">
        <v>84</v>
      </c>
      <c r="AV351" s="11" t="s">
        <v>84</v>
      </c>
      <c r="AW351" s="11" t="s">
        <v>34</v>
      </c>
      <c r="AX351" s="11" t="s">
        <v>70</v>
      </c>
      <c r="AY351" s="184" t="s">
        <v>148</v>
      </c>
    </row>
    <row r="352" spans="2:65" s="11" customFormat="1" ht="13.5">
      <c r="B352" s="182"/>
      <c r="D352" s="183" t="s">
        <v>157</v>
      </c>
      <c r="E352" s="184" t="s">
        <v>5</v>
      </c>
      <c r="F352" s="185" t="s">
        <v>733</v>
      </c>
      <c r="H352" s="186">
        <v>19.2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157</v>
      </c>
      <c r="AU352" s="184" t="s">
        <v>84</v>
      </c>
      <c r="AV352" s="11" t="s">
        <v>84</v>
      </c>
      <c r="AW352" s="11" t="s">
        <v>34</v>
      </c>
      <c r="AX352" s="11" t="s">
        <v>70</v>
      </c>
      <c r="AY352" s="184" t="s">
        <v>148</v>
      </c>
    </row>
    <row r="353" spans="2:65" s="11" customFormat="1" ht="13.5">
      <c r="B353" s="182"/>
      <c r="D353" s="183" t="s">
        <v>157</v>
      </c>
      <c r="E353" s="184" t="s">
        <v>5</v>
      </c>
      <c r="F353" s="185" t="s">
        <v>734</v>
      </c>
      <c r="H353" s="186">
        <v>12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157</v>
      </c>
      <c r="AU353" s="184" t="s">
        <v>84</v>
      </c>
      <c r="AV353" s="11" t="s">
        <v>84</v>
      </c>
      <c r="AW353" s="11" t="s">
        <v>34</v>
      </c>
      <c r="AX353" s="11" t="s">
        <v>70</v>
      </c>
      <c r="AY353" s="184" t="s">
        <v>148</v>
      </c>
    </row>
    <row r="354" spans="2:65" s="12" customFormat="1" ht="13.5">
      <c r="B354" s="191"/>
      <c r="D354" s="183" t="s">
        <v>157</v>
      </c>
      <c r="E354" s="192" t="s">
        <v>5</v>
      </c>
      <c r="F354" s="193" t="s">
        <v>165</v>
      </c>
      <c r="H354" s="194">
        <v>198.3</v>
      </c>
      <c r="I354" s="195"/>
      <c r="L354" s="191"/>
      <c r="M354" s="196"/>
      <c r="N354" s="197"/>
      <c r="O354" s="197"/>
      <c r="P354" s="197"/>
      <c r="Q354" s="197"/>
      <c r="R354" s="197"/>
      <c r="S354" s="197"/>
      <c r="T354" s="198"/>
      <c r="AT354" s="192" t="s">
        <v>157</v>
      </c>
      <c r="AU354" s="192" t="s">
        <v>84</v>
      </c>
      <c r="AV354" s="12" t="s">
        <v>155</v>
      </c>
      <c r="AW354" s="12" t="s">
        <v>34</v>
      </c>
      <c r="AX354" s="12" t="s">
        <v>75</v>
      </c>
      <c r="AY354" s="192" t="s">
        <v>148</v>
      </c>
    </row>
    <row r="355" spans="2:65" s="10" customFormat="1" ht="29.85" customHeight="1">
      <c r="B355" s="156"/>
      <c r="D355" s="157" t="s">
        <v>69</v>
      </c>
      <c r="E355" s="167" t="s">
        <v>735</v>
      </c>
      <c r="F355" s="167" t="s">
        <v>736</v>
      </c>
      <c r="I355" s="159"/>
      <c r="J355" s="168">
        <f>BK355</f>
        <v>0</v>
      </c>
      <c r="L355" s="156"/>
      <c r="M355" s="161"/>
      <c r="N355" s="162"/>
      <c r="O355" s="162"/>
      <c r="P355" s="163">
        <f>SUM(P356:P362)</f>
        <v>0</v>
      </c>
      <c r="Q355" s="162"/>
      <c r="R355" s="163">
        <f>SUM(R356:R362)</f>
        <v>0</v>
      </c>
      <c r="S355" s="162"/>
      <c r="T355" s="164">
        <f>SUM(T356:T362)</f>
        <v>0</v>
      </c>
      <c r="AR355" s="157" t="s">
        <v>75</v>
      </c>
      <c r="AT355" s="165" t="s">
        <v>69</v>
      </c>
      <c r="AU355" s="165" t="s">
        <v>75</v>
      </c>
      <c r="AY355" s="157" t="s">
        <v>148</v>
      </c>
      <c r="BK355" s="166">
        <f>SUM(BK356:BK362)</f>
        <v>0</v>
      </c>
    </row>
    <row r="356" spans="2:65" s="1" customFormat="1" ht="16.5" customHeight="1">
      <c r="B356" s="169"/>
      <c r="C356" s="170" t="s">
        <v>737</v>
      </c>
      <c r="D356" s="170" t="s">
        <v>150</v>
      </c>
      <c r="E356" s="171" t="s">
        <v>738</v>
      </c>
      <c r="F356" s="172" t="s">
        <v>739</v>
      </c>
      <c r="G356" s="173" t="s">
        <v>381</v>
      </c>
      <c r="H356" s="174">
        <v>94.852999999999994</v>
      </c>
      <c r="I356" s="175"/>
      <c r="J356" s="176">
        <f>ROUND(I356*H356,2)</f>
        <v>0</v>
      </c>
      <c r="K356" s="172" t="s">
        <v>154</v>
      </c>
      <c r="L356" s="41"/>
      <c r="M356" s="177" t="s">
        <v>5</v>
      </c>
      <c r="N356" s="178" t="s">
        <v>41</v>
      </c>
      <c r="O356" s="42"/>
      <c r="P356" s="179">
        <f>O356*H356</f>
        <v>0</v>
      </c>
      <c r="Q356" s="179">
        <v>0</v>
      </c>
      <c r="R356" s="179">
        <f>Q356*H356</f>
        <v>0</v>
      </c>
      <c r="S356" s="179">
        <v>0</v>
      </c>
      <c r="T356" s="180">
        <f>S356*H356</f>
        <v>0</v>
      </c>
      <c r="AR356" s="24" t="s">
        <v>155</v>
      </c>
      <c r="AT356" s="24" t="s">
        <v>150</v>
      </c>
      <c r="AU356" s="24" t="s">
        <v>84</v>
      </c>
      <c r="AY356" s="24" t="s">
        <v>148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4" t="s">
        <v>75</v>
      </c>
      <c r="BK356" s="181">
        <f>ROUND(I356*H356,2)</f>
        <v>0</v>
      </c>
      <c r="BL356" s="24" t="s">
        <v>155</v>
      </c>
      <c r="BM356" s="24" t="s">
        <v>740</v>
      </c>
    </row>
    <row r="357" spans="2:65" s="1" customFormat="1" ht="16.5" customHeight="1">
      <c r="B357" s="169"/>
      <c r="C357" s="170" t="s">
        <v>741</v>
      </c>
      <c r="D357" s="170" t="s">
        <v>150</v>
      </c>
      <c r="E357" s="171" t="s">
        <v>742</v>
      </c>
      <c r="F357" s="172" t="s">
        <v>743</v>
      </c>
      <c r="G357" s="173" t="s">
        <v>381</v>
      </c>
      <c r="H357" s="174">
        <v>1802.2070000000001</v>
      </c>
      <c r="I357" s="175"/>
      <c r="J357" s="176">
        <f>ROUND(I357*H357,2)</f>
        <v>0</v>
      </c>
      <c r="K357" s="172" t="s">
        <v>154</v>
      </c>
      <c r="L357" s="41"/>
      <c r="M357" s="177" t="s">
        <v>5</v>
      </c>
      <c r="N357" s="178" t="s">
        <v>41</v>
      </c>
      <c r="O357" s="42"/>
      <c r="P357" s="179">
        <f>O357*H357</f>
        <v>0</v>
      </c>
      <c r="Q357" s="179">
        <v>0</v>
      </c>
      <c r="R357" s="179">
        <f>Q357*H357</f>
        <v>0</v>
      </c>
      <c r="S357" s="179">
        <v>0</v>
      </c>
      <c r="T357" s="180">
        <f>S357*H357</f>
        <v>0</v>
      </c>
      <c r="AR357" s="24" t="s">
        <v>155</v>
      </c>
      <c r="AT357" s="24" t="s">
        <v>150</v>
      </c>
      <c r="AU357" s="24" t="s">
        <v>84</v>
      </c>
      <c r="AY357" s="24" t="s">
        <v>148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4" t="s">
        <v>75</v>
      </c>
      <c r="BK357" s="181">
        <f>ROUND(I357*H357,2)</f>
        <v>0</v>
      </c>
      <c r="BL357" s="24" t="s">
        <v>155</v>
      </c>
      <c r="BM357" s="24" t="s">
        <v>744</v>
      </c>
    </row>
    <row r="358" spans="2:65" s="11" customFormat="1" ht="13.5">
      <c r="B358" s="182"/>
      <c r="D358" s="183" t="s">
        <v>157</v>
      </c>
      <c r="F358" s="185" t="s">
        <v>745</v>
      </c>
      <c r="H358" s="186">
        <v>1802.2070000000001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157</v>
      </c>
      <c r="AU358" s="184" t="s">
        <v>84</v>
      </c>
      <c r="AV358" s="11" t="s">
        <v>84</v>
      </c>
      <c r="AW358" s="11" t="s">
        <v>6</v>
      </c>
      <c r="AX358" s="11" t="s">
        <v>75</v>
      </c>
      <c r="AY358" s="184" t="s">
        <v>148</v>
      </c>
    </row>
    <row r="359" spans="2:65" s="1" customFormat="1" ht="16.5" customHeight="1">
      <c r="B359" s="169"/>
      <c r="C359" s="170" t="s">
        <v>746</v>
      </c>
      <c r="D359" s="170" t="s">
        <v>150</v>
      </c>
      <c r="E359" s="171" t="s">
        <v>747</v>
      </c>
      <c r="F359" s="172" t="s">
        <v>748</v>
      </c>
      <c r="G359" s="173" t="s">
        <v>381</v>
      </c>
      <c r="H359" s="174">
        <v>94.852999999999994</v>
      </c>
      <c r="I359" s="175"/>
      <c r="J359" s="176">
        <f>ROUND(I359*H359,2)</f>
        <v>0</v>
      </c>
      <c r="K359" s="172" t="s">
        <v>154</v>
      </c>
      <c r="L359" s="41"/>
      <c r="M359" s="177" t="s">
        <v>5</v>
      </c>
      <c r="N359" s="178" t="s">
        <v>41</v>
      </c>
      <c r="O359" s="42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4" t="s">
        <v>155</v>
      </c>
      <c r="AT359" s="24" t="s">
        <v>150</v>
      </c>
      <c r="AU359" s="24" t="s">
        <v>84</v>
      </c>
      <c r="AY359" s="24" t="s">
        <v>148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4" t="s">
        <v>75</v>
      </c>
      <c r="BK359" s="181">
        <f>ROUND(I359*H359,2)</f>
        <v>0</v>
      </c>
      <c r="BL359" s="24" t="s">
        <v>155</v>
      </c>
      <c r="BM359" s="24" t="s">
        <v>749</v>
      </c>
    </row>
    <row r="360" spans="2:65" s="1" customFormat="1" ht="25.5" customHeight="1">
      <c r="B360" s="169"/>
      <c r="C360" s="170" t="s">
        <v>750</v>
      </c>
      <c r="D360" s="170" t="s">
        <v>150</v>
      </c>
      <c r="E360" s="171" t="s">
        <v>751</v>
      </c>
      <c r="F360" s="172" t="s">
        <v>752</v>
      </c>
      <c r="G360" s="173" t="s">
        <v>381</v>
      </c>
      <c r="H360" s="174">
        <v>49.502000000000002</v>
      </c>
      <c r="I360" s="175"/>
      <c r="J360" s="176">
        <f>ROUND(I360*H360,2)</f>
        <v>0</v>
      </c>
      <c r="K360" s="172" t="s">
        <v>154</v>
      </c>
      <c r="L360" s="41"/>
      <c r="M360" s="177" t="s">
        <v>5</v>
      </c>
      <c r="N360" s="178" t="s">
        <v>41</v>
      </c>
      <c r="O360" s="42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4" t="s">
        <v>155</v>
      </c>
      <c r="AT360" s="24" t="s">
        <v>150</v>
      </c>
      <c r="AU360" s="24" t="s">
        <v>84</v>
      </c>
      <c r="AY360" s="24" t="s">
        <v>148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4" t="s">
        <v>75</v>
      </c>
      <c r="BK360" s="181">
        <f>ROUND(I360*H360,2)</f>
        <v>0</v>
      </c>
      <c r="BL360" s="24" t="s">
        <v>155</v>
      </c>
      <c r="BM360" s="24" t="s">
        <v>753</v>
      </c>
    </row>
    <row r="361" spans="2:65" s="1" customFormat="1" ht="25.5" customHeight="1">
      <c r="B361" s="169"/>
      <c r="C361" s="170" t="s">
        <v>754</v>
      </c>
      <c r="D361" s="170" t="s">
        <v>150</v>
      </c>
      <c r="E361" s="171" t="s">
        <v>755</v>
      </c>
      <c r="F361" s="172" t="s">
        <v>756</v>
      </c>
      <c r="G361" s="173" t="s">
        <v>381</v>
      </c>
      <c r="H361" s="174">
        <v>45.350999999999999</v>
      </c>
      <c r="I361" s="175"/>
      <c r="J361" s="176">
        <f>ROUND(I361*H361,2)</f>
        <v>0</v>
      </c>
      <c r="K361" s="172" t="s">
        <v>154</v>
      </c>
      <c r="L361" s="41"/>
      <c r="M361" s="177" t="s">
        <v>5</v>
      </c>
      <c r="N361" s="178" t="s">
        <v>41</v>
      </c>
      <c r="O361" s="42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4" t="s">
        <v>155</v>
      </c>
      <c r="AT361" s="24" t="s">
        <v>150</v>
      </c>
      <c r="AU361" s="24" t="s">
        <v>84</v>
      </c>
      <c r="AY361" s="24" t="s">
        <v>148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4" t="s">
        <v>75</v>
      </c>
      <c r="BK361" s="181">
        <f>ROUND(I361*H361,2)</f>
        <v>0</v>
      </c>
      <c r="BL361" s="24" t="s">
        <v>155</v>
      </c>
      <c r="BM361" s="24" t="s">
        <v>757</v>
      </c>
    </row>
    <row r="362" spans="2:65" s="11" customFormat="1" ht="13.5">
      <c r="B362" s="182"/>
      <c r="D362" s="183" t="s">
        <v>157</v>
      </c>
      <c r="E362" s="184" t="s">
        <v>5</v>
      </c>
      <c r="F362" s="185" t="s">
        <v>758</v>
      </c>
      <c r="H362" s="186">
        <v>45.350999999999999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157</v>
      </c>
      <c r="AU362" s="184" t="s">
        <v>84</v>
      </c>
      <c r="AV362" s="11" t="s">
        <v>84</v>
      </c>
      <c r="AW362" s="11" t="s">
        <v>34</v>
      </c>
      <c r="AX362" s="11" t="s">
        <v>75</v>
      </c>
      <c r="AY362" s="184" t="s">
        <v>148</v>
      </c>
    </row>
    <row r="363" spans="2:65" s="10" customFormat="1" ht="29.85" customHeight="1">
      <c r="B363" s="156"/>
      <c r="D363" s="157" t="s">
        <v>69</v>
      </c>
      <c r="E363" s="167" t="s">
        <v>759</v>
      </c>
      <c r="F363" s="167" t="s">
        <v>760</v>
      </c>
      <c r="I363" s="159"/>
      <c r="J363" s="168">
        <f>BK363</f>
        <v>0</v>
      </c>
      <c r="L363" s="156"/>
      <c r="M363" s="161"/>
      <c r="N363" s="162"/>
      <c r="O363" s="162"/>
      <c r="P363" s="163">
        <f>P364</f>
        <v>0</v>
      </c>
      <c r="Q363" s="162"/>
      <c r="R363" s="163">
        <f>R364</f>
        <v>0</v>
      </c>
      <c r="S363" s="162"/>
      <c r="T363" s="164">
        <f>T364</f>
        <v>0</v>
      </c>
      <c r="AR363" s="157" t="s">
        <v>75</v>
      </c>
      <c r="AT363" s="165" t="s">
        <v>69</v>
      </c>
      <c r="AU363" s="165" t="s">
        <v>75</v>
      </c>
      <c r="AY363" s="157" t="s">
        <v>148</v>
      </c>
      <c r="BK363" s="166">
        <f>BK364</f>
        <v>0</v>
      </c>
    </row>
    <row r="364" spans="2:65" s="1" customFormat="1" ht="16.5" customHeight="1">
      <c r="B364" s="169"/>
      <c r="C364" s="170" t="s">
        <v>761</v>
      </c>
      <c r="D364" s="170" t="s">
        <v>150</v>
      </c>
      <c r="E364" s="171" t="s">
        <v>762</v>
      </c>
      <c r="F364" s="172" t="s">
        <v>763</v>
      </c>
      <c r="G364" s="173" t="s">
        <v>381</v>
      </c>
      <c r="H364" s="174">
        <v>1210.252</v>
      </c>
      <c r="I364" s="175"/>
      <c r="J364" s="176">
        <f>ROUND(I364*H364,2)</f>
        <v>0</v>
      </c>
      <c r="K364" s="172" t="s">
        <v>154</v>
      </c>
      <c r="L364" s="41"/>
      <c r="M364" s="177" t="s">
        <v>5</v>
      </c>
      <c r="N364" s="178" t="s">
        <v>41</v>
      </c>
      <c r="O364" s="42"/>
      <c r="P364" s="179">
        <f>O364*H364</f>
        <v>0</v>
      </c>
      <c r="Q364" s="179">
        <v>0</v>
      </c>
      <c r="R364" s="179">
        <f>Q364*H364</f>
        <v>0</v>
      </c>
      <c r="S364" s="179">
        <v>0</v>
      </c>
      <c r="T364" s="180">
        <f>S364*H364</f>
        <v>0</v>
      </c>
      <c r="AR364" s="24" t="s">
        <v>155</v>
      </c>
      <c r="AT364" s="24" t="s">
        <v>150</v>
      </c>
      <c r="AU364" s="24" t="s">
        <v>84</v>
      </c>
      <c r="AY364" s="24" t="s">
        <v>148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4" t="s">
        <v>75</v>
      </c>
      <c r="BK364" s="181">
        <f>ROUND(I364*H364,2)</f>
        <v>0</v>
      </c>
      <c r="BL364" s="24" t="s">
        <v>155</v>
      </c>
      <c r="BM364" s="24" t="s">
        <v>764</v>
      </c>
    </row>
    <row r="365" spans="2:65" s="10" customFormat="1" ht="37.35" customHeight="1">
      <c r="B365" s="156"/>
      <c r="D365" s="157" t="s">
        <v>69</v>
      </c>
      <c r="E365" s="158" t="s">
        <v>765</v>
      </c>
      <c r="F365" s="158" t="s">
        <v>766</v>
      </c>
      <c r="I365" s="159"/>
      <c r="J365" s="160">
        <f>BK365</f>
        <v>0</v>
      </c>
      <c r="L365" s="156"/>
      <c r="M365" s="161"/>
      <c r="N365" s="162"/>
      <c r="O365" s="162"/>
      <c r="P365" s="163">
        <f>P366+P369+P371</f>
        <v>0</v>
      </c>
      <c r="Q365" s="162"/>
      <c r="R365" s="163">
        <f>R366+R369+R371</f>
        <v>0</v>
      </c>
      <c r="S365" s="162"/>
      <c r="T365" s="164">
        <f>T366+T369+T371</f>
        <v>0</v>
      </c>
      <c r="AR365" s="157" t="s">
        <v>175</v>
      </c>
      <c r="AT365" s="165" t="s">
        <v>69</v>
      </c>
      <c r="AU365" s="165" t="s">
        <v>70</v>
      </c>
      <c r="AY365" s="157" t="s">
        <v>148</v>
      </c>
      <c r="BK365" s="166">
        <f>BK366+BK369+BK371</f>
        <v>0</v>
      </c>
    </row>
    <row r="366" spans="2:65" s="10" customFormat="1" ht="19.899999999999999" customHeight="1">
      <c r="B366" s="156"/>
      <c r="D366" s="157" t="s">
        <v>69</v>
      </c>
      <c r="E366" s="167" t="s">
        <v>767</v>
      </c>
      <c r="F366" s="167" t="s">
        <v>768</v>
      </c>
      <c r="I366" s="159"/>
      <c r="J366" s="168">
        <f>BK366</f>
        <v>0</v>
      </c>
      <c r="L366" s="156"/>
      <c r="M366" s="161"/>
      <c r="N366" s="162"/>
      <c r="O366" s="162"/>
      <c r="P366" s="163">
        <f>SUM(P367:P368)</f>
        <v>0</v>
      </c>
      <c r="Q366" s="162"/>
      <c r="R366" s="163">
        <f>SUM(R367:R368)</f>
        <v>0</v>
      </c>
      <c r="S366" s="162"/>
      <c r="T366" s="164">
        <f>SUM(T367:T368)</f>
        <v>0</v>
      </c>
      <c r="AR366" s="157" t="s">
        <v>175</v>
      </c>
      <c r="AT366" s="165" t="s">
        <v>69</v>
      </c>
      <c r="AU366" s="165" t="s">
        <v>75</v>
      </c>
      <c r="AY366" s="157" t="s">
        <v>148</v>
      </c>
      <c r="BK366" s="166">
        <f>SUM(BK367:BK368)</f>
        <v>0</v>
      </c>
    </row>
    <row r="367" spans="2:65" s="1" customFormat="1" ht="16.5" customHeight="1">
      <c r="B367" s="169"/>
      <c r="C367" s="170" t="s">
        <v>769</v>
      </c>
      <c r="D367" s="170" t="s">
        <v>150</v>
      </c>
      <c r="E367" s="171" t="s">
        <v>770</v>
      </c>
      <c r="F367" s="172" t="s">
        <v>771</v>
      </c>
      <c r="G367" s="173" t="s">
        <v>772</v>
      </c>
      <c r="H367" s="174">
        <v>1</v>
      </c>
      <c r="I367" s="175"/>
      <c r="J367" s="176">
        <f>ROUND(I367*H367,2)</f>
        <v>0</v>
      </c>
      <c r="K367" s="172" t="s">
        <v>154</v>
      </c>
      <c r="L367" s="41"/>
      <c r="M367" s="177" t="s">
        <v>5</v>
      </c>
      <c r="N367" s="178" t="s">
        <v>41</v>
      </c>
      <c r="O367" s="42"/>
      <c r="P367" s="179">
        <f>O367*H367</f>
        <v>0</v>
      </c>
      <c r="Q367" s="179">
        <v>0</v>
      </c>
      <c r="R367" s="179">
        <f>Q367*H367</f>
        <v>0</v>
      </c>
      <c r="S367" s="179">
        <v>0</v>
      </c>
      <c r="T367" s="180">
        <f>S367*H367</f>
        <v>0</v>
      </c>
      <c r="AR367" s="24" t="s">
        <v>773</v>
      </c>
      <c r="AT367" s="24" t="s">
        <v>150</v>
      </c>
      <c r="AU367" s="24" t="s">
        <v>84</v>
      </c>
      <c r="AY367" s="24" t="s">
        <v>148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4" t="s">
        <v>75</v>
      </c>
      <c r="BK367" s="181">
        <f>ROUND(I367*H367,2)</f>
        <v>0</v>
      </c>
      <c r="BL367" s="24" t="s">
        <v>773</v>
      </c>
      <c r="BM367" s="24" t="s">
        <v>774</v>
      </c>
    </row>
    <row r="368" spans="2:65" s="1" customFormat="1" ht="16.5" customHeight="1">
      <c r="B368" s="169"/>
      <c r="C368" s="170" t="s">
        <v>775</v>
      </c>
      <c r="D368" s="170" t="s">
        <v>150</v>
      </c>
      <c r="E368" s="171" t="s">
        <v>776</v>
      </c>
      <c r="F368" s="172" t="s">
        <v>777</v>
      </c>
      <c r="G368" s="173" t="s">
        <v>772</v>
      </c>
      <c r="H368" s="174">
        <v>1</v>
      </c>
      <c r="I368" s="175"/>
      <c r="J368" s="176">
        <f>ROUND(I368*H368,2)</f>
        <v>0</v>
      </c>
      <c r="K368" s="172" t="s">
        <v>154</v>
      </c>
      <c r="L368" s="41"/>
      <c r="M368" s="177" t="s">
        <v>5</v>
      </c>
      <c r="N368" s="178" t="s">
        <v>41</v>
      </c>
      <c r="O368" s="42"/>
      <c r="P368" s="179">
        <f>O368*H368</f>
        <v>0</v>
      </c>
      <c r="Q368" s="179">
        <v>0</v>
      </c>
      <c r="R368" s="179">
        <f>Q368*H368</f>
        <v>0</v>
      </c>
      <c r="S368" s="179">
        <v>0</v>
      </c>
      <c r="T368" s="180">
        <f>S368*H368</f>
        <v>0</v>
      </c>
      <c r="AR368" s="24" t="s">
        <v>773</v>
      </c>
      <c r="AT368" s="24" t="s">
        <v>150</v>
      </c>
      <c r="AU368" s="24" t="s">
        <v>84</v>
      </c>
      <c r="AY368" s="24" t="s">
        <v>148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4" t="s">
        <v>75</v>
      </c>
      <c r="BK368" s="181">
        <f>ROUND(I368*H368,2)</f>
        <v>0</v>
      </c>
      <c r="BL368" s="24" t="s">
        <v>773</v>
      </c>
      <c r="BM368" s="24" t="s">
        <v>778</v>
      </c>
    </row>
    <row r="369" spans="2:65" s="10" customFormat="1" ht="29.85" customHeight="1">
      <c r="B369" s="156"/>
      <c r="D369" s="157" t="s">
        <v>69</v>
      </c>
      <c r="E369" s="167" t="s">
        <v>779</v>
      </c>
      <c r="F369" s="167" t="s">
        <v>780</v>
      </c>
      <c r="I369" s="159"/>
      <c r="J369" s="168">
        <f>BK369</f>
        <v>0</v>
      </c>
      <c r="L369" s="156"/>
      <c r="M369" s="161"/>
      <c r="N369" s="162"/>
      <c r="O369" s="162"/>
      <c r="P369" s="163">
        <f>P370</f>
        <v>0</v>
      </c>
      <c r="Q369" s="162"/>
      <c r="R369" s="163">
        <f>R370</f>
        <v>0</v>
      </c>
      <c r="S369" s="162"/>
      <c r="T369" s="164">
        <f>T370</f>
        <v>0</v>
      </c>
      <c r="AR369" s="157" t="s">
        <v>175</v>
      </c>
      <c r="AT369" s="165" t="s">
        <v>69</v>
      </c>
      <c r="AU369" s="165" t="s">
        <v>75</v>
      </c>
      <c r="AY369" s="157" t="s">
        <v>148</v>
      </c>
      <c r="BK369" s="166">
        <f>BK370</f>
        <v>0</v>
      </c>
    </row>
    <row r="370" spans="2:65" s="1" customFormat="1" ht="16.5" customHeight="1">
      <c r="B370" s="169"/>
      <c r="C370" s="170" t="s">
        <v>781</v>
      </c>
      <c r="D370" s="170" t="s">
        <v>150</v>
      </c>
      <c r="E370" s="171" t="s">
        <v>782</v>
      </c>
      <c r="F370" s="172" t="s">
        <v>780</v>
      </c>
      <c r="G370" s="173" t="s">
        <v>772</v>
      </c>
      <c r="H370" s="174">
        <v>1</v>
      </c>
      <c r="I370" s="175"/>
      <c r="J370" s="176">
        <f>ROUND(I370*H370,2)</f>
        <v>0</v>
      </c>
      <c r="K370" s="172" t="s">
        <v>154</v>
      </c>
      <c r="L370" s="41"/>
      <c r="M370" s="177" t="s">
        <v>5</v>
      </c>
      <c r="N370" s="178" t="s">
        <v>41</v>
      </c>
      <c r="O370" s="42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4" t="s">
        <v>773</v>
      </c>
      <c r="AT370" s="24" t="s">
        <v>150</v>
      </c>
      <c r="AU370" s="24" t="s">
        <v>84</v>
      </c>
      <c r="AY370" s="24" t="s">
        <v>148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4" t="s">
        <v>75</v>
      </c>
      <c r="BK370" s="181">
        <f>ROUND(I370*H370,2)</f>
        <v>0</v>
      </c>
      <c r="BL370" s="24" t="s">
        <v>773</v>
      </c>
      <c r="BM370" s="24" t="s">
        <v>783</v>
      </c>
    </row>
    <row r="371" spans="2:65" s="10" customFormat="1" ht="29.85" customHeight="1">
      <c r="B371" s="156"/>
      <c r="D371" s="157" t="s">
        <v>69</v>
      </c>
      <c r="E371" s="167" t="s">
        <v>784</v>
      </c>
      <c r="F371" s="167" t="s">
        <v>785</v>
      </c>
      <c r="I371" s="159"/>
      <c r="J371" s="168">
        <f>BK371</f>
        <v>0</v>
      </c>
      <c r="L371" s="156"/>
      <c r="M371" s="161"/>
      <c r="N371" s="162"/>
      <c r="O371" s="162"/>
      <c r="P371" s="163">
        <f>P372</f>
        <v>0</v>
      </c>
      <c r="Q371" s="162"/>
      <c r="R371" s="163">
        <f>R372</f>
        <v>0</v>
      </c>
      <c r="S371" s="162"/>
      <c r="T371" s="164">
        <f>T372</f>
        <v>0</v>
      </c>
      <c r="AR371" s="157" t="s">
        <v>175</v>
      </c>
      <c r="AT371" s="165" t="s">
        <v>69</v>
      </c>
      <c r="AU371" s="165" t="s">
        <v>75</v>
      </c>
      <c r="AY371" s="157" t="s">
        <v>148</v>
      </c>
      <c r="BK371" s="166">
        <f>BK372</f>
        <v>0</v>
      </c>
    </row>
    <row r="372" spans="2:65" s="1" customFormat="1" ht="16.5" customHeight="1">
      <c r="B372" s="169"/>
      <c r="C372" s="170" t="s">
        <v>786</v>
      </c>
      <c r="D372" s="170" t="s">
        <v>150</v>
      </c>
      <c r="E372" s="171" t="s">
        <v>787</v>
      </c>
      <c r="F372" s="172" t="s">
        <v>788</v>
      </c>
      <c r="G372" s="173" t="s">
        <v>772</v>
      </c>
      <c r="H372" s="174">
        <v>1</v>
      </c>
      <c r="I372" s="175"/>
      <c r="J372" s="176">
        <f>ROUND(I372*H372,2)</f>
        <v>0</v>
      </c>
      <c r="K372" s="172" t="s">
        <v>154</v>
      </c>
      <c r="L372" s="41"/>
      <c r="M372" s="177" t="s">
        <v>5</v>
      </c>
      <c r="N372" s="224" t="s">
        <v>41</v>
      </c>
      <c r="O372" s="225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AR372" s="24" t="s">
        <v>773</v>
      </c>
      <c r="AT372" s="24" t="s">
        <v>150</v>
      </c>
      <c r="AU372" s="24" t="s">
        <v>84</v>
      </c>
      <c r="AY372" s="24" t="s">
        <v>148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4" t="s">
        <v>75</v>
      </c>
      <c r="BK372" s="181">
        <f>ROUND(I372*H372,2)</f>
        <v>0</v>
      </c>
      <c r="BL372" s="24" t="s">
        <v>773</v>
      </c>
      <c r="BM372" s="24" t="s">
        <v>789</v>
      </c>
    </row>
    <row r="373" spans="2:65" s="1" customFormat="1" ht="6.95" customHeight="1">
      <c r="B373" s="56"/>
      <c r="C373" s="57"/>
      <c r="D373" s="57"/>
      <c r="E373" s="57"/>
      <c r="F373" s="57"/>
      <c r="G373" s="57"/>
      <c r="H373" s="57"/>
      <c r="I373" s="123"/>
      <c r="J373" s="57"/>
      <c r="K373" s="57"/>
      <c r="L373" s="41"/>
    </row>
  </sheetData>
  <autoFilter ref="C82:K372" xr:uid="{00000000-0009-0000-0000-000001000000}"/>
  <mergeCells count="7">
    <mergeCell ref="G1:H1"/>
    <mergeCell ref="L2:V2"/>
    <mergeCell ref="E7:H7"/>
    <mergeCell ref="E22:H22"/>
    <mergeCell ref="E43:H43"/>
    <mergeCell ref="J47:J48"/>
    <mergeCell ref="E75:H75"/>
  </mergeCells>
  <hyperlinks>
    <hyperlink ref="F1:G1" location="C2" display="1) Krycí list soupisu" xr:uid="{00000000-0004-0000-0100-000000000000}"/>
    <hyperlink ref="G1:H1" location="C50" display="2) Rekapitulace" xr:uid="{00000000-0004-0000-0100-000001000000}"/>
    <hyperlink ref="J1" location="C82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28" customWidth="1"/>
    <col min="2" max="2" width="1.6640625" style="228" customWidth="1"/>
    <col min="3" max="4" width="5" style="228" customWidth="1"/>
    <col min="5" max="5" width="11.6640625" style="228" customWidth="1"/>
    <col min="6" max="6" width="9.1640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40625" style="228" customWidth="1"/>
  </cols>
  <sheetData>
    <row r="1" spans="2:1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5" customFormat="1" ht="45" customHeight="1">
      <c r="B3" s="232"/>
      <c r="C3" s="351" t="s">
        <v>790</v>
      </c>
      <c r="D3" s="351"/>
      <c r="E3" s="351"/>
      <c r="F3" s="351"/>
      <c r="G3" s="351"/>
      <c r="H3" s="351"/>
      <c r="I3" s="351"/>
      <c r="J3" s="351"/>
      <c r="K3" s="233"/>
    </row>
    <row r="4" spans="2:11" ht="25.5" customHeight="1">
      <c r="B4" s="234"/>
      <c r="C4" s="355" t="s">
        <v>791</v>
      </c>
      <c r="D4" s="355"/>
      <c r="E4" s="355"/>
      <c r="F4" s="355"/>
      <c r="G4" s="355"/>
      <c r="H4" s="355"/>
      <c r="I4" s="355"/>
      <c r="J4" s="355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4" t="s">
        <v>792</v>
      </c>
      <c r="D6" s="354"/>
      <c r="E6" s="354"/>
      <c r="F6" s="354"/>
      <c r="G6" s="354"/>
      <c r="H6" s="354"/>
      <c r="I6" s="354"/>
      <c r="J6" s="354"/>
      <c r="K6" s="235"/>
    </row>
    <row r="7" spans="2:11" ht="15" customHeight="1">
      <c r="B7" s="238"/>
      <c r="C7" s="354" t="s">
        <v>793</v>
      </c>
      <c r="D7" s="354"/>
      <c r="E7" s="354"/>
      <c r="F7" s="354"/>
      <c r="G7" s="354"/>
      <c r="H7" s="354"/>
      <c r="I7" s="354"/>
      <c r="J7" s="354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4" t="s">
        <v>794</v>
      </c>
      <c r="D9" s="354"/>
      <c r="E9" s="354"/>
      <c r="F9" s="354"/>
      <c r="G9" s="354"/>
      <c r="H9" s="354"/>
      <c r="I9" s="354"/>
      <c r="J9" s="354"/>
      <c r="K9" s="235"/>
    </row>
    <row r="10" spans="2:11" ht="15" customHeight="1">
      <c r="B10" s="238"/>
      <c r="C10" s="237"/>
      <c r="D10" s="354" t="s">
        <v>795</v>
      </c>
      <c r="E10" s="354"/>
      <c r="F10" s="354"/>
      <c r="G10" s="354"/>
      <c r="H10" s="354"/>
      <c r="I10" s="354"/>
      <c r="J10" s="354"/>
      <c r="K10" s="235"/>
    </row>
    <row r="11" spans="2:11" ht="15" customHeight="1">
      <c r="B11" s="238"/>
      <c r="C11" s="239"/>
      <c r="D11" s="354" t="s">
        <v>796</v>
      </c>
      <c r="E11" s="354"/>
      <c r="F11" s="354"/>
      <c r="G11" s="354"/>
      <c r="H11" s="354"/>
      <c r="I11" s="354"/>
      <c r="J11" s="354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54" t="s">
        <v>797</v>
      </c>
      <c r="E13" s="354"/>
      <c r="F13" s="354"/>
      <c r="G13" s="354"/>
      <c r="H13" s="354"/>
      <c r="I13" s="354"/>
      <c r="J13" s="354"/>
      <c r="K13" s="235"/>
    </row>
    <row r="14" spans="2:11" ht="15" customHeight="1">
      <c r="B14" s="238"/>
      <c r="C14" s="239"/>
      <c r="D14" s="354" t="s">
        <v>798</v>
      </c>
      <c r="E14" s="354"/>
      <c r="F14" s="354"/>
      <c r="G14" s="354"/>
      <c r="H14" s="354"/>
      <c r="I14" s="354"/>
      <c r="J14" s="354"/>
      <c r="K14" s="235"/>
    </row>
    <row r="15" spans="2:11" ht="15" customHeight="1">
      <c r="B15" s="238"/>
      <c r="C15" s="239"/>
      <c r="D15" s="354" t="s">
        <v>799</v>
      </c>
      <c r="E15" s="354"/>
      <c r="F15" s="354"/>
      <c r="G15" s="354"/>
      <c r="H15" s="354"/>
      <c r="I15" s="354"/>
      <c r="J15" s="354"/>
      <c r="K15" s="235"/>
    </row>
    <row r="16" spans="2:11" ht="15" customHeight="1">
      <c r="B16" s="238"/>
      <c r="C16" s="239"/>
      <c r="D16" s="239"/>
      <c r="E16" s="240" t="s">
        <v>74</v>
      </c>
      <c r="F16" s="354" t="s">
        <v>800</v>
      </c>
      <c r="G16" s="354"/>
      <c r="H16" s="354"/>
      <c r="I16" s="354"/>
      <c r="J16" s="354"/>
      <c r="K16" s="235"/>
    </row>
    <row r="17" spans="2:11" ht="15" customHeight="1">
      <c r="B17" s="238"/>
      <c r="C17" s="239"/>
      <c r="D17" s="239"/>
      <c r="E17" s="240" t="s">
        <v>801</v>
      </c>
      <c r="F17" s="354" t="s">
        <v>802</v>
      </c>
      <c r="G17" s="354"/>
      <c r="H17" s="354"/>
      <c r="I17" s="354"/>
      <c r="J17" s="354"/>
      <c r="K17" s="235"/>
    </row>
    <row r="18" spans="2:11" ht="15" customHeight="1">
      <c r="B18" s="238"/>
      <c r="C18" s="239"/>
      <c r="D18" s="239"/>
      <c r="E18" s="240" t="s">
        <v>803</v>
      </c>
      <c r="F18" s="354" t="s">
        <v>804</v>
      </c>
      <c r="G18" s="354"/>
      <c r="H18" s="354"/>
      <c r="I18" s="354"/>
      <c r="J18" s="354"/>
      <c r="K18" s="235"/>
    </row>
    <row r="19" spans="2:11" ht="15" customHeight="1">
      <c r="B19" s="238"/>
      <c r="C19" s="239"/>
      <c r="D19" s="239"/>
      <c r="E19" s="240" t="s">
        <v>805</v>
      </c>
      <c r="F19" s="354" t="s">
        <v>806</v>
      </c>
      <c r="G19" s="354"/>
      <c r="H19" s="354"/>
      <c r="I19" s="354"/>
      <c r="J19" s="354"/>
      <c r="K19" s="235"/>
    </row>
    <row r="20" spans="2:11" ht="15" customHeight="1">
      <c r="B20" s="238"/>
      <c r="C20" s="239"/>
      <c r="D20" s="239"/>
      <c r="E20" s="240" t="s">
        <v>807</v>
      </c>
      <c r="F20" s="354" t="s">
        <v>808</v>
      </c>
      <c r="G20" s="354"/>
      <c r="H20" s="354"/>
      <c r="I20" s="354"/>
      <c r="J20" s="354"/>
      <c r="K20" s="235"/>
    </row>
    <row r="21" spans="2:11" ht="15" customHeight="1">
      <c r="B21" s="238"/>
      <c r="C21" s="239"/>
      <c r="D21" s="239"/>
      <c r="E21" s="240" t="s">
        <v>809</v>
      </c>
      <c r="F21" s="354" t="s">
        <v>810</v>
      </c>
      <c r="G21" s="354"/>
      <c r="H21" s="354"/>
      <c r="I21" s="354"/>
      <c r="J21" s="354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54" t="s">
        <v>811</v>
      </c>
      <c r="D23" s="354"/>
      <c r="E23" s="354"/>
      <c r="F23" s="354"/>
      <c r="G23" s="354"/>
      <c r="H23" s="354"/>
      <c r="I23" s="354"/>
      <c r="J23" s="354"/>
      <c r="K23" s="235"/>
    </row>
    <row r="24" spans="2:11" ht="15" customHeight="1">
      <c r="B24" s="238"/>
      <c r="C24" s="354" t="s">
        <v>812</v>
      </c>
      <c r="D24" s="354"/>
      <c r="E24" s="354"/>
      <c r="F24" s="354"/>
      <c r="G24" s="354"/>
      <c r="H24" s="354"/>
      <c r="I24" s="354"/>
      <c r="J24" s="354"/>
      <c r="K24" s="235"/>
    </row>
    <row r="25" spans="2:11" ht="15" customHeight="1">
      <c r="B25" s="238"/>
      <c r="C25" s="237"/>
      <c r="D25" s="354" t="s">
        <v>813</v>
      </c>
      <c r="E25" s="354"/>
      <c r="F25" s="354"/>
      <c r="G25" s="354"/>
      <c r="H25" s="354"/>
      <c r="I25" s="354"/>
      <c r="J25" s="354"/>
      <c r="K25" s="235"/>
    </row>
    <row r="26" spans="2:11" ht="15" customHeight="1">
      <c r="B26" s="238"/>
      <c r="C26" s="239"/>
      <c r="D26" s="354" t="s">
        <v>814</v>
      </c>
      <c r="E26" s="354"/>
      <c r="F26" s="354"/>
      <c r="G26" s="354"/>
      <c r="H26" s="354"/>
      <c r="I26" s="354"/>
      <c r="J26" s="354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54" t="s">
        <v>815</v>
      </c>
      <c r="E28" s="354"/>
      <c r="F28" s="354"/>
      <c r="G28" s="354"/>
      <c r="H28" s="354"/>
      <c r="I28" s="354"/>
      <c r="J28" s="354"/>
      <c r="K28" s="235"/>
    </row>
    <row r="29" spans="2:11" ht="15" customHeight="1">
      <c r="B29" s="238"/>
      <c r="C29" s="239"/>
      <c r="D29" s="354" t="s">
        <v>816</v>
      </c>
      <c r="E29" s="354"/>
      <c r="F29" s="354"/>
      <c r="G29" s="354"/>
      <c r="H29" s="354"/>
      <c r="I29" s="354"/>
      <c r="J29" s="354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54" t="s">
        <v>817</v>
      </c>
      <c r="E31" s="354"/>
      <c r="F31" s="354"/>
      <c r="G31" s="354"/>
      <c r="H31" s="354"/>
      <c r="I31" s="354"/>
      <c r="J31" s="354"/>
      <c r="K31" s="235"/>
    </row>
    <row r="32" spans="2:11" ht="15" customHeight="1">
      <c r="B32" s="238"/>
      <c r="C32" s="239"/>
      <c r="D32" s="354" t="s">
        <v>818</v>
      </c>
      <c r="E32" s="354"/>
      <c r="F32" s="354"/>
      <c r="G32" s="354"/>
      <c r="H32" s="354"/>
      <c r="I32" s="354"/>
      <c r="J32" s="354"/>
      <c r="K32" s="235"/>
    </row>
    <row r="33" spans="2:11" ht="15" customHeight="1">
      <c r="B33" s="238"/>
      <c r="C33" s="239"/>
      <c r="D33" s="354" t="s">
        <v>819</v>
      </c>
      <c r="E33" s="354"/>
      <c r="F33" s="354"/>
      <c r="G33" s="354"/>
      <c r="H33" s="354"/>
      <c r="I33" s="354"/>
      <c r="J33" s="354"/>
      <c r="K33" s="235"/>
    </row>
    <row r="34" spans="2:11" ht="15" customHeight="1">
      <c r="B34" s="238"/>
      <c r="C34" s="239"/>
      <c r="D34" s="237"/>
      <c r="E34" s="241" t="s">
        <v>133</v>
      </c>
      <c r="F34" s="237"/>
      <c r="G34" s="354" t="s">
        <v>820</v>
      </c>
      <c r="H34" s="354"/>
      <c r="I34" s="354"/>
      <c r="J34" s="354"/>
      <c r="K34" s="235"/>
    </row>
    <row r="35" spans="2:11" ht="30.75" customHeight="1">
      <c r="B35" s="238"/>
      <c r="C35" s="239"/>
      <c r="D35" s="237"/>
      <c r="E35" s="241" t="s">
        <v>821</v>
      </c>
      <c r="F35" s="237"/>
      <c r="G35" s="354" t="s">
        <v>822</v>
      </c>
      <c r="H35" s="354"/>
      <c r="I35" s="354"/>
      <c r="J35" s="354"/>
      <c r="K35" s="235"/>
    </row>
    <row r="36" spans="2:11" ht="15" customHeight="1">
      <c r="B36" s="238"/>
      <c r="C36" s="239"/>
      <c r="D36" s="237"/>
      <c r="E36" s="241" t="s">
        <v>51</v>
      </c>
      <c r="F36" s="237"/>
      <c r="G36" s="354" t="s">
        <v>823</v>
      </c>
      <c r="H36" s="354"/>
      <c r="I36" s="354"/>
      <c r="J36" s="354"/>
      <c r="K36" s="235"/>
    </row>
    <row r="37" spans="2:11" ht="15" customHeight="1">
      <c r="B37" s="238"/>
      <c r="C37" s="239"/>
      <c r="D37" s="237"/>
      <c r="E37" s="241" t="s">
        <v>134</v>
      </c>
      <c r="F37" s="237"/>
      <c r="G37" s="354" t="s">
        <v>824</v>
      </c>
      <c r="H37" s="354"/>
      <c r="I37" s="354"/>
      <c r="J37" s="354"/>
      <c r="K37" s="235"/>
    </row>
    <row r="38" spans="2:11" ht="15" customHeight="1">
      <c r="B38" s="238"/>
      <c r="C38" s="239"/>
      <c r="D38" s="237"/>
      <c r="E38" s="241" t="s">
        <v>135</v>
      </c>
      <c r="F38" s="237"/>
      <c r="G38" s="354" t="s">
        <v>825</v>
      </c>
      <c r="H38" s="354"/>
      <c r="I38" s="354"/>
      <c r="J38" s="354"/>
      <c r="K38" s="235"/>
    </row>
    <row r="39" spans="2:11" ht="15" customHeight="1">
      <c r="B39" s="238"/>
      <c r="C39" s="239"/>
      <c r="D39" s="237"/>
      <c r="E39" s="241" t="s">
        <v>136</v>
      </c>
      <c r="F39" s="237"/>
      <c r="G39" s="354" t="s">
        <v>826</v>
      </c>
      <c r="H39" s="354"/>
      <c r="I39" s="354"/>
      <c r="J39" s="354"/>
      <c r="K39" s="235"/>
    </row>
    <row r="40" spans="2:11" ht="15" customHeight="1">
      <c r="B40" s="238"/>
      <c r="C40" s="239"/>
      <c r="D40" s="237"/>
      <c r="E40" s="241" t="s">
        <v>827</v>
      </c>
      <c r="F40" s="237"/>
      <c r="G40" s="354" t="s">
        <v>828</v>
      </c>
      <c r="H40" s="354"/>
      <c r="I40" s="354"/>
      <c r="J40" s="354"/>
      <c r="K40" s="235"/>
    </row>
    <row r="41" spans="2:11" ht="15" customHeight="1">
      <c r="B41" s="238"/>
      <c r="C41" s="239"/>
      <c r="D41" s="237"/>
      <c r="E41" s="241"/>
      <c r="F41" s="237"/>
      <c r="G41" s="354" t="s">
        <v>829</v>
      </c>
      <c r="H41" s="354"/>
      <c r="I41" s="354"/>
      <c r="J41" s="354"/>
      <c r="K41" s="235"/>
    </row>
    <row r="42" spans="2:11" ht="15" customHeight="1">
      <c r="B42" s="238"/>
      <c r="C42" s="239"/>
      <c r="D42" s="237"/>
      <c r="E42" s="241" t="s">
        <v>830</v>
      </c>
      <c r="F42" s="237"/>
      <c r="G42" s="354" t="s">
        <v>831</v>
      </c>
      <c r="H42" s="354"/>
      <c r="I42" s="354"/>
      <c r="J42" s="354"/>
      <c r="K42" s="235"/>
    </row>
    <row r="43" spans="2:11" ht="15" customHeight="1">
      <c r="B43" s="238"/>
      <c r="C43" s="239"/>
      <c r="D43" s="237"/>
      <c r="E43" s="241" t="s">
        <v>138</v>
      </c>
      <c r="F43" s="237"/>
      <c r="G43" s="354" t="s">
        <v>832</v>
      </c>
      <c r="H43" s="354"/>
      <c r="I43" s="354"/>
      <c r="J43" s="354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54" t="s">
        <v>833</v>
      </c>
      <c r="E45" s="354"/>
      <c r="F45" s="354"/>
      <c r="G45" s="354"/>
      <c r="H45" s="354"/>
      <c r="I45" s="354"/>
      <c r="J45" s="354"/>
      <c r="K45" s="235"/>
    </row>
    <row r="46" spans="2:11" ht="15" customHeight="1">
      <c r="B46" s="238"/>
      <c r="C46" s="239"/>
      <c r="D46" s="239"/>
      <c r="E46" s="354" t="s">
        <v>834</v>
      </c>
      <c r="F46" s="354"/>
      <c r="G46" s="354"/>
      <c r="H46" s="354"/>
      <c r="I46" s="354"/>
      <c r="J46" s="354"/>
      <c r="K46" s="235"/>
    </row>
    <row r="47" spans="2:11" ht="15" customHeight="1">
      <c r="B47" s="238"/>
      <c r="C47" s="239"/>
      <c r="D47" s="239"/>
      <c r="E47" s="354" t="s">
        <v>835</v>
      </c>
      <c r="F47" s="354"/>
      <c r="G47" s="354"/>
      <c r="H47" s="354"/>
      <c r="I47" s="354"/>
      <c r="J47" s="354"/>
      <c r="K47" s="235"/>
    </row>
    <row r="48" spans="2:11" ht="15" customHeight="1">
      <c r="B48" s="238"/>
      <c r="C48" s="239"/>
      <c r="D48" s="239"/>
      <c r="E48" s="354" t="s">
        <v>836</v>
      </c>
      <c r="F48" s="354"/>
      <c r="G48" s="354"/>
      <c r="H48" s="354"/>
      <c r="I48" s="354"/>
      <c r="J48" s="354"/>
      <c r="K48" s="235"/>
    </row>
    <row r="49" spans="2:11" ht="15" customHeight="1">
      <c r="B49" s="238"/>
      <c r="C49" s="239"/>
      <c r="D49" s="354" t="s">
        <v>837</v>
      </c>
      <c r="E49" s="354"/>
      <c r="F49" s="354"/>
      <c r="G49" s="354"/>
      <c r="H49" s="354"/>
      <c r="I49" s="354"/>
      <c r="J49" s="354"/>
      <c r="K49" s="235"/>
    </row>
    <row r="50" spans="2:11" ht="25.5" customHeight="1">
      <c r="B50" s="234"/>
      <c r="C50" s="355" t="s">
        <v>838</v>
      </c>
      <c r="D50" s="355"/>
      <c r="E50" s="355"/>
      <c r="F50" s="355"/>
      <c r="G50" s="355"/>
      <c r="H50" s="355"/>
      <c r="I50" s="355"/>
      <c r="J50" s="355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54" t="s">
        <v>839</v>
      </c>
      <c r="D52" s="354"/>
      <c r="E52" s="354"/>
      <c r="F52" s="354"/>
      <c r="G52" s="354"/>
      <c r="H52" s="354"/>
      <c r="I52" s="354"/>
      <c r="J52" s="354"/>
      <c r="K52" s="235"/>
    </row>
    <row r="53" spans="2:11" ht="15" customHeight="1">
      <c r="B53" s="234"/>
      <c r="C53" s="354" t="s">
        <v>840</v>
      </c>
      <c r="D53" s="354"/>
      <c r="E53" s="354"/>
      <c r="F53" s="354"/>
      <c r="G53" s="354"/>
      <c r="H53" s="354"/>
      <c r="I53" s="354"/>
      <c r="J53" s="354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54" t="s">
        <v>841</v>
      </c>
      <c r="D55" s="354"/>
      <c r="E55" s="354"/>
      <c r="F55" s="354"/>
      <c r="G55" s="354"/>
      <c r="H55" s="354"/>
      <c r="I55" s="354"/>
      <c r="J55" s="354"/>
      <c r="K55" s="235"/>
    </row>
    <row r="56" spans="2:11" ht="15" customHeight="1">
      <c r="B56" s="234"/>
      <c r="C56" s="239"/>
      <c r="D56" s="354" t="s">
        <v>842</v>
      </c>
      <c r="E56" s="354"/>
      <c r="F56" s="354"/>
      <c r="G56" s="354"/>
      <c r="H56" s="354"/>
      <c r="I56" s="354"/>
      <c r="J56" s="354"/>
      <c r="K56" s="235"/>
    </row>
    <row r="57" spans="2:11" ht="15" customHeight="1">
      <c r="B57" s="234"/>
      <c r="C57" s="239"/>
      <c r="D57" s="354" t="s">
        <v>843</v>
      </c>
      <c r="E57" s="354"/>
      <c r="F57" s="354"/>
      <c r="G57" s="354"/>
      <c r="H57" s="354"/>
      <c r="I57" s="354"/>
      <c r="J57" s="354"/>
      <c r="K57" s="235"/>
    </row>
    <row r="58" spans="2:11" ht="15" customHeight="1">
      <c r="B58" s="234"/>
      <c r="C58" s="239"/>
      <c r="D58" s="354" t="s">
        <v>844</v>
      </c>
      <c r="E58" s="354"/>
      <c r="F58" s="354"/>
      <c r="G58" s="354"/>
      <c r="H58" s="354"/>
      <c r="I58" s="354"/>
      <c r="J58" s="354"/>
      <c r="K58" s="235"/>
    </row>
    <row r="59" spans="2:11" ht="15" customHeight="1">
      <c r="B59" s="234"/>
      <c r="C59" s="239"/>
      <c r="D59" s="354" t="s">
        <v>845</v>
      </c>
      <c r="E59" s="354"/>
      <c r="F59" s="354"/>
      <c r="G59" s="354"/>
      <c r="H59" s="354"/>
      <c r="I59" s="354"/>
      <c r="J59" s="354"/>
      <c r="K59" s="235"/>
    </row>
    <row r="60" spans="2:11" ht="15" customHeight="1">
      <c r="B60" s="234"/>
      <c r="C60" s="239"/>
      <c r="D60" s="353" t="s">
        <v>846</v>
      </c>
      <c r="E60" s="353"/>
      <c r="F60" s="353"/>
      <c r="G60" s="353"/>
      <c r="H60" s="353"/>
      <c r="I60" s="353"/>
      <c r="J60" s="353"/>
      <c r="K60" s="235"/>
    </row>
    <row r="61" spans="2:11" ht="15" customHeight="1">
      <c r="B61" s="234"/>
      <c r="C61" s="239"/>
      <c r="D61" s="354" t="s">
        <v>847</v>
      </c>
      <c r="E61" s="354"/>
      <c r="F61" s="354"/>
      <c r="G61" s="354"/>
      <c r="H61" s="354"/>
      <c r="I61" s="354"/>
      <c r="J61" s="354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54" t="s">
        <v>848</v>
      </c>
      <c r="E63" s="354"/>
      <c r="F63" s="354"/>
      <c r="G63" s="354"/>
      <c r="H63" s="354"/>
      <c r="I63" s="354"/>
      <c r="J63" s="354"/>
      <c r="K63" s="235"/>
    </row>
    <row r="64" spans="2:11" ht="15" customHeight="1">
      <c r="B64" s="234"/>
      <c r="C64" s="239"/>
      <c r="D64" s="353" t="s">
        <v>849</v>
      </c>
      <c r="E64" s="353"/>
      <c r="F64" s="353"/>
      <c r="G64" s="353"/>
      <c r="H64" s="353"/>
      <c r="I64" s="353"/>
      <c r="J64" s="353"/>
      <c r="K64" s="235"/>
    </row>
    <row r="65" spans="2:11" ht="15" customHeight="1">
      <c r="B65" s="234"/>
      <c r="C65" s="239"/>
      <c r="D65" s="354" t="s">
        <v>850</v>
      </c>
      <c r="E65" s="354"/>
      <c r="F65" s="354"/>
      <c r="G65" s="354"/>
      <c r="H65" s="354"/>
      <c r="I65" s="354"/>
      <c r="J65" s="354"/>
      <c r="K65" s="235"/>
    </row>
    <row r="66" spans="2:11" ht="15" customHeight="1">
      <c r="B66" s="234"/>
      <c r="C66" s="239"/>
      <c r="D66" s="354" t="s">
        <v>851</v>
      </c>
      <c r="E66" s="354"/>
      <c r="F66" s="354"/>
      <c r="G66" s="354"/>
      <c r="H66" s="354"/>
      <c r="I66" s="354"/>
      <c r="J66" s="354"/>
      <c r="K66" s="235"/>
    </row>
    <row r="67" spans="2:11" ht="15" customHeight="1">
      <c r="B67" s="234"/>
      <c r="C67" s="239"/>
      <c r="D67" s="354" t="s">
        <v>852</v>
      </c>
      <c r="E67" s="354"/>
      <c r="F67" s="354"/>
      <c r="G67" s="354"/>
      <c r="H67" s="354"/>
      <c r="I67" s="354"/>
      <c r="J67" s="354"/>
      <c r="K67" s="235"/>
    </row>
    <row r="68" spans="2:11" ht="15" customHeight="1">
      <c r="B68" s="234"/>
      <c r="C68" s="239"/>
      <c r="D68" s="354" t="s">
        <v>853</v>
      </c>
      <c r="E68" s="354"/>
      <c r="F68" s="354"/>
      <c r="G68" s="354"/>
      <c r="H68" s="354"/>
      <c r="I68" s="354"/>
      <c r="J68" s="354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2" t="s">
        <v>81</v>
      </c>
      <c r="D73" s="352"/>
      <c r="E73" s="352"/>
      <c r="F73" s="352"/>
      <c r="G73" s="352"/>
      <c r="H73" s="352"/>
      <c r="I73" s="352"/>
      <c r="J73" s="352"/>
      <c r="K73" s="252"/>
    </row>
    <row r="74" spans="2:11" ht="17.25" customHeight="1">
      <c r="B74" s="251"/>
      <c r="C74" s="253" t="s">
        <v>854</v>
      </c>
      <c r="D74" s="253"/>
      <c r="E74" s="253"/>
      <c r="F74" s="253" t="s">
        <v>855</v>
      </c>
      <c r="G74" s="254"/>
      <c r="H74" s="253" t="s">
        <v>134</v>
      </c>
      <c r="I74" s="253" t="s">
        <v>55</v>
      </c>
      <c r="J74" s="253" t="s">
        <v>856</v>
      </c>
      <c r="K74" s="252"/>
    </row>
    <row r="75" spans="2:11" ht="17.25" customHeight="1">
      <c r="B75" s="251"/>
      <c r="C75" s="255" t="s">
        <v>857</v>
      </c>
      <c r="D75" s="255"/>
      <c r="E75" s="255"/>
      <c r="F75" s="256" t="s">
        <v>858</v>
      </c>
      <c r="G75" s="257"/>
      <c r="H75" s="255"/>
      <c r="I75" s="255"/>
      <c r="J75" s="255" t="s">
        <v>859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51</v>
      </c>
      <c r="D77" s="258"/>
      <c r="E77" s="258"/>
      <c r="F77" s="260" t="s">
        <v>860</v>
      </c>
      <c r="G77" s="259"/>
      <c r="H77" s="241" t="s">
        <v>861</v>
      </c>
      <c r="I77" s="241" t="s">
        <v>862</v>
      </c>
      <c r="J77" s="241">
        <v>20</v>
      </c>
      <c r="K77" s="252"/>
    </row>
    <row r="78" spans="2:11" ht="15" customHeight="1">
      <c r="B78" s="251"/>
      <c r="C78" s="241" t="s">
        <v>863</v>
      </c>
      <c r="D78" s="241"/>
      <c r="E78" s="241"/>
      <c r="F78" s="260" t="s">
        <v>860</v>
      </c>
      <c r="G78" s="259"/>
      <c r="H78" s="241" t="s">
        <v>864</v>
      </c>
      <c r="I78" s="241" t="s">
        <v>862</v>
      </c>
      <c r="J78" s="241">
        <v>120</v>
      </c>
      <c r="K78" s="252"/>
    </row>
    <row r="79" spans="2:11" ht="15" customHeight="1">
      <c r="B79" s="261"/>
      <c r="C79" s="241" t="s">
        <v>865</v>
      </c>
      <c r="D79" s="241"/>
      <c r="E79" s="241"/>
      <c r="F79" s="260" t="s">
        <v>866</v>
      </c>
      <c r="G79" s="259"/>
      <c r="H79" s="241" t="s">
        <v>867</v>
      </c>
      <c r="I79" s="241" t="s">
        <v>862</v>
      </c>
      <c r="J79" s="241">
        <v>50</v>
      </c>
      <c r="K79" s="252"/>
    </row>
    <row r="80" spans="2:11" ht="15" customHeight="1">
      <c r="B80" s="261"/>
      <c r="C80" s="241" t="s">
        <v>868</v>
      </c>
      <c r="D80" s="241"/>
      <c r="E80" s="241"/>
      <c r="F80" s="260" t="s">
        <v>860</v>
      </c>
      <c r="G80" s="259"/>
      <c r="H80" s="241" t="s">
        <v>869</v>
      </c>
      <c r="I80" s="241" t="s">
        <v>870</v>
      </c>
      <c r="J80" s="241"/>
      <c r="K80" s="252"/>
    </row>
    <row r="81" spans="2:11" ht="15" customHeight="1">
      <c r="B81" s="261"/>
      <c r="C81" s="262" t="s">
        <v>871</v>
      </c>
      <c r="D81" s="262"/>
      <c r="E81" s="262"/>
      <c r="F81" s="263" t="s">
        <v>866</v>
      </c>
      <c r="G81" s="262"/>
      <c r="H81" s="262" t="s">
        <v>872</v>
      </c>
      <c r="I81" s="262" t="s">
        <v>862</v>
      </c>
      <c r="J81" s="262">
        <v>15</v>
      </c>
      <c r="K81" s="252"/>
    </row>
    <row r="82" spans="2:11" ht="15" customHeight="1">
      <c r="B82" s="261"/>
      <c r="C82" s="262" t="s">
        <v>873</v>
      </c>
      <c r="D82" s="262"/>
      <c r="E82" s="262"/>
      <c r="F82" s="263" t="s">
        <v>866</v>
      </c>
      <c r="G82" s="262"/>
      <c r="H82" s="262" t="s">
        <v>874</v>
      </c>
      <c r="I82" s="262" t="s">
        <v>862</v>
      </c>
      <c r="J82" s="262">
        <v>15</v>
      </c>
      <c r="K82" s="252"/>
    </row>
    <row r="83" spans="2:11" ht="15" customHeight="1">
      <c r="B83" s="261"/>
      <c r="C83" s="262" t="s">
        <v>875</v>
      </c>
      <c r="D83" s="262"/>
      <c r="E83" s="262"/>
      <c r="F83" s="263" t="s">
        <v>866</v>
      </c>
      <c r="G83" s="262"/>
      <c r="H83" s="262" t="s">
        <v>876</v>
      </c>
      <c r="I83" s="262" t="s">
        <v>862</v>
      </c>
      <c r="J83" s="262">
        <v>20</v>
      </c>
      <c r="K83" s="252"/>
    </row>
    <row r="84" spans="2:11" ht="15" customHeight="1">
      <c r="B84" s="261"/>
      <c r="C84" s="262" t="s">
        <v>877</v>
      </c>
      <c r="D84" s="262"/>
      <c r="E84" s="262"/>
      <c r="F84" s="263" t="s">
        <v>866</v>
      </c>
      <c r="G84" s="262"/>
      <c r="H84" s="262" t="s">
        <v>878</v>
      </c>
      <c r="I84" s="262" t="s">
        <v>862</v>
      </c>
      <c r="J84" s="262">
        <v>20</v>
      </c>
      <c r="K84" s="252"/>
    </row>
    <row r="85" spans="2:11" ht="15" customHeight="1">
      <c r="B85" s="261"/>
      <c r="C85" s="241" t="s">
        <v>879</v>
      </c>
      <c r="D85" s="241"/>
      <c r="E85" s="241"/>
      <c r="F85" s="260" t="s">
        <v>866</v>
      </c>
      <c r="G85" s="259"/>
      <c r="H85" s="241" t="s">
        <v>880</v>
      </c>
      <c r="I85" s="241" t="s">
        <v>862</v>
      </c>
      <c r="J85" s="241">
        <v>50</v>
      </c>
      <c r="K85" s="252"/>
    </row>
    <row r="86" spans="2:11" ht="15" customHeight="1">
      <c r="B86" s="261"/>
      <c r="C86" s="241" t="s">
        <v>881</v>
      </c>
      <c r="D86" s="241"/>
      <c r="E86" s="241"/>
      <c r="F86" s="260" t="s">
        <v>866</v>
      </c>
      <c r="G86" s="259"/>
      <c r="H86" s="241" t="s">
        <v>882</v>
      </c>
      <c r="I86" s="241" t="s">
        <v>862</v>
      </c>
      <c r="J86" s="241">
        <v>20</v>
      </c>
      <c r="K86" s="252"/>
    </row>
    <row r="87" spans="2:11" ht="15" customHeight="1">
      <c r="B87" s="261"/>
      <c r="C87" s="241" t="s">
        <v>883</v>
      </c>
      <c r="D87" s="241"/>
      <c r="E87" s="241"/>
      <c r="F87" s="260" t="s">
        <v>866</v>
      </c>
      <c r="G87" s="259"/>
      <c r="H87" s="241" t="s">
        <v>884</v>
      </c>
      <c r="I87" s="241" t="s">
        <v>862</v>
      </c>
      <c r="J87" s="241">
        <v>20</v>
      </c>
      <c r="K87" s="252"/>
    </row>
    <row r="88" spans="2:11" ht="15" customHeight="1">
      <c r="B88" s="261"/>
      <c r="C88" s="241" t="s">
        <v>885</v>
      </c>
      <c r="D88" s="241"/>
      <c r="E88" s="241"/>
      <c r="F88" s="260" t="s">
        <v>866</v>
      </c>
      <c r="G88" s="259"/>
      <c r="H88" s="241" t="s">
        <v>886</v>
      </c>
      <c r="I88" s="241" t="s">
        <v>862</v>
      </c>
      <c r="J88" s="241">
        <v>50</v>
      </c>
      <c r="K88" s="252"/>
    </row>
    <row r="89" spans="2:11" ht="15" customHeight="1">
      <c r="B89" s="261"/>
      <c r="C89" s="241" t="s">
        <v>887</v>
      </c>
      <c r="D89" s="241"/>
      <c r="E89" s="241"/>
      <c r="F89" s="260" t="s">
        <v>866</v>
      </c>
      <c r="G89" s="259"/>
      <c r="H89" s="241" t="s">
        <v>887</v>
      </c>
      <c r="I89" s="241" t="s">
        <v>862</v>
      </c>
      <c r="J89" s="241">
        <v>50</v>
      </c>
      <c r="K89" s="252"/>
    </row>
    <row r="90" spans="2:11" ht="15" customHeight="1">
      <c r="B90" s="261"/>
      <c r="C90" s="241" t="s">
        <v>139</v>
      </c>
      <c r="D90" s="241"/>
      <c r="E90" s="241"/>
      <c r="F90" s="260" t="s">
        <v>866</v>
      </c>
      <c r="G90" s="259"/>
      <c r="H90" s="241" t="s">
        <v>888</v>
      </c>
      <c r="I90" s="241" t="s">
        <v>862</v>
      </c>
      <c r="J90" s="241">
        <v>255</v>
      </c>
      <c r="K90" s="252"/>
    </row>
    <row r="91" spans="2:11" ht="15" customHeight="1">
      <c r="B91" s="261"/>
      <c r="C91" s="241" t="s">
        <v>889</v>
      </c>
      <c r="D91" s="241"/>
      <c r="E91" s="241"/>
      <c r="F91" s="260" t="s">
        <v>860</v>
      </c>
      <c r="G91" s="259"/>
      <c r="H91" s="241" t="s">
        <v>890</v>
      </c>
      <c r="I91" s="241" t="s">
        <v>891</v>
      </c>
      <c r="J91" s="241"/>
      <c r="K91" s="252"/>
    </row>
    <row r="92" spans="2:11" ht="15" customHeight="1">
      <c r="B92" s="261"/>
      <c r="C92" s="241" t="s">
        <v>892</v>
      </c>
      <c r="D92" s="241"/>
      <c r="E92" s="241"/>
      <c r="F92" s="260" t="s">
        <v>860</v>
      </c>
      <c r="G92" s="259"/>
      <c r="H92" s="241" t="s">
        <v>893</v>
      </c>
      <c r="I92" s="241" t="s">
        <v>894</v>
      </c>
      <c r="J92" s="241"/>
      <c r="K92" s="252"/>
    </row>
    <row r="93" spans="2:11" ht="15" customHeight="1">
      <c r="B93" s="261"/>
      <c r="C93" s="241" t="s">
        <v>895</v>
      </c>
      <c r="D93" s="241"/>
      <c r="E93" s="241"/>
      <c r="F93" s="260" t="s">
        <v>860</v>
      </c>
      <c r="G93" s="259"/>
      <c r="H93" s="241" t="s">
        <v>895</v>
      </c>
      <c r="I93" s="241" t="s">
        <v>894</v>
      </c>
      <c r="J93" s="241"/>
      <c r="K93" s="252"/>
    </row>
    <row r="94" spans="2:11" ht="15" customHeight="1">
      <c r="B94" s="261"/>
      <c r="C94" s="241" t="s">
        <v>36</v>
      </c>
      <c r="D94" s="241"/>
      <c r="E94" s="241"/>
      <c r="F94" s="260" t="s">
        <v>860</v>
      </c>
      <c r="G94" s="259"/>
      <c r="H94" s="241" t="s">
        <v>896</v>
      </c>
      <c r="I94" s="241" t="s">
        <v>894</v>
      </c>
      <c r="J94" s="241"/>
      <c r="K94" s="252"/>
    </row>
    <row r="95" spans="2:11" ht="15" customHeight="1">
      <c r="B95" s="261"/>
      <c r="C95" s="241" t="s">
        <v>46</v>
      </c>
      <c r="D95" s="241"/>
      <c r="E95" s="241"/>
      <c r="F95" s="260" t="s">
        <v>860</v>
      </c>
      <c r="G95" s="259"/>
      <c r="H95" s="241" t="s">
        <v>897</v>
      </c>
      <c r="I95" s="241" t="s">
        <v>894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2" t="s">
        <v>898</v>
      </c>
      <c r="D100" s="352"/>
      <c r="E100" s="352"/>
      <c r="F100" s="352"/>
      <c r="G100" s="352"/>
      <c r="H100" s="352"/>
      <c r="I100" s="352"/>
      <c r="J100" s="352"/>
      <c r="K100" s="252"/>
    </row>
    <row r="101" spans="2:11" ht="17.25" customHeight="1">
      <c r="B101" s="251"/>
      <c r="C101" s="253" t="s">
        <v>854</v>
      </c>
      <c r="D101" s="253"/>
      <c r="E101" s="253"/>
      <c r="F101" s="253" t="s">
        <v>855</v>
      </c>
      <c r="G101" s="254"/>
      <c r="H101" s="253" t="s">
        <v>134</v>
      </c>
      <c r="I101" s="253" t="s">
        <v>55</v>
      </c>
      <c r="J101" s="253" t="s">
        <v>856</v>
      </c>
      <c r="K101" s="252"/>
    </row>
    <row r="102" spans="2:11" ht="17.25" customHeight="1">
      <c r="B102" s="251"/>
      <c r="C102" s="255" t="s">
        <v>857</v>
      </c>
      <c r="D102" s="255"/>
      <c r="E102" s="255"/>
      <c r="F102" s="256" t="s">
        <v>858</v>
      </c>
      <c r="G102" s="257"/>
      <c r="H102" s="255"/>
      <c r="I102" s="255"/>
      <c r="J102" s="255" t="s">
        <v>859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51</v>
      </c>
      <c r="D104" s="258"/>
      <c r="E104" s="258"/>
      <c r="F104" s="260" t="s">
        <v>860</v>
      </c>
      <c r="G104" s="269"/>
      <c r="H104" s="241" t="s">
        <v>899</v>
      </c>
      <c r="I104" s="241" t="s">
        <v>862</v>
      </c>
      <c r="J104" s="241">
        <v>20</v>
      </c>
      <c r="K104" s="252"/>
    </row>
    <row r="105" spans="2:11" ht="15" customHeight="1">
      <c r="B105" s="251"/>
      <c r="C105" s="241" t="s">
        <v>863</v>
      </c>
      <c r="D105" s="241"/>
      <c r="E105" s="241"/>
      <c r="F105" s="260" t="s">
        <v>860</v>
      </c>
      <c r="G105" s="241"/>
      <c r="H105" s="241" t="s">
        <v>899</v>
      </c>
      <c r="I105" s="241" t="s">
        <v>862</v>
      </c>
      <c r="J105" s="241">
        <v>120</v>
      </c>
      <c r="K105" s="252"/>
    </row>
    <row r="106" spans="2:11" ht="15" customHeight="1">
      <c r="B106" s="261"/>
      <c r="C106" s="241" t="s">
        <v>865</v>
      </c>
      <c r="D106" s="241"/>
      <c r="E106" s="241"/>
      <c r="F106" s="260" t="s">
        <v>866</v>
      </c>
      <c r="G106" s="241"/>
      <c r="H106" s="241" t="s">
        <v>899</v>
      </c>
      <c r="I106" s="241" t="s">
        <v>862</v>
      </c>
      <c r="J106" s="241">
        <v>50</v>
      </c>
      <c r="K106" s="252"/>
    </row>
    <row r="107" spans="2:11" ht="15" customHeight="1">
      <c r="B107" s="261"/>
      <c r="C107" s="241" t="s">
        <v>868</v>
      </c>
      <c r="D107" s="241"/>
      <c r="E107" s="241"/>
      <c r="F107" s="260" t="s">
        <v>860</v>
      </c>
      <c r="G107" s="241"/>
      <c r="H107" s="241" t="s">
        <v>899</v>
      </c>
      <c r="I107" s="241" t="s">
        <v>870</v>
      </c>
      <c r="J107" s="241"/>
      <c r="K107" s="252"/>
    </row>
    <row r="108" spans="2:11" ht="15" customHeight="1">
      <c r="B108" s="261"/>
      <c r="C108" s="241" t="s">
        <v>879</v>
      </c>
      <c r="D108" s="241"/>
      <c r="E108" s="241"/>
      <c r="F108" s="260" t="s">
        <v>866</v>
      </c>
      <c r="G108" s="241"/>
      <c r="H108" s="241" t="s">
        <v>899</v>
      </c>
      <c r="I108" s="241" t="s">
        <v>862</v>
      </c>
      <c r="J108" s="241">
        <v>50</v>
      </c>
      <c r="K108" s="252"/>
    </row>
    <row r="109" spans="2:11" ht="15" customHeight="1">
      <c r="B109" s="261"/>
      <c r="C109" s="241" t="s">
        <v>887</v>
      </c>
      <c r="D109" s="241"/>
      <c r="E109" s="241"/>
      <c r="F109" s="260" t="s">
        <v>866</v>
      </c>
      <c r="G109" s="241"/>
      <c r="H109" s="241" t="s">
        <v>899</v>
      </c>
      <c r="I109" s="241" t="s">
        <v>862</v>
      </c>
      <c r="J109" s="241">
        <v>50</v>
      </c>
      <c r="K109" s="252"/>
    </row>
    <row r="110" spans="2:11" ht="15" customHeight="1">
      <c r="B110" s="261"/>
      <c r="C110" s="241" t="s">
        <v>885</v>
      </c>
      <c r="D110" s="241"/>
      <c r="E110" s="241"/>
      <c r="F110" s="260" t="s">
        <v>866</v>
      </c>
      <c r="G110" s="241"/>
      <c r="H110" s="241" t="s">
        <v>899</v>
      </c>
      <c r="I110" s="241" t="s">
        <v>862</v>
      </c>
      <c r="J110" s="241">
        <v>50</v>
      </c>
      <c r="K110" s="252"/>
    </row>
    <row r="111" spans="2:11" ht="15" customHeight="1">
      <c r="B111" s="261"/>
      <c r="C111" s="241" t="s">
        <v>51</v>
      </c>
      <c r="D111" s="241"/>
      <c r="E111" s="241"/>
      <c r="F111" s="260" t="s">
        <v>860</v>
      </c>
      <c r="G111" s="241"/>
      <c r="H111" s="241" t="s">
        <v>900</v>
      </c>
      <c r="I111" s="241" t="s">
        <v>862</v>
      </c>
      <c r="J111" s="241">
        <v>20</v>
      </c>
      <c r="K111" s="252"/>
    </row>
    <row r="112" spans="2:11" ht="15" customHeight="1">
      <c r="B112" s="261"/>
      <c r="C112" s="241" t="s">
        <v>901</v>
      </c>
      <c r="D112" s="241"/>
      <c r="E112" s="241"/>
      <c r="F112" s="260" t="s">
        <v>860</v>
      </c>
      <c r="G112" s="241"/>
      <c r="H112" s="241" t="s">
        <v>902</v>
      </c>
      <c r="I112" s="241" t="s">
        <v>862</v>
      </c>
      <c r="J112" s="241">
        <v>120</v>
      </c>
      <c r="K112" s="252"/>
    </row>
    <row r="113" spans="2:11" ht="15" customHeight="1">
      <c r="B113" s="261"/>
      <c r="C113" s="241" t="s">
        <v>36</v>
      </c>
      <c r="D113" s="241"/>
      <c r="E113" s="241"/>
      <c r="F113" s="260" t="s">
        <v>860</v>
      </c>
      <c r="G113" s="241"/>
      <c r="H113" s="241" t="s">
        <v>903</v>
      </c>
      <c r="I113" s="241" t="s">
        <v>894</v>
      </c>
      <c r="J113" s="241"/>
      <c r="K113" s="252"/>
    </row>
    <row r="114" spans="2:11" ht="15" customHeight="1">
      <c r="B114" s="261"/>
      <c r="C114" s="241" t="s">
        <v>46</v>
      </c>
      <c r="D114" s="241"/>
      <c r="E114" s="241"/>
      <c r="F114" s="260" t="s">
        <v>860</v>
      </c>
      <c r="G114" s="241"/>
      <c r="H114" s="241" t="s">
        <v>904</v>
      </c>
      <c r="I114" s="241" t="s">
        <v>894</v>
      </c>
      <c r="J114" s="241"/>
      <c r="K114" s="252"/>
    </row>
    <row r="115" spans="2:11" ht="15" customHeight="1">
      <c r="B115" s="261"/>
      <c r="C115" s="241" t="s">
        <v>55</v>
      </c>
      <c r="D115" s="241"/>
      <c r="E115" s="241"/>
      <c r="F115" s="260" t="s">
        <v>860</v>
      </c>
      <c r="G115" s="241"/>
      <c r="H115" s="241" t="s">
        <v>905</v>
      </c>
      <c r="I115" s="241" t="s">
        <v>906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1" t="s">
        <v>907</v>
      </c>
      <c r="D120" s="351"/>
      <c r="E120" s="351"/>
      <c r="F120" s="351"/>
      <c r="G120" s="351"/>
      <c r="H120" s="351"/>
      <c r="I120" s="351"/>
      <c r="J120" s="351"/>
      <c r="K120" s="277"/>
    </row>
    <row r="121" spans="2:11" ht="17.25" customHeight="1">
      <c r="B121" s="278"/>
      <c r="C121" s="253" t="s">
        <v>854</v>
      </c>
      <c r="D121" s="253"/>
      <c r="E121" s="253"/>
      <c r="F121" s="253" t="s">
        <v>855</v>
      </c>
      <c r="G121" s="254"/>
      <c r="H121" s="253" t="s">
        <v>134</v>
      </c>
      <c r="I121" s="253" t="s">
        <v>55</v>
      </c>
      <c r="J121" s="253" t="s">
        <v>856</v>
      </c>
      <c r="K121" s="279"/>
    </row>
    <row r="122" spans="2:11" ht="17.25" customHeight="1">
      <c r="B122" s="278"/>
      <c r="C122" s="255" t="s">
        <v>857</v>
      </c>
      <c r="D122" s="255"/>
      <c r="E122" s="255"/>
      <c r="F122" s="256" t="s">
        <v>858</v>
      </c>
      <c r="G122" s="257"/>
      <c r="H122" s="255"/>
      <c r="I122" s="255"/>
      <c r="J122" s="255" t="s">
        <v>859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863</v>
      </c>
      <c r="D124" s="258"/>
      <c r="E124" s="258"/>
      <c r="F124" s="260" t="s">
        <v>860</v>
      </c>
      <c r="G124" s="241"/>
      <c r="H124" s="241" t="s">
        <v>899</v>
      </c>
      <c r="I124" s="241" t="s">
        <v>862</v>
      </c>
      <c r="J124" s="241">
        <v>120</v>
      </c>
      <c r="K124" s="282"/>
    </row>
    <row r="125" spans="2:11" ht="15" customHeight="1">
      <c r="B125" s="280"/>
      <c r="C125" s="241" t="s">
        <v>908</v>
      </c>
      <c r="D125" s="241"/>
      <c r="E125" s="241"/>
      <c r="F125" s="260" t="s">
        <v>860</v>
      </c>
      <c r="G125" s="241"/>
      <c r="H125" s="241" t="s">
        <v>909</v>
      </c>
      <c r="I125" s="241" t="s">
        <v>862</v>
      </c>
      <c r="J125" s="241" t="s">
        <v>910</v>
      </c>
      <c r="K125" s="282"/>
    </row>
    <row r="126" spans="2:11" ht="15" customHeight="1">
      <c r="B126" s="280"/>
      <c r="C126" s="241" t="s">
        <v>809</v>
      </c>
      <c r="D126" s="241"/>
      <c r="E126" s="241"/>
      <c r="F126" s="260" t="s">
        <v>860</v>
      </c>
      <c r="G126" s="241"/>
      <c r="H126" s="241" t="s">
        <v>911</v>
      </c>
      <c r="I126" s="241" t="s">
        <v>862</v>
      </c>
      <c r="J126" s="241" t="s">
        <v>910</v>
      </c>
      <c r="K126" s="282"/>
    </row>
    <row r="127" spans="2:11" ht="15" customHeight="1">
      <c r="B127" s="280"/>
      <c r="C127" s="241" t="s">
        <v>871</v>
      </c>
      <c r="D127" s="241"/>
      <c r="E127" s="241"/>
      <c r="F127" s="260" t="s">
        <v>866</v>
      </c>
      <c r="G127" s="241"/>
      <c r="H127" s="241" t="s">
        <v>872</v>
      </c>
      <c r="I127" s="241" t="s">
        <v>862</v>
      </c>
      <c r="J127" s="241">
        <v>15</v>
      </c>
      <c r="K127" s="282"/>
    </row>
    <row r="128" spans="2:11" ht="15" customHeight="1">
      <c r="B128" s="280"/>
      <c r="C128" s="262" t="s">
        <v>873</v>
      </c>
      <c r="D128" s="262"/>
      <c r="E128" s="262"/>
      <c r="F128" s="263" t="s">
        <v>866</v>
      </c>
      <c r="G128" s="262"/>
      <c r="H128" s="262" t="s">
        <v>874</v>
      </c>
      <c r="I128" s="262" t="s">
        <v>862</v>
      </c>
      <c r="J128" s="262">
        <v>15</v>
      </c>
      <c r="K128" s="282"/>
    </row>
    <row r="129" spans="2:11" ht="15" customHeight="1">
      <c r="B129" s="280"/>
      <c r="C129" s="262" t="s">
        <v>875</v>
      </c>
      <c r="D129" s="262"/>
      <c r="E129" s="262"/>
      <c r="F129" s="263" t="s">
        <v>866</v>
      </c>
      <c r="G129" s="262"/>
      <c r="H129" s="262" t="s">
        <v>876</v>
      </c>
      <c r="I129" s="262" t="s">
        <v>862</v>
      </c>
      <c r="J129" s="262">
        <v>20</v>
      </c>
      <c r="K129" s="282"/>
    </row>
    <row r="130" spans="2:11" ht="15" customHeight="1">
      <c r="B130" s="280"/>
      <c r="C130" s="262" t="s">
        <v>877</v>
      </c>
      <c r="D130" s="262"/>
      <c r="E130" s="262"/>
      <c r="F130" s="263" t="s">
        <v>866</v>
      </c>
      <c r="G130" s="262"/>
      <c r="H130" s="262" t="s">
        <v>878</v>
      </c>
      <c r="I130" s="262" t="s">
        <v>862</v>
      </c>
      <c r="J130" s="262">
        <v>20</v>
      </c>
      <c r="K130" s="282"/>
    </row>
    <row r="131" spans="2:11" ht="15" customHeight="1">
      <c r="B131" s="280"/>
      <c r="C131" s="241" t="s">
        <v>865</v>
      </c>
      <c r="D131" s="241"/>
      <c r="E131" s="241"/>
      <c r="F131" s="260" t="s">
        <v>866</v>
      </c>
      <c r="G131" s="241"/>
      <c r="H131" s="241" t="s">
        <v>899</v>
      </c>
      <c r="I131" s="241" t="s">
        <v>862</v>
      </c>
      <c r="J131" s="241">
        <v>50</v>
      </c>
      <c r="K131" s="282"/>
    </row>
    <row r="132" spans="2:11" ht="15" customHeight="1">
      <c r="B132" s="280"/>
      <c r="C132" s="241" t="s">
        <v>879</v>
      </c>
      <c r="D132" s="241"/>
      <c r="E132" s="241"/>
      <c r="F132" s="260" t="s">
        <v>866</v>
      </c>
      <c r="G132" s="241"/>
      <c r="H132" s="241" t="s">
        <v>899</v>
      </c>
      <c r="I132" s="241" t="s">
        <v>862</v>
      </c>
      <c r="J132" s="241">
        <v>50</v>
      </c>
      <c r="K132" s="282"/>
    </row>
    <row r="133" spans="2:11" ht="15" customHeight="1">
      <c r="B133" s="280"/>
      <c r="C133" s="241" t="s">
        <v>885</v>
      </c>
      <c r="D133" s="241"/>
      <c r="E133" s="241"/>
      <c r="F133" s="260" t="s">
        <v>866</v>
      </c>
      <c r="G133" s="241"/>
      <c r="H133" s="241" t="s">
        <v>899</v>
      </c>
      <c r="I133" s="241" t="s">
        <v>862</v>
      </c>
      <c r="J133" s="241">
        <v>50</v>
      </c>
      <c r="K133" s="282"/>
    </row>
    <row r="134" spans="2:11" ht="15" customHeight="1">
      <c r="B134" s="280"/>
      <c r="C134" s="241" t="s">
        <v>887</v>
      </c>
      <c r="D134" s="241"/>
      <c r="E134" s="241"/>
      <c r="F134" s="260" t="s">
        <v>866</v>
      </c>
      <c r="G134" s="241"/>
      <c r="H134" s="241" t="s">
        <v>899</v>
      </c>
      <c r="I134" s="241" t="s">
        <v>862</v>
      </c>
      <c r="J134" s="241">
        <v>50</v>
      </c>
      <c r="K134" s="282"/>
    </row>
    <row r="135" spans="2:11" ht="15" customHeight="1">
      <c r="B135" s="280"/>
      <c r="C135" s="241" t="s">
        <v>139</v>
      </c>
      <c r="D135" s="241"/>
      <c r="E135" s="241"/>
      <c r="F135" s="260" t="s">
        <v>866</v>
      </c>
      <c r="G135" s="241"/>
      <c r="H135" s="241" t="s">
        <v>912</v>
      </c>
      <c r="I135" s="241" t="s">
        <v>862</v>
      </c>
      <c r="J135" s="241">
        <v>255</v>
      </c>
      <c r="K135" s="282"/>
    </row>
    <row r="136" spans="2:11" ht="15" customHeight="1">
      <c r="B136" s="280"/>
      <c r="C136" s="241" t="s">
        <v>889</v>
      </c>
      <c r="D136" s="241"/>
      <c r="E136" s="241"/>
      <c r="F136" s="260" t="s">
        <v>860</v>
      </c>
      <c r="G136" s="241"/>
      <c r="H136" s="241" t="s">
        <v>913</v>
      </c>
      <c r="I136" s="241" t="s">
        <v>891</v>
      </c>
      <c r="J136" s="241"/>
      <c r="K136" s="282"/>
    </row>
    <row r="137" spans="2:11" ht="15" customHeight="1">
      <c r="B137" s="280"/>
      <c r="C137" s="241" t="s">
        <v>892</v>
      </c>
      <c r="D137" s="241"/>
      <c r="E137" s="241"/>
      <c r="F137" s="260" t="s">
        <v>860</v>
      </c>
      <c r="G137" s="241"/>
      <c r="H137" s="241" t="s">
        <v>914</v>
      </c>
      <c r="I137" s="241" t="s">
        <v>894</v>
      </c>
      <c r="J137" s="241"/>
      <c r="K137" s="282"/>
    </row>
    <row r="138" spans="2:11" ht="15" customHeight="1">
      <c r="B138" s="280"/>
      <c r="C138" s="241" t="s">
        <v>895</v>
      </c>
      <c r="D138" s="241"/>
      <c r="E138" s="241"/>
      <c r="F138" s="260" t="s">
        <v>860</v>
      </c>
      <c r="G138" s="241"/>
      <c r="H138" s="241" t="s">
        <v>895</v>
      </c>
      <c r="I138" s="241" t="s">
        <v>894</v>
      </c>
      <c r="J138" s="241"/>
      <c r="K138" s="282"/>
    </row>
    <row r="139" spans="2:11" ht="15" customHeight="1">
      <c r="B139" s="280"/>
      <c r="C139" s="241" t="s">
        <v>36</v>
      </c>
      <c r="D139" s="241"/>
      <c r="E139" s="241"/>
      <c r="F139" s="260" t="s">
        <v>860</v>
      </c>
      <c r="G139" s="241"/>
      <c r="H139" s="241" t="s">
        <v>915</v>
      </c>
      <c r="I139" s="241" t="s">
        <v>894</v>
      </c>
      <c r="J139" s="241"/>
      <c r="K139" s="282"/>
    </row>
    <row r="140" spans="2:11" ht="15" customHeight="1">
      <c r="B140" s="280"/>
      <c r="C140" s="241" t="s">
        <v>916</v>
      </c>
      <c r="D140" s="241"/>
      <c r="E140" s="241"/>
      <c r="F140" s="260" t="s">
        <v>860</v>
      </c>
      <c r="G140" s="241"/>
      <c r="H140" s="241" t="s">
        <v>917</v>
      </c>
      <c r="I140" s="241" t="s">
        <v>894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2" t="s">
        <v>918</v>
      </c>
      <c r="D145" s="352"/>
      <c r="E145" s="352"/>
      <c r="F145" s="352"/>
      <c r="G145" s="352"/>
      <c r="H145" s="352"/>
      <c r="I145" s="352"/>
      <c r="J145" s="352"/>
      <c r="K145" s="252"/>
    </row>
    <row r="146" spans="2:11" ht="17.25" customHeight="1">
      <c r="B146" s="251"/>
      <c r="C146" s="253" t="s">
        <v>854</v>
      </c>
      <c r="D146" s="253"/>
      <c r="E146" s="253"/>
      <c r="F146" s="253" t="s">
        <v>855</v>
      </c>
      <c r="G146" s="254"/>
      <c r="H146" s="253" t="s">
        <v>134</v>
      </c>
      <c r="I146" s="253" t="s">
        <v>55</v>
      </c>
      <c r="J146" s="253" t="s">
        <v>856</v>
      </c>
      <c r="K146" s="252"/>
    </row>
    <row r="147" spans="2:11" ht="17.25" customHeight="1">
      <c r="B147" s="251"/>
      <c r="C147" s="255" t="s">
        <v>857</v>
      </c>
      <c r="D147" s="255"/>
      <c r="E147" s="255"/>
      <c r="F147" s="256" t="s">
        <v>858</v>
      </c>
      <c r="G147" s="257"/>
      <c r="H147" s="255"/>
      <c r="I147" s="255"/>
      <c r="J147" s="255" t="s">
        <v>859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863</v>
      </c>
      <c r="D149" s="241"/>
      <c r="E149" s="241"/>
      <c r="F149" s="287" t="s">
        <v>860</v>
      </c>
      <c r="G149" s="241"/>
      <c r="H149" s="286" t="s">
        <v>899</v>
      </c>
      <c r="I149" s="286" t="s">
        <v>862</v>
      </c>
      <c r="J149" s="286">
        <v>120</v>
      </c>
      <c r="K149" s="282"/>
    </row>
    <row r="150" spans="2:11" ht="15" customHeight="1">
      <c r="B150" s="261"/>
      <c r="C150" s="286" t="s">
        <v>908</v>
      </c>
      <c r="D150" s="241"/>
      <c r="E150" s="241"/>
      <c r="F150" s="287" t="s">
        <v>860</v>
      </c>
      <c r="G150" s="241"/>
      <c r="H150" s="286" t="s">
        <v>919</v>
      </c>
      <c r="I150" s="286" t="s">
        <v>862</v>
      </c>
      <c r="J150" s="286" t="s">
        <v>910</v>
      </c>
      <c r="K150" s="282"/>
    </row>
    <row r="151" spans="2:11" ht="15" customHeight="1">
      <c r="B151" s="261"/>
      <c r="C151" s="286" t="s">
        <v>809</v>
      </c>
      <c r="D151" s="241"/>
      <c r="E151" s="241"/>
      <c r="F151" s="287" t="s">
        <v>860</v>
      </c>
      <c r="G151" s="241"/>
      <c r="H151" s="286" t="s">
        <v>920</v>
      </c>
      <c r="I151" s="286" t="s">
        <v>862</v>
      </c>
      <c r="J151" s="286" t="s">
        <v>910</v>
      </c>
      <c r="K151" s="282"/>
    </row>
    <row r="152" spans="2:11" ht="15" customHeight="1">
      <c r="B152" s="261"/>
      <c r="C152" s="286" t="s">
        <v>865</v>
      </c>
      <c r="D152" s="241"/>
      <c r="E152" s="241"/>
      <c r="F152" s="287" t="s">
        <v>866</v>
      </c>
      <c r="G152" s="241"/>
      <c r="H152" s="286" t="s">
        <v>899</v>
      </c>
      <c r="I152" s="286" t="s">
        <v>862</v>
      </c>
      <c r="J152" s="286">
        <v>50</v>
      </c>
      <c r="K152" s="282"/>
    </row>
    <row r="153" spans="2:11" ht="15" customHeight="1">
      <c r="B153" s="261"/>
      <c r="C153" s="286" t="s">
        <v>868</v>
      </c>
      <c r="D153" s="241"/>
      <c r="E153" s="241"/>
      <c r="F153" s="287" t="s">
        <v>860</v>
      </c>
      <c r="G153" s="241"/>
      <c r="H153" s="286" t="s">
        <v>899</v>
      </c>
      <c r="I153" s="286" t="s">
        <v>870</v>
      </c>
      <c r="J153" s="286"/>
      <c r="K153" s="282"/>
    </row>
    <row r="154" spans="2:11" ht="15" customHeight="1">
      <c r="B154" s="261"/>
      <c r="C154" s="286" t="s">
        <v>879</v>
      </c>
      <c r="D154" s="241"/>
      <c r="E154" s="241"/>
      <c r="F154" s="287" t="s">
        <v>866</v>
      </c>
      <c r="G154" s="241"/>
      <c r="H154" s="286" t="s">
        <v>899</v>
      </c>
      <c r="I154" s="286" t="s">
        <v>862</v>
      </c>
      <c r="J154" s="286">
        <v>50</v>
      </c>
      <c r="K154" s="282"/>
    </row>
    <row r="155" spans="2:11" ht="15" customHeight="1">
      <c r="B155" s="261"/>
      <c r="C155" s="286" t="s">
        <v>887</v>
      </c>
      <c r="D155" s="241"/>
      <c r="E155" s="241"/>
      <c r="F155" s="287" t="s">
        <v>866</v>
      </c>
      <c r="G155" s="241"/>
      <c r="H155" s="286" t="s">
        <v>899</v>
      </c>
      <c r="I155" s="286" t="s">
        <v>862</v>
      </c>
      <c r="J155" s="286">
        <v>50</v>
      </c>
      <c r="K155" s="282"/>
    </row>
    <row r="156" spans="2:11" ht="15" customHeight="1">
      <c r="B156" s="261"/>
      <c r="C156" s="286" t="s">
        <v>885</v>
      </c>
      <c r="D156" s="241"/>
      <c r="E156" s="241"/>
      <c r="F156" s="287" t="s">
        <v>866</v>
      </c>
      <c r="G156" s="241"/>
      <c r="H156" s="286" t="s">
        <v>899</v>
      </c>
      <c r="I156" s="286" t="s">
        <v>862</v>
      </c>
      <c r="J156" s="286">
        <v>50</v>
      </c>
      <c r="K156" s="282"/>
    </row>
    <row r="157" spans="2:11" ht="15" customHeight="1">
      <c r="B157" s="261"/>
      <c r="C157" s="286" t="s">
        <v>115</v>
      </c>
      <c r="D157" s="241"/>
      <c r="E157" s="241"/>
      <c r="F157" s="287" t="s">
        <v>860</v>
      </c>
      <c r="G157" s="241"/>
      <c r="H157" s="286" t="s">
        <v>921</v>
      </c>
      <c r="I157" s="286" t="s">
        <v>862</v>
      </c>
      <c r="J157" s="286" t="s">
        <v>922</v>
      </c>
      <c r="K157" s="282"/>
    </row>
    <row r="158" spans="2:11" ht="15" customHeight="1">
      <c r="B158" s="261"/>
      <c r="C158" s="286" t="s">
        <v>923</v>
      </c>
      <c r="D158" s="241"/>
      <c r="E158" s="241"/>
      <c r="F158" s="287" t="s">
        <v>860</v>
      </c>
      <c r="G158" s="241"/>
      <c r="H158" s="286" t="s">
        <v>924</v>
      </c>
      <c r="I158" s="286" t="s">
        <v>894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1" t="s">
        <v>925</v>
      </c>
      <c r="D163" s="351"/>
      <c r="E163" s="351"/>
      <c r="F163" s="351"/>
      <c r="G163" s="351"/>
      <c r="H163" s="351"/>
      <c r="I163" s="351"/>
      <c r="J163" s="351"/>
      <c r="K163" s="233"/>
    </row>
    <row r="164" spans="2:11" ht="17.25" customHeight="1">
      <c r="B164" s="232"/>
      <c r="C164" s="253" t="s">
        <v>854</v>
      </c>
      <c r="D164" s="253"/>
      <c r="E164" s="253"/>
      <c r="F164" s="253" t="s">
        <v>855</v>
      </c>
      <c r="G164" s="290"/>
      <c r="H164" s="291" t="s">
        <v>134</v>
      </c>
      <c r="I164" s="291" t="s">
        <v>55</v>
      </c>
      <c r="J164" s="253" t="s">
        <v>856</v>
      </c>
      <c r="K164" s="233"/>
    </row>
    <row r="165" spans="2:11" ht="17.25" customHeight="1">
      <c r="B165" s="234"/>
      <c r="C165" s="255" t="s">
        <v>857</v>
      </c>
      <c r="D165" s="255"/>
      <c r="E165" s="255"/>
      <c r="F165" s="256" t="s">
        <v>858</v>
      </c>
      <c r="G165" s="292"/>
      <c r="H165" s="293"/>
      <c r="I165" s="293"/>
      <c r="J165" s="255" t="s">
        <v>859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863</v>
      </c>
      <c r="D167" s="241"/>
      <c r="E167" s="241"/>
      <c r="F167" s="260" t="s">
        <v>860</v>
      </c>
      <c r="G167" s="241"/>
      <c r="H167" s="241" t="s">
        <v>899</v>
      </c>
      <c r="I167" s="241" t="s">
        <v>862</v>
      </c>
      <c r="J167" s="241">
        <v>120</v>
      </c>
      <c r="K167" s="282"/>
    </row>
    <row r="168" spans="2:11" ht="15" customHeight="1">
      <c r="B168" s="261"/>
      <c r="C168" s="241" t="s">
        <v>908</v>
      </c>
      <c r="D168" s="241"/>
      <c r="E168" s="241"/>
      <c r="F168" s="260" t="s">
        <v>860</v>
      </c>
      <c r="G168" s="241"/>
      <c r="H168" s="241" t="s">
        <v>909</v>
      </c>
      <c r="I168" s="241" t="s">
        <v>862</v>
      </c>
      <c r="J168" s="241" t="s">
        <v>910</v>
      </c>
      <c r="K168" s="282"/>
    </row>
    <row r="169" spans="2:11" ht="15" customHeight="1">
      <c r="B169" s="261"/>
      <c r="C169" s="241" t="s">
        <v>809</v>
      </c>
      <c r="D169" s="241"/>
      <c r="E169" s="241"/>
      <c r="F169" s="260" t="s">
        <v>860</v>
      </c>
      <c r="G169" s="241"/>
      <c r="H169" s="241" t="s">
        <v>926</v>
      </c>
      <c r="I169" s="241" t="s">
        <v>862</v>
      </c>
      <c r="J169" s="241" t="s">
        <v>910</v>
      </c>
      <c r="K169" s="282"/>
    </row>
    <row r="170" spans="2:11" ht="15" customHeight="1">
      <c r="B170" s="261"/>
      <c r="C170" s="241" t="s">
        <v>865</v>
      </c>
      <c r="D170" s="241"/>
      <c r="E170" s="241"/>
      <c r="F170" s="260" t="s">
        <v>866</v>
      </c>
      <c r="G170" s="241"/>
      <c r="H170" s="241" t="s">
        <v>926</v>
      </c>
      <c r="I170" s="241" t="s">
        <v>862</v>
      </c>
      <c r="J170" s="241">
        <v>50</v>
      </c>
      <c r="K170" s="282"/>
    </row>
    <row r="171" spans="2:11" ht="15" customHeight="1">
      <c r="B171" s="261"/>
      <c r="C171" s="241" t="s">
        <v>868</v>
      </c>
      <c r="D171" s="241"/>
      <c r="E171" s="241"/>
      <c r="F171" s="260" t="s">
        <v>860</v>
      </c>
      <c r="G171" s="241"/>
      <c r="H171" s="241" t="s">
        <v>926</v>
      </c>
      <c r="I171" s="241" t="s">
        <v>870</v>
      </c>
      <c r="J171" s="241"/>
      <c r="K171" s="282"/>
    </row>
    <row r="172" spans="2:11" ht="15" customHeight="1">
      <c r="B172" s="261"/>
      <c r="C172" s="241" t="s">
        <v>879</v>
      </c>
      <c r="D172" s="241"/>
      <c r="E172" s="241"/>
      <c r="F172" s="260" t="s">
        <v>866</v>
      </c>
      <c r="G172" s="241"/>
      <c r="H172" s="241" t="s">
        <v>926</v>
      </c>
      <c r="I172" s="241" t="s">
        <v>862</v>
      </c>
      <c r="J172" s="241">
        <v>50</v>
      </c>
      <c r="K172" s="282"/>
    </row>
    <row r="173" spans="2:11" ht="15" customHeight="1">
      <c r="B173" s="261"/>
      <c r="C173" s="241" t="s">
        <v>887</v>
      </c>
      <c r="D173" s="241"/>
      <c r="E173" s="241"/>
      <c r="F173" s="260" t="s">
        <v>866</v>
      </c>
      <c r="G173" s="241"/>
      <c r="H173" s="241" t="s">
        <v>926</v>
      </c>
      <c r="I173" s="241" t="s">
        <v>862</v>
      </c>
      <c r="J173" s="241">
        <v>50</v>
      </c>
      <c r="K173" s="282"/>
    </row>
    <row r="174" spans="2:11" ht="15" customHeight="1">
      <c r="B174" s="261"/>
      <c r="C174" s="241" t="s">
        <v>885</v>
      </c>
      <c r="D174" s="241"/>
      <c r="E174" s="241"/>
      <c r="F174" s="260" t="s">
        <v>866</v>
      </c>
      <c r="G174" s="241"/>
      <c r="H174" s="241" t="s">
        <v>926</v>
      </c>
      <c r="I174" s="241" t="s">
        <v>862</v>
      </c>
      <c r="J174" s="241">
        <v>50</v>
      </c>
      <c r="K174" s="282"/>
    </row>
    <row r="175" spans="2:11" ht="15" customHeight="1">
      <c r="B175" s="261"/>
      <c r="C175" s="241" t="s">
        <v>133</v>
      </c>
      <c r="D175" s="241"/>
      <c r="E175" s="241"/>
      <c r="F175" s="260" t="s">
        <v>860</v>
      </c>
      <c r="G175" s="241"/>
      <c r="H175" s="241" t="s">
        <v>927</v>
      </c>
      <c r="I175" s="241" t="s">
        <v>928</v>
      </c>
      <c r="J175" s="241"/>
      <c r="K175" s="282"/>
    </row>
    <row r="176" spans="2:11" ht="15" customHeight="1">
      <c r="B176" s="261"/>
      <c r="C176" s="241" t="s">
        <v>55</v>
      </c>
      <c r="D176" s="241"/>
      <c r="E176" s="241"/>
      <c r="F176" s="260" t="s">
        <v>860</v>
      </c>
      <c r="G176" s="241"/>
      <c r="H176" s="241" t="s">
        <v>929</v>
      </c>
      <c r="I176" s="241" t="s">
        <v>930</v>
      </c>
      <c r="J176" s="241">
        <v>1</v>
      </c>
      <c r="K176" s="282"/>
    </row>
    <row r="177" spans="2:11" ht="15" customHeight="1">
      <c r="B177" s="261"/>
      <c r="C177" s="241" t="s">
        <v>51</v>
      </c>
      <c r="D177" s="241"/>
      <c r="E177" s="241"/>
      <c r="F177" s="260" t="s">
        <v>860</v>
      </c>
      <c r="G177" s="241"/>
      <c r="H177" s="241" t="s">
        <v>931</v>
      </c>
      <c r="I177" s="241" t="s">
        <v>862</v>
      </c>
      <c r="J177" s="241">
        <v>20</v>
      </c>
      <c r="K177" s="282"/>
    </row>
    <row r="178" spans="2:11" ht="15" customHeight="1">
      <c r="B178" s="261"/>
      <c r="C178" s="241" t="s">
        <v>134</v>
      </c>
      <c r="D178" s="241"/>
      <c r="E178" s="241"/>
      <c r="F178" s="260" t="s">
        <v>860</v>
      </c>
      <c r="G178" s="241"/>
      <c r="H178" s="241" t="s">
        <v>932</v>
      </c>
      <c r="I178" s="241" t="s">
        <v>862</v>
      </c>
      <c r="J178" s="241">
        <v>255</v>
      </c>
      <c r="K178" s="282"/>
    </row>
    <row r="179" spans="2:11" ht="15" customHeight="1">
      <c r="B179" s="261"/>
      <c r="C179" s="241" t="s">
        <v>135</v>
      </c>
      <c r="D179" s="241"/>
      <c r="E179" s="241"/>
      <c r="F179" s="260" t="s">
        <v>860</v>
      </c>
      <c r="G179" s="241"/>
      <c r="H179" s="241" t="s">
        <v>825</v>
      </c>
      <c r="I179" s="241" t="s">
        <v>862</v>
      </c>
      <c r="J179" s="241">
        <v>10</v>
      </c>
      <c r="K179" s="282"/>
    </row>
    <row r="180" spans="2:11" ht="15" customHeight="1">
      <c r="B180" s="261"/>
      <c r="C180" s="241" t="s">
        <v>136</v>
      </c>
      <c r="D180" s="241"/>
      <c r="E180" s="241"/>
      <c r="F180" s="260" t="s">
        <v>860</v>
      </c>
      <c r="G180" s="241"/>
      <c r="H180" s="241" t="s">
        <v>933</v>
      </c>
      <c r="I180" s="241" t="s">
        <v>894</v>
      </c>
      <c r="J180" s="241"/>
      <c r="K180" s="282"/>
    </row>
    <row r="181" spans="2:11" ht="15" customHeight="1">
      <c r="B181" s="261"/>
      <c r="C181" s="241" t="s">
        <v>934</v>
      </c>
      <c r="D181" s="241"/>
      <c r="E181" s="241"/>
      <c r="F181" s="260" t="s">
        <v>860</v>
      </c>
      <c r="G181" s="241"/>
      <c r="H181" s="241" t="s">
        <v>935</v>
      </c>
      <c r="I181" s="241" t="s">
        <v>894</v>
      </c>
      <c r="J181" s="241"/>
      <c r="K181" s="282"/>
    </row>
    <row r="182" spans="2:11" ht="15" customHeight="1">
      <c r="B182" s="261"/>
      <c r="C182" s="241" t="s">
        <v>923</v>
      </c>
      <c r="D182" s="241"/>
      <c r="E182" s="241"/>
      <c r="F182" s="260" t="s">
        <v>860</v>
      </c>
      <c r="G182" s="241"/>
      <c r="H182" s="241" t="s">
        <v>936</v>
      </c>
      <c r="I182" s="241" t="s">
        <v>894</v>
      </c>
      <c r="J182" s="241"/>
      <c r="K182" s="282"/>
    </row>
    <row r="183" spans="2:11" ht="15" customHeight="1">
      <c r="B183" s="261"/>
      <c r="C183" s="241" t="s">
        <v>138</v>
      </c>
      <c r="D183" s="241"/>
      <c r="E183" s="241"/>
      <c r="F183" s="260" t="s">
        <v>866</v>
      </c>
      <c r="G183" s="241"/>
      <c r="H183" s="241" t="s">
        <v>937</v>
      </c>
      <c r="I183" s="241" t="s">
        <v>862</v>
      </c>
      <c r="J183" s="241">
        <v>50</v>
      </c>
      <c r="K183" s="282"/>
    </row>
    <row r="184" spans="2:11" ht="15" customHeight="1">
      <c r="B184" s="261"/>
      <c r="C184" s="241" t="s">
        <v>938</v>
      </c>
      <c r="D184" s="241"/>
      <c r="E184" s="241"/>
      <c r="F184" s="260" t="s">
        <v>866</v>
      </c>
      <c r="G184" s="241"/>
      <c r="H184" s="241" t="s">
        <v>939</v>
      </c>
      <c r="I184" s="241" t="s">
        <v>940</v>
      </c>
      <c r="J184" s="241"/>
      <c r="K184" s="282"/>
    </row>
    <row r="185" spans="2:11" ht="15" customHeight="1">
      <c r="B185" s="261"/>
      <c r="C185" s="241" t="s">
        <v>941</v>
      </c>
      <c r="D185" s="241"/>
      <c r="E185" s="241"/>
      <c r="F185" s="260" t="s">
        <v>866</v>
      </c>
      <c r="G185" s="241"/>
      <c r="H185" s="241" t="s">
        <v>942</v>
      </c>
      <c r="I185" s="241" t="s">
        <v>940</v>
      </c>
      <c r="J185" s="241"/>
      <c r="K185" s="282"/>
    </row>
    <row r="186" spans="2:11" ht="15" customHeight="1">
      <c r="B186" s="261"/>
      <c r="C186" s="241" t="s">
        <v>943</v>
      </c>
      <c r="D186" s="241"/>
      <c r="E186" s="241"/>
      <c r="F186" s="260" t="s">
        <v>866</v>
      </c>
      <c r="G186" s="241"/>
      <c r="H186" s="241" t="s">
        <v>944</v>
      </c>
      <c r="I186" s="241" t="s">
        <v>940</v>
      </c>
      <c r="J186" s="241"/>
      <c r="K186" s="282"/>
    </row>
    <row r="187" spans="2:11" ht="15" customHeight="1">
      <c r="B187" s="261"/>
      <c r="C187" s="294" t="s">
        <v>945</v>
      </c>
      <c r="D187" s="241"/>
      <c r="E187" s="241"/>
      <c r="F187" s="260" t="s">
        <v>866</v>
      </c>
      <c r="G187" s="241"/>
      <c r="H187" s="241" t="s">
        <v>946</v>
      </c>
      <c r="I187" s="241" t="s">
        <v>947</v>
      </c>
      <c r="J187" s="295" t="s">
        <v>948</v>
      </c>
      <c r="K187" s="282"/>
    </row>
    <row r="188" spans="2:11" ht="15" customHeight="1">
      <c r="B188" s="261"/>
      <c r="C188" s="246" t="s">
        <v>40</v>
      </c>
      <c r="D188" s="241"/>
      <c r="E188" s="241"/>
      <c r="F188" s="260" t="s">
        <v>860</v>
      </c>
      <c r="G188" s="241"/>
      <c r="H188" s="237" t="s">
        <v>949</v>
      </c>
      <c r="I188" s="241" t="s">
        <v>950</v>
      </c>
      <c r="J188" s="241"/>
      <c r="K188" s="282"/>
    </row>
    <row r="189" spans="2:11" ht="15" customHeight="1">
      <c r="B189" s="261"/>
      <c r="C189" s="246" t="s">
        <v>951</v>
      </c>
      <c r="D189" s="241"/>
      <c r="E189" s="241"/>
      <c r="F189" s="260" t="s">
        <v>860</v>
      </c>
      <c r="G189" s="241"/>
      <c r="H189" s="241" t="s">
        <v>952</v>
      </c>
      <c r="I189" s="241" t="s">
        <v>894</v>
      </c>
      <c r="J189" s="241"/>
      <c r="K189" s="282"/>
    </row>
    <row r="190" spans="2:11" ht="15" customHeight="1">
      <c r="B190" s="261"/>
      <c r="C190" s="246" t="s">
        <v>953</v>
      </c>
      <c r="D190" s="241"/>
      <c r="E190" s="241"/>
      <c r="F190" s="260" t="s">
        <v>860</v>
      </c>
      <c r="G190" s="241"/>
      <c r="H190" s="241" t="s">
        <v>954</v>
      </c>
      <c r="I190" s="241" t="s">
        <v>894</v>
      </c>
      <c r="J190" s="241"/>
      <c r="K190" s="282"/>
    </row>
    <row r="191" spans="2:11" ht="15" customHeight="1">
      <c r="B191" s="261"/>
      <c r="C191" s="246" t="s">
        <v>955</v>
      </c>
      <c r="D191" s="241"/>
      <c r="E191" s="241"/>
      <c r="F191" s="260" t="s">
        <v>866</v>
      </c>
      <c r="G191" s="241"/>
      <c r="H191" s="241" t="s">
        <v>956</v>
      </c>
      <c r="I191" s="241" t="s">
        <v>894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1" t="s">
        <v>957</v>
      </c>
      <c r="D197" s="351"/>
      <c r="E197" s="351"/>
      <c r="F197" s="351"/>
      <c r="G197" s="351"/>
      <c r="H197" s="351"/>
      <c r="I197" s="351"/>
      <c r="J197" s="351"/>
      <c r="K197" s="233"/>
    </row>
    <row r="198" spans="2:11" ht="25.5" customHeight="1">
      <c r="B198" s="232"/>
      <c r="C198" s="297" t="s">
        <v>958</v>
      </c>
      <c r="D198" s="297"/>
      <c r="E198" s="297"/>
      <c r="F198" s="297" t="s">
        <v>959</v>
      </c>
      <c r="G198" s="298"/>
      <c r="H198" s="350" t="s">
        <v>960</v>
      </c>
      <c r="I198" s="350"/>
      <c r="J198" s="350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950</v>
      </c>
      <c r="D200" s="241"/>
      <c r="E200" s="241"/>
      <c r="F200" s="260" t="s">
        <v>41</v>
      </c>
      <c r="G200" s="241"/>
      <c r="H200" s="348" t="s">
        <v>961</v>
      </c>
      <c r="I200" s="348"/>
      <c r="J200" s="348"/>
      <c r="K200" s="282"/>
    </row>
    <row r="201" spans="2:11" ht="15" customHeight="1">
      <c r="B201" s="261"/>
      <c r="C201" s="267"/>
      <c r="D201" s="241"/>
      <c r="E201" s="241"/>
      <c r="F201" s="260" t="s">
        <v>42</v>
      </c>
      <c r="G201" s="241"/>
      <c r="H201" s="348" t="s">
        <v>962</v>
      </c>
      <c r="I201" s="348"/>
      <c r="J201" s="348"/>
      <c r="K201" s="282"/>
    </row>
    <row r="202" spans="2:11" ht="15" customHeight="1">
      <c r="B202" s="261"/>
      <c r="C202" s="267"/>
      <c r="D202" s="241"/>
      <c r="E202" s="241"/>
      <c r="F202" s="260" t="s">
        <v>45</v>
      </c>
      <c r="G202" s="241"/>
      <c r="H202" s="348" t="s">
        <v>963</v>
      </c>
      <c r="I202" s="348"/>
      <c r="J202" s="348"/>
      <c r="K202" s="282"/>
    </row>
    <row r="203" spans="2:11" ht="15" customHeight="1">
      <c r="B203" s="261"/>
      <c r="C203" s="241"/>
      <c r="D203" s="241"/>
      <c r="E203" s="241"/>
      <c r="F203" s="260" t="s">
        <v>43</v>
      </c>
      <c r="G203" s="241"/>
      <c r="H203" s="348" t="s">
        <v>964</v>
      </c>
      <c r="I203" s="348"/>
      <c r="J203" s="348"/>
      <c r="K203" s="282"/>
    </row>
    <row r="204" spans="2:11" ht="15" customHeight="1">
      <c r="B204" s="261"/>
      <c r="C204" s="241"/>
      <c r="D204" s="241"/>
      <c r="E204" s="241"/>
      <c r="F204" s="260" t="s">
        <v>44</v>
      </c>
      <c r="G204" s="241"/>
      <c r="H204" s="348" t="s">
        <v>965</v>
      </c>
      <c r="I204" s="348"/>
      <c r="J204" s="348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906</v>
      </c>
      <c r="D206" s="241"/>
      <c r="E206" s="241"/>
      <c r="F206" s="260" t="s">
        <v>74</v>
      </c>
      <c r="G206" s="241"/>
      <c r="H206" s="348" t="s">
        <v>966</v>
      </c>
      <c r="I206" s="348"/>
      <c r="J206" s="348"/>
      <c r="K206" s="282"/>
    </row>
    <row r="207" spans="2:11" ht="15" customHeight="1">
      <c r="B207" s="261"/>
      <c r="C207" s="267"/>
      <c r="D207" s="241"/>
      <c r="E207" s="241"/>
      <c r="F207" s="260" t="s">
        <v>803</v>
      </c>
      <c r="G207" s="241"/>
      <c r="H207" s="348" t="s">
        <v>804</v>
      </c>
      <c r="I207" s="348"/>
      <c r="J207" s="348"/>
      <c r="K207" s="282"/>
    </row>
    <row r="208" spans="2:11" ht="15" customHeight="1">
      <c r="B208" s="261"/>
      <c r="C208" s="241"/>
      <c r="D208" s="241"/>
      <c r="E208" s="241"/>
      <c r="F208" s="260" t="s">
        <v>801</v>
      </c>
      <c r="G208" s="241"/>
      <c r="H208" s="348" t="s">
        <v>967</v>
      </c>
      <c r="I208" s="348"/>
      <c r="J208" s="348"/>
      <c r="K208" s="282"/>
    </row>
    <row r="209" spans="2:11" ht="15" customHeight="1">
      <c r="B209" s="299"/>
      <c r="C209" s="267"/>
      <c r="D209" s="267"/>
      <c r="E209" s="267"/>
      <c r="F209" s="260" t="s">
        <v>805</v>
      </c>
      <c r="G209" s="246"/>
      <c r="H209" s="349" t="s">
        <v>806</v>
      </c>
      <c r="I209" s="349"/>
      <c r="J209" s="349"/>
      <c r="K209" s="300"/>
    </row>
    <row r="210" spans="2:11" ht="15" customHeight="1">
      <c r="B210" s="299"/>
      <c r="C210" s="267"/>
      <c r="D210" s="267"/>
      <c r="E210" s="267"/>
      <c r="F210" s="260" t="s">
        <v>807</v>
      </c>
      <c r="G210" s="246"/>
      <c r="H210" s="349" t="s">
        <v>968</v>
      </c>
      <c r="I210" s="349"/>
      <c r="J210" s="349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930</v>
      </c>
      <c r="D212" s="267"/>
      <c r="E212" s="267"/>
      <c r="F212" s="260">
        <v>1</v>
      </c>
      <c r="G212" s="246"/>
      <c r="H212" s="349" t="s">
        <v>969</v>
      </c>
      <c r="I212" s="349"/>
      <c r="J212" s="349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49" t="s">
        <v>970</v>
      </c>
      <c r="I213" s="349"/>
      <c r="J213" s="349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49" t="s">
        <v>971</v>
      </c>
      <c r="I214" s="349"/>
      <c r="J214" s="349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49" t="s">
        <v>972</v>
      </c>
      <c r="I215" s="349"/>
      <c r="J215" s="349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Hradil070 - Prodloužení s...</vt:lpstr>
      <vt:lpstr>Pokyny pro vyplnění</vt:lpstr>
      <vt:lpstr>'Hradil070 - Prodloužení s...'!Názvy_tisku</vt:lpstr>
      <vt:lpstr>'Rekapitulace stavby'!Názvy_tisku</vt:lpstr>
      <vt:lpstr>'Hradil070 - Prodloužení s...'!Oblast_tisku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Irena Fajfrová</cp:lastModifiedBy>
  <dcterms:created xsi:type="dcterms:W3CDTF">2018-06-15T06:50:17Z</dcterms:created>
  <dcterms:modified xsi:type="dcterms:W3CDTF">2018-06-15T06:51:23Z</dcterms:modified>
</cp:coreProperties>
</file>