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stostarosta\Desktop\šilheřovická cesta\"/>
    </mc:Choice>
  </mc:AlternateContent>
  <bookViews>
    <workbookView xWindow="0" yWindow="0" windowWidth="28800" windowHeight="12435" firstSheet="1" activeTab="1"/>
  </bookViews>
  <sheets>
    <sheet name="Rekapitulace stavby" sheetId="1" state="veryHidden" r:id="rId1"/>
    <sheet name="1830201 - KPÚ  Hať- Účelo..." sheetId="2" r:id="rId2"/>
    <sheet name="1830202 - KPÚ  Hať- Účelo..." sheetId="3" r:id="rId3"/>
  </sheets>
  <definedNames>
    <definedName name="_xlnm._FilterDatabase" localSheetId="1" hidden="1">'1830201 - KPÚ  Hať- Účelo...'!$C$81:$K$113</definedName>
    <definedName name="_xlnm._FilterDatabase" localSheetId="2" hidden="1">'1830202 - KPÚ  Hať- Účelo...'!$C$87:$K$156</definedName>
    <definedName name="_xlnm.Print_Titles" localSheetId="1">'1830201 - KPÚ  Hať- Účelo...'!$81:$81</definedName>
    <definedName name="_xlnm.Print_Titles" localSheetId="2">'1830202 - KPÚ  Hať- Účelo...'!$87:$87</definedName>
    <definedName name="_xlnm.Print_Titles" localSheetId="0">'Rekapitulace stavby'!$52:$52</definedName>
    <definedName name="_xlnm.Print_Area" localSheetId="1">'1830201 - KPÚ  Hať- Účelo...'!$C$4:$J$39,'1830201 - KPÚ  Hať- Účelo...'!$C$45:$J$63,'1830201 - KPÚ  Hať- Účelo...'!$C$69:$K$113</definedName>
    <definedName name="_xlnm.Print_Area" localSheetId="2">'1830202 - KPÚ  Hať- Účelo...'!$C$4:$J$39,'1830202 - KPÚ  Hať- Účelo...'!$C$45:$J$69,'1830202 - KPÚ  Hať- Účelo...'!$C$75:$K$156</definedName>
    <definedName name="_xlnm.Print_Area" localSheetId="0">'Rekapitulace stavby'!$D$4:$AO$36,'Rekapitulace stavby'!$C$42:$AQ$57</definedName>
  </definedNames>
  <calcPr calcId="152511"/>
</workbook>
</file>

<file path=xl/calcChain.xml><?xml version="1.0" encoding="utf-8"?>
<calcChain xmlns="http://schemas.openxmlformats.org/spreadsheetml/2006/main">
  <c r="J37" i="3" l="1"/>
  <c r="J36" i="3"/>
  <c r="AY56" i="1"/>
  <c r="J35" i="3"/>
  <c r="AX56" i="1" s="1"/>
  <c r="BI155" i="3"/>
  <c r="BH155" i="3"/>
  <c r="BG155" i="3"/>
  <c r="BF155" i="3"/>
  <c r="T155" i="3"/>
  <c r="R155" i="3"/>
  <c r="P155" i="3"/>
  <c r="BK155" i="3"/>
  <c r="J155" i="3"/>
  <c r="BE155" i="3"/>
  <c r="BI154" i="3"/>
  <c r="BH154" i="3"/>
  <c r="BG154" i="3"/>
  <c r="BF154" i="3"/>
  <c r="T154" i="3"/>
  <c r="T146" i="3" s="1"/>
  <c r="T145" i="3" s="1"/>
  <c r="R154" i="3"/>
  <c r="P154" i="3"/>
  <c r="BK154" i="3"/>
  <c r="J154" i="3"/>
  <c r="BE154" i="3" s="1"/>
  <c r="BI147" i="3"/>
  <c r="BH147" i="3"/>
  <c r="BG147" i="3"/>
  <c r="BF147" i="3"/>
  <c r="T147" i="3"/>
  <c r="R147" i="3"/>
  <c r="R146" i="3" s="1"/>
  <c r="R145" i="3" s="1"/>
  <c r="P147" i="3"/>
  <c r="P146" i="3" s="1"/>
  <c r="P145" i="3" s="1"/>
  <c r="BK147" i="3"/>
  <c r="BK146" i="3"/>
  <c r="J146" i="3" s="1"/>
  <c r="J68" i="3" s="1"/>
  <c r="J147" i="3"/>
  <c r="BE147" i="3" s="1"/>
  <c r="BI143" i="3"/>
  <c r="BH143" i="3"/>
  <c r="BG143" i="3"/>
  <c r="BF143" i="3"/>
  <c r="T143" i="3"/>
  <c r="T142" i="3" s="1"/>
  <c r="R143" i="3"/>
  <c r="R142" i="3"/>
  <c r="P143" i="3"/>
  <c r="P142" i="3" s="1"/>
  <c r="BK143" i="3"/>
  <c r="BK142" i="3"/>
  <c r="J142" i="3"/>
  <c r="J66" i="3" s="1"/>
  <c r="J143" i="3"/>
  <c r="BE143" i="3"/>
  <c r="BI141" i="3"/>
  <c r="BH141" i="3"/>
  <c r="BG141" i="3"/>
  <c r="BF141" i="3"/>
  <c r="T141" i="3"/>
  <c r="R141" i="3"/>
  <c r="P141" i="3"/>
  <c r="BK141" i="3"/>
  <c r="J141" i="3"/>
  <c r="BE141" i="3" s="1"/>
  <c r="BI139" i="3"/>
  <c r="BH139" i="3"/>
  <c r="BG139" i="3"/>
  <c r="BF139" i="3"/>
  <c r="T139" i="3"/>
  <c r="R139" i="3"/>
  <c r="P139" i="3"/>
  <c r="P133" i="3" s="1"/>
  <c r="BK139" i="3"/>
  <c r="J139" i="3"/>
  <c r="BE139" i="3"/>
  <c r="BI136" i="3"/>
  <c r="BH136" i="3"/>
  <c r="BG136" i="3"/>
  <c r="BF136" i="3"/>
  <c r="T136" i="3"/>
  <c r="T133" i="3" s="1"/>
  <c r="R136" i="3"/>
  <c r="P136" i="3"/>
  <c r="BK136" i="3"/>
  <c r="J136" i="3"/>
  <c r="BE136" i="3" s="1"/>
  <c r="BI134" i="3"/>
  <c r="BH134" i="3"/>
  <c r="BG134" i="3"/>
  <c r="BF134" i="3"/>
  <c r="T134" i="3"/>
  <c r="R134" i="3"/>
  <c r="R133" i="3" s="1"/>
  <c r="P134" i="3"/>
  <c r="BK134" i="3"/>
  <c r="BK133" i="3" s="1"/>
  <c r="J133" i="3" s="1"/>
  <c r="J65" i="3" s="1"/>
  <c r="J134" i="3"/>
  <c r="BE134" i="3"/>
  <c r="BI129" i="3"/>
  <c r="BH129" i="3"/>
  <c r="BG129" i="3"/>
  <c r="BF129" i="3"/>
  <c r="T129" i="3"/>
  <c r="T128" i="3"/>
  <c r="R129" i="3"/>
  <c r="R128" i="3" s="1"/>
  <c r="P129" i="3"/>
  <c r="P128" i="3"/>
  <c r="BK129" i="3"/>
  <c r="BK128" i="3" s="1"/>
  <c r="J128" i="3" s="1"/>
  <c r="J64" i="3" s="1"/>
  <c r="J129" i="3"/>
  <c r="BE129" i="3"/>
  <c r="BI122" i="3"/>
  <c r="BH122" i="3"/>
  <c r="BG122" i="3"/>
  <c r="BF122" i="3"/>
  <c r="T122" i="3"/>
  <c r="R122" i="3"/>
  <c r="P122" i="3"/>
  <c r="BK122" i="3"/>
  <c r="J122" i="3"/>
  <c r="BE122" i="3"/>
  <c r="BI120" i="3"/>
  <c r="BH120" i="3"/>
  <c r="BG120" i="3"/>
  <c r="BF120" i="3"/>
  <c r="T120" i="3"/>
  <c r="R120" i="3"/>
  <c r="P120" i="3"/>
  <c r="BK120" i="3"/>
  <c r="J120" i="3"/>
  <c r="BE120" i="3" s="1"/>
  <c r="BI119" i="3"/>
  <c r="BH119" i="3"/>
  <c r="BG119" i="3"/>
  <c r="BF119" i="3"/>
  <c r="T119" i="3"/>
  <c r="R119" i="3"/>
  <c r="P119" i="3"/>
  <c r="P114" i="3" s="1"/>
  <c r="BK119" i="3"/>
  <c r="J119" i="3"/>
  <c r="BE119" i="3"/>
  <c r="BI118" i="3"/>
  <c r="BH118" i="3"/>
  <c r="BG118" i="3"/>
  <c r="BF118" i="3"/>
  <c r="T118" i="3"/>
  <c r="T114" i="3" s="1"/>
  <c r="R118" i="3"/>
  <c r="P118" i="3"/>
  <c r="BK118" i="3"/>
  <c r="J118" i="3"/>
  <c r="BE118" i="3" s="1"/>
  <c r="BI115" i="3"/>
  <c r="BH115" i="3"/>
  <c r="BG115" i="3"/>
  <c r="BF115" i="3"/>
  <c r="T115" i="3"/>
  <c r="R115" i="3"/>
  <c r="R114" i="3" s="1"/>
  <c r="P115" i="3"/>
  <c r="BK115" i="3"/>
  <c r="BK114" i="3" s="1"/>
  <c r="J114" i="3" s="1"/>
  <c r="J63" i="3" s="1"/>
  <c r="J115" i="3"/>
  <c r="BE115" i="3"/>
  <c r="BI110" i="3"/>
  <c r="BH110" i="3"/>
  <c r="BG110" i="3"/>
  <c r="BF110" i="3"/>
  <c r="T110" i="3"/>
  <c r="R110" i="3"/>
  <c r="P110" i="3"/>
  <c r="BK110" i="3"/>
  <c r="J110" i="3"/>
  <c r="BE110" i="3"/>
  <c r="BI109" i="3"/>
  <c r="BH109" i="3"/>
  <c r="BG109" i="3"/>
  <c r="BF109" i="3"/>
  <c r="T109" i="3"/>
  <c r="R109" i="3"/>
  <c r="P109" i="3"/>
  <c r="BK109" i="3"/>
  <c r="J109" i="3"/>
  <c r="BE109" i="3" s="1"/>
  <c r="BI107" i="3"/>
  <c r="BH107" i="3"/>
  <c r="BG107" i="3"/>
  <c r="BF107" i="3"/>
  <c r="T107" i="3"/>
  <c r="R107" i="3"/>
  <c r="P107" i="3"/>
  <c r="P103" i="3" s="1"/>
  <c r="BK107" i="3"/>
  <c r="J107" i="3"/>
  <c r="BE107" i="3"/>
  <c r="BI106" i="3"/>
  <c r="BH106" i="3"/>
  <c r="BG106" i="3"/>
  <c r="BF106" i="3"/>
  <c r="T106" i="3"/>
  <c r="T103" i="3" s="1"/>
  <c r="R106" i="3"/>
  <c r="P106" i="3"/>
  <c r="BK106" i="3"/>
  <c r="J106" i="3"/>
  <c r="BE106" i="3" s="1"/>
  <c r="BI104" i="3"/>
  <c r="BH104" i="3"/>
  <c r="BG104" i="3"/>
  <c r="BF104" i="3"/>
  <c r="T104" i="3"/>
  <c r="R104" i="3"/>
  <c r="R103" i="3" s="1"/>
  <c r="R89" i="3" s="1"/>
  <c r="R88" i="3" s="1"/>
  <c r="P104" i="3"/>
  <c r="BK104" i="3"/>
  <c r="BK103" i="3" s="1"/>
  <c r="J103" i="3" s="1"/>
  <c r="J62" i="3" s="1"/>
  <c r="J104" i="3"/>
  <c r="BE104" i="3"/>
  <c r="BI101" i="3"/>
  <c r="BH101" i="3"/>
  <c r="BG101" i="3"/>
  <c r="BF101" i="3"/>
  <c r="T101" i="3"/>
  <c r="R101" i="3"/>
  <c r="P101" i="3"/>
  <c r="BK101" i="3"/>
  <c r="J101" i="3"/>
  <c r="BE101" i="3"/>
  <c r="BI98" i="3"/>
  <c r="BH98" i="3"/>
  <c r="BG98" i="3"/>
  <c r="BF98" i="3"/>
  <c r="J34" i="3" s="1"/>
  <c r="AW56" i="1" s="1"/>
  <c r="T98" i="3"/>
  <c r="T90" i="3" s="1"/>
  <c r="T89" i="3" s="1"/>
  <c r="T88" i="3" s="1"/>
  <c r="R98" i="3"/>
  <c r="P98" i="3"/>
  <c r="BK98" i="3"/>
  <c r="J98" i="3"/>
  <c r="BE98" i="3" s="1"/>
  <c r="J33" i="3" s="1"/>
  <c r="AV56" i="1" s="1"/>
  <c r="AT56" i="1" s="1"/>
  <c r="BI94" i="3"/>
  <c r="BH94" i="3"/>
  <c r="BG94" i="3"/>
  <c r="F35" i="3" s="1"/>
  <c r="BB56" i="1" s="1"/>
  <c r="BF94" i="3"/>
  <c r="T94" i="3"/>
  <c r="R94" i="3"/>
  <c r="P94" i="3"/>
  <c r="P90" i="3" s="1"/>
  <c r="P89" i="3" s="1"/>
  <c r="P88" i="3" s="1"/>
  <c r="AU56" i="1" s="1"/>
  <c r="BK94" i="3"/>
  <c r="J94" i="3"/>
  <c r="BE94" i="3"/>
  <c r="BI91" i="3"/>
  <c r="F37" i="3" s="1"/>
  <c r="BD56" i="1" s="1"/>
  <c r="BH91" i="3"/>
  <c r="F36" i="3"/>
  <c r="BC56" i="1" s="1"/>
  <c r="BG91" i="3"/>
  <c r="BF91" i="3"/>
  <c r="F34" i="3"/>
  <c r="BA56" i="1" s="1"/>
  <c r="T91" i="3"/>
  <c r="R91" i="3"/>
  <c r="R90" i="3"/>
  <c r="P91" i="3"/>
  <c r="BK91" i="3"/>
  <c r="BK90" i="3"/>
  <c r="J91" i="3"/>
  <c r="BE91" i="3"/>
  <c r="J85" i="3"/>
  <c r="J84" i="3"/>
  <c r="F84" i="3"/>
  <c r="F82" i="3"/>
  <c r="E80" i="3"/>
  <c r="J55" i="3"/>
  <c r="J54" i="3"/>
  <c r="F54" i="3"/>
  <c r="F52" i="3"/>
  <c r="E50" i="3"/>
  <c r="J18" i="3"/>
  <c r="E18" i="3"/>
  <c r="F85" i="3" s="1"/>
  <c r="F55" i="3"/>
  <c r="J17" i="3"/>
  <c r="J12" i="3"/>
  <c r="J82" i="3" s="1"/>
  <c r="J52" i="3"/>
  <c r="E7" i="3"/>
  <c r="J37" i="2"/>
  <c r="J36" i="2"/>
  <c r="AY55" i="1" s="1"/>
  <c r="J35" i="2"/>
  <c r="AX55" i="1"/>
  <c r="BI108" i="2"/>
  <c r="BH108" i="2"/>
  <c r="BG108" i="2"/>
  <c r="BF108" i="2"/>
  <c r="T108" i="2"/>
  <c r="T102" i="2" s="1"/>
  <c r="R108" i="2"/>
  <c r="P108" i="2"/>
  <c r="BK108" i="2"/>
  <c r="J108" i="2"/>
  <c r="BE108" i="2" s="1"/>
  <c r="BI103" i="2"/>
  <c r="BH103" i="2"/>
  <c r="BG103" i="2"/>
  <c r="BF103" i="2"/>
  <c r="T103" i="2"/>
  <c r="R103" i="2"/>
  <c r="R102" i="2" s="1"/>
  <c r="P103" i="2"/>
  <c r="P102" i="2"/>
  <c r="BK103" i="2"/>
  <c r="BK102" i="2" s="1"/>
  <c r="J102" i="2" s="1"/>
  <c r="J62" i="2" s="1"/>
  <c r="J103" i="2"/>
  <c r="BE103" i="2"/>
  <c r="BI96" i="2"/>
  <c r="BH96" i="2"/>
  <c r="BG96" i="2"/>
  <c r="BF96" i="2"/>
  <c r="T96" i="2"/>
  <c r="R96" i="2"/>
  <c r="P96" i="2"/>
  <c r="BK96" i="2"/>
  <c r="J96" i="2"/>
  <c r="BE96" i="2"/>
  <c r="BI94" i="2"/>
  <c r="BH94" i="2"/>
  <c r="BG94" i="2"/>
  <c r="BF94" i="2"/>
  <c r="T94" i="2"/>
  <c r="R94" i="2"/>
  <c r="P94" i="2"/>
  <c r="BK94" i="2"/>
  <c r="J94" i="2"/>
  <c r="BE94" i="2" s="1"/>
  <c r="BI91" i="2"/>
  <c r="BH91" i="2"/>
  <c r="BG91" i="2"/>
  <c r="BF91" i="2"/>
  <c r="T91" i="2"/>
  <c r="R91" i="2"/>
  <c r="P91" i="2"/>
  <c r="BK91" i="2"/>
  <c r="J91" i="2"/>
  <c r="BE91" i="2"/>
  <c r="BI87" i="2"/>
  <c r="BH87" i="2"/>
  <c r="BG87" i="2"/>
  <c r="BF87" i="2"/>
  <c r="T87" i="2"/>
  <c r="R87" i="2"/>
  <c r="P87" i="2"/>
  <c r="BK87" i="2"/>
  <c r="J87" i="2"/>
  <c r="BE87" i="2" s="1"/>
  <c r="BI85" i="2"/>
  <c r="BH85" i="2"/>
  <c r="F36" i="2" s="1"/>
  <c r="BC55" i="1" s="1"/>
  <c r="BG85" i="2"/>
  <c r="BF85" i="2"/>
  <c r="F34" i="2" s="1"/>
  <c r="BA55" i="1" s="1"/>
  <c r="BA54" i="1" s="1"/>
  <c r="AW54" i="1" s="1"/>
  <c r="AK30" i="1" s="1"/>
  <c r="J34" i="2"/>
  <c r="AW55" i="1" s="1"/>
  <c r="T85" i="2"/>
  <c r="R85" i="2"/>
  <c r="R84" i="2" s="1"/>
  <c r="P85" i="2"/>
  <c r="P84" i="2" s="1"/>
  <c r="P83" i="2" s="1"/>
  <c r="P82" i="2" s="1"/>
  <c r="AU55" i="1"/>
  <c r="AU54" i="1" s="1"/>
  <c r="BK85" i="2"/>
  <c r="BK84" i="2" s="1"/>
  <c r="J84" i="2" s="1"/>
  <c r="J61" i="2" s="1"/>
  <c r="BK83" i="2"/>
  <c r="J85" i="2"/>
  <c r="BE85" i="2"/>
  <c r="J79" i="2"/>
  <c r="J78" i="2"/>
  <c r="F78" i="2"/>
  <c r="F76" i="2"/>
  <c r="E74" i="2"/>
  <c r="J55" i="2"/>
  <c r="J54" i="2"/>
  <c r="F54" i="2"/>
  <c r="F52" i="2"/>
  <c r="E50" i="2"/>
  <c r="J18" i="2"/>
  <c r="E18" i="2"/>
  <c r="F55" i="2" s="1"/>
  <c r="F79" i="2"/>
  <c r="J17" i="2"/>
  <c r="J12" i="2"/>
  <c r="J52" i="2" s="1"/>
  <c r="J76" i="2"/>
  <c r="E7" i="2"/>
  <c r="E72" i="2"/>
  <c r="E48" i="2"/>
  <c r="W30" i="1"/>
  <c r="AS54" i="1"/>
  <c r="L50" i="1"/>
  <c r="AM50" i="1"/>
  <c r="AM49" i="1"/>
  <c r="L49" i="1"/>
  <c r="AM47" i="1"/>
  <c r="L47" i="1"/>
  <c r="L45" i="1"/>
  <c r="L44" i="1"/>
  <c r="E78" i="3" l="1"/>
  <c r="E48" i="3"/>
  <c r="J83" i="2"/>
  <c r="J60" i="2" s="1"/>
  <c r="BK82" i="2"/>
  <c r="J82" i="2" s="1"/>
  <c r="R83" i="2"/>
  <c r="R82" i="2" s="1"/>
  <c r="F35" i="2"/>
  <c r="BB55" i="1" s="1"/>
  <c r="BB54" i="1" s="1"/>
  <c r="F37" i="2"/>
  <c r="BD55" i="1" s="1"/>
  <c r="BD54" i="1" s="1"/>
  <c r="W33" i="1" s="1"/>
  <c r="J33" i="2"/>
  <c r="AV55" i="1" s="1"/>
  <c r="AT55" i="1" s="1"/>
  <c r="F33" i="2"/>
  <c r="AZ55" i="1" s="1"/>
  <c r="T84" i="2"/>
  <c r="T83" i="2" s="1"/>
  <c r="T82" i="2" s="1"/>
  <c r="BC54" i="1"/>
  <c r="J90" i="3"/>
  <c r="J61" i="3" s="1"/>
  <c r="BK89" i="3"/>
  <c r="F33" i="3"/>
  <c r="AZ56" i="1" s="1"/>
  <c r="BK145" i="3"/>
  <c r="J145" i="3" s="1"/>
  <c r="J67" i="3" s="1"/>
  <c r="W31" i="1" l="1"/>
  <c r="AX54" i="1"/>
  <c r="J30" i="2"/>
  <c r="J59" i="2"/>
  <c r="AY54" i="1"/>
  <c r="W32" i="1"/>
  <c r="J89" i="3"/>
  <c r="J60" i="3" s="1"/>
  <c r="BK88" i="3"/>
  <c r="J88" i="3" s="1"/>
  <c r="AZ54" i="1"/>
  <c r="J30" i="3" l="1"/>
  <c r="J59" i="3"/>
  <c r="J39" i="2"/>
  <c r="AG55" i="1"/>
  <c r="AV54" i="1"/>
  <c r="W29" i="1"/>
  <c r="AN55" i="1" l="1"/>
  <c r="AT54" i="1"/>
  <c r="AK29" i="1"/>
  <c r="J39" i="3"/>
  <c r="AG56" i="1"/>
  <c r="AN56" i="1" s="1"/>
  <c r="AG54" i="1" l="1"/>
  <c r="AK26" i="1" l="1"/>
  <c r="AK35" i="1" s="1"/>
  <c r="AN54" i="1"/>
</calcChain>
</file>

<file path=xl/sharedStrings.xml><?xml version="1.0" encoding="utf-8"?>
<sst xmlns="http://schemas.openxmlformats.org/spreadsheetml/2006/main" count="1291" uniqueCount="303">
  <si>
    <t>Export Komplet</t>
  </si>
  <si>
    <t>VZ</t>
  </si>
  <si>
    <t>2.0</t>
  </si>
  <si>
    <t>ZAMOK</t>
  </si>
  <si>
    <t>False</t>
  </si>
  <si>
    <t>{b3d05626-9a24-451a-a771-8a0916307d6c}</t>
  </si>
  <si>
    <t>0,01</t>
  </si>
  <si>
    <t>21</t>
  </si>
  <si>
    <t>15</t>
  </si>
  <si>
    <t>REKAPITULACE STAVBY</t>
  </si>
  <si>
    <t>v ---  níže se nacházejí doplnkové a pomocné údaje k sestavám  --- v</t>
  </si>
  <si>
    <t>Návod na vyplnění</t>
  </si>
  <si>
    <t>0,001</t>
  </si>
  <si>
    <t>Kód:</t>
  </si>
  <si>
    <t>19305</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</si>
  <si>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</si>
  <si>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</si>
  <si>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KPÚ  Hať- Účelová polní cesta Stará Šilheřovická C 29</t>
  </si>
  <si>
    <t>KSO:</t>
  </si>
  <si>
    <t>822 29 71</t>
  </si>
  <si>
    <t>CC-CZ:</t>
  </si>
  <si>
    <t/>
  </si>
  <si>
    <t>Místo:</t>
  </si>
  <si>
    <t>Hať</t>
  </si>
  <si>
    <t>Datum:</t>
  </si>
  <si>
    <t>13. 4. 2018</t>
  </si>
  <si>
    <t>CZ-CPV:</t>
  </si>
  <si>
    <t>45233123-7stav.práce</t>
  </si>
  <si>
    <t>Zadavatel:</t>
  </si>
  <si>
    <t>IČ:</t>
  </si>
  <si>
    <t>Obec Hať</t>
  </si>
  <si>
    <t>DIČ:</t>
  </si>
  <si>
    <t>Uchazeč:</t>
  </si>
  <si>
    <t>Vyplň údaj</t>
  </si>
  <si>
    <t>Projektant:</t>
  </si>
  <si>
    <t>14567971</t>
  </si>
  <si>
    <t>ing Milan Palák</t>
  </si>
  <si>
    <t>CZ500617088</t>
  </si>
  <si>
    <t>True</t>
  </si>
  <si>
    <t>Zpracovatel:</t>
  </si>
  <si>
    <t>Anna Mužná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</si>
  <si>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</si>
  <si>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</si>
  <si>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</si>
  <si>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</si>
  <si>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</si>
  <si>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</si>
  <si>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</si>
  <si>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</si>
  <si>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</si>
  <si>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</si>
  <si>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</si>
  <si>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</si>
  <si>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</si>
  <si>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</si>
  <si>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</si>
  <si>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</si>
  <si>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</si>
  <si>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</si>
  <si>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</si>
  <si>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</si>
  <si>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</si>
  <si>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</si>
  <si>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</si>
  <si>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</si>
  <si>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</si>
  <si>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</si>
  <si>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</si>
  <si>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</si>
  <si>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</si>
  <si>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</si>
  <si>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</si>
  <si>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</si>
  <si>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</si>
  <si>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</si>
  <si>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</si>
  <si>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</si>
  <si>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</si>
  <si>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</si>
  <si>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</si>
  <si>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</si>
  <si>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</si>
  <si>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1830201</t>
  </si>
  <si>
    <t>KPÚ  Hať- Účelová polní cesta Stará Šilheřovická C 29 - 1.etapa</t>
  </si>
  <si>
    <t>STA</t>
  </si>
  <si>
    <t>1</t>
  </si>
  <si>
    <t>{855f222a-d1c4-42a4-b1c0-ba345f0d7c7e}</t>
  </si>
  <si>
    <t>2</t>
  </si>
  <si>
    <t>1830202</t>
  </si>
  <si>
    <t>KPÚ  Hať- Účelová polní cesta Stará Šilheřovická C 29 - 2.etapa</t>
  </si>
  <si>
    <t>{435c3db5-ec6c-483c-a5b0-27583cc61c85}</t>
  </si>
  <si>
    <t>KRYCÍ LIST SOUPISU PRACÍ</t>
  </si>
  <si>
    <t>Objekt:</t>
  </si>
  <si>
    <t>1830201 - KPÚ  Hať- Účelová polní cesta Stará Šilheřovická C 29 - 1.etapa</t>
  </si>
  <si>
    <t>REKAPITULACE ČLENĚNÍ SOUPISU PRACÍ</t>
  </si>
  <si>
    <t>Kód dílu - Popis</t>
  </si>
  <si>
    <t>Cena celkem [CZK]</t>
  </si>
  <si>
    <t>-1</t>
  </si>
  <si>
    <t>HSV - Práce a dodávky HSV</t>
  </si>
  <si>
    <t xml:space="preserve">    1 - Zemní práce</t>
  </si>
  <si>
    <t xml:space="preserve">    5 - Komunikace pozemní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</si>
  <si>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</si>
  <si>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</si>
  <si>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</si>
  <si>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</si>
  <si>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</si>
  <si>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</si>
  <si>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</si>
  <si>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</si>
  <si>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</si>
  <si>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</si>
  <si>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</si>
  <si>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</si>
  <si>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</si>
  <si>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</si>
  <si>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</si>
  <si>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</si>
  <si>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</si>
  <si>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</si>
  <si>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122202203</t>
  </si>
  <si>
    <t>Odkopávky a prokopávky nezapažené pro silnice s přemístěním výkopku v příčných profilech na vzdálenost do 15 m nebo s naložením na dopravní prostředek v hornině tř. 3 přes 1 000 do 5 000 m3</t>
  </si>
  <si>
    <t>m3</t>
  </si>
  <si>
    <t>CS ÚRS 2019 01</t>
  </si>
  <si>
    <t>4</t>
  </si>
  <si>
    <t>-107422527</t>
  </si>
  <si>
    <t>PSC</t>
  </si>
  <si>
    <t xml:space="preserve">Poznámka k souboru cen:_x000D_
1. Ceny jsou určeny pro vykopávky:_x000D_
a) příkopů pro silnice a to i tehdy, jsou-li vykopávky příkopů prováděny samostatně,_x000D_
b) v zemnících na suchu, jestliže tyto zemníky přímo souvisejí s odkopávkami nebo prokopávkami pro spodní stavbu silnic. Vykopávky v ostatních zemnících se oceňují podle kapitoly. 3*2 Zemníky Všeobecných podmínek tohoto katalogu._x000D_
c) při zahlubování silnic pro mimoúrovňové křížení a pro vykopávky pod mosty provedenými v předepsaném předstihu. Část vykopávky mezi svislými rovinami proloženými vnějšími hranami mostu se oceňují:_x000D_
- při objemu do 1 000 m3 cenami pro množství do 100 m3_x000D_
- při objemu přes 1 000 m3 cenami pro množství přes 100 do 1 000 m3._x000D_
d) pro sejmutí podorničí s přihlédnutím k ustanovení čl. 3112 Všeobecných podmínek katalogu._x000D_
2. Ceny nelze použít pro odkopávky a prokopávky v zapažených prostorách; tyto zemní práce se oceňují podle čl. 3116 Všeobecných podmínek tohoto katalogu._x000D_
3. V cenách jsou započteny i náklady na vodorovné přemístění výkopku v příčných profilech na přilehlých svazích a příkopech. Vzdálenosti příčného přemístění se nezahrnují do střední vzdálenosti vodorovného přemístění výkopku._x000D_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katalogu._x000D_
5. Přemístění výkopku v příčných profilech na vzdálenost přes 15 m se oceňuje cenami souboru cen 162 .0-1 . Vodorovné přemístění výkopku části A 01 Společné zemní práce tohoto katalogu_x000D_
</t>
  </si>
  <si>
    <t>123202101</t>
  </si>
  <si>
    <t>Vykopávky zářezů se šikmými stěnami pro podzemní vedení s přemístěním výkopku na vzdálenost do 5 m od podélné osy zářezu nebo s naložením na dopravní prostředek, s urovnáním dna zářezu do předepsaného profilu a spádu, pro jakýkoliv sklon stěn v zářezu v hornině tř. 3 do 1 000 m3</t>
  </si>
  <si>
    <t>459750162</t>
  </si>
  <si>
    <t xml:space="preserve">Poznámka k souboru cen:_x000D_
1. Ceny lze použít i pro vykopávky tzv. zemních špalků, ponechaných ve výkopu při vykopávce zářezů pro podzemní vedení pro zajištění stěn výkopu proti sesutí, pro zabezpečení objektů sousedících se zářezem nebo vedení křižující zářez apod._x000D_
2. Svislé přemístění výkopku se oceňuje podle tab. III z přílohy č. 8 a čl. 3564 Všeobecných podmínek katalogu._x000D_
3. Hloubení jámy, šachty nebo rýhy se svislými stěnami pode dnem zářezu pro podzemní vedení se oceňuje cenami souborů cen 131 . 0-11 Hloubení nezapažených jam a zářezů, 131 . 0-12 Hloubení zapažených jam a zářezů, 132 . 0-11 Hloubení rýh šířky do 60 cm, 132 . 0-12 Hloubení rýh do 200 cm, nebo 133 . 0-11 Hloubení zapažených i nezapažených šachet. Svislé přemístění výkopku z těchto jam a rýh se oceňuje cenami souboru cen 161 10-1 . Svislé přemístění výkopku na hloubku jámy, šachty nebo rýhy, zvětšenou o dvojnásobek hloubky zářezu nad jámou, šachtou nebo rýhou._x000D_
4. Cena podle množství se volí podle celkového objemu vykopávky zářezu, zvětšeného o objem vykopávek ve dně zářezu._x000D_
</t>
  </si>
  <si>
    <t>VV</t>
  </si>
  <si>
    <t>příkop</t>
  </si>
  <si>
    <t>(250,0+145,0)*0,65+3,25</t>
  </si>
  <si>
    <t>3</t>
  </si>
  <si>
    <t>162601101</t>
  </si>
  <si>
    <t>Vodorovné přemístění výkopku nebo sypaniny po suchu na obvyklém dopravním prostředku, bez naložení výkopku, avšak se složením bez rozhrnutí z horniny tř. 1 až 4 na vzdálenost přes 3 000 do 4 000 m</t>
  </si>
  <si>
    <t>1739428651</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</si>
  <si>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</si>
  <si>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1836,0</t>
  </si>
  <si>
    <t>171201201</t>
  </si>
  <si>
    <t>Uložení sypaniny na skládky</t>
  </si>
  <si>
    <t>415238508</t>
  </si>
  <si>
    <t xml:space="preserve">Poznámka k souboru cen:_x000D_
1. Cena -1201 je určena i pro:_x000D_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skládky;_x000D_
b) zasypání koryt vodotečí a prohlubní v terénu bez předepsaného zhutnění sypaniny;_x000D_
c) uložení výkopku pod vodou do prohlubní ve dně vodotečí nebo nádrží._x000D_
2. Cenu -1201 nelze použít pro uložení výkopku nebo ornice:_x000D_
a) při vykopávkách pro podzemní vedení podél hrany výkopu, z něhož byl výkopek získán, a to ani tehdy, jestliže se výkopek po vyhození z výkopu na povrch území ještě dále přemisťuje na hromady podél výkopu;_x000D_
b) na dočasné skládky, které nejsou předepsány projektem;_x000D_
c) na dočasné skládky předepsané projektem tak, že na 1 m2 projektem určené plochy této skládky připadají nejvýše 2 m3 výkopku nebo ornice (viz. též poznámku č. 1 a);_x000D_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neoceňuje._x000D_
e) na trvalé skládky s předepsaným zhutněním; toto uložení výkopku se oceňuje cenami souboru cen 171 . 0- . . Uložení sypaniny do násypů._x000D_
3. V ceně -1201 jsou započteny i náklady na rozprostření sypaniny ve vrstvách s hrubým urovnáním na skládce._x000D_
4. V ceně -1201 nejsou započteny náklady na získání skládek ani na poplatky za skládku._x000D_
5. Množství jednotek uložení výkopku (sypaniny) se určí v m3 uloženého výkopku (sypaniny),v rostlém stavu zpravidla ve výkopišti._x000D_
</t>
  </si>
  <si>
    <t>5</t>
  </si>
  <si>
    <t>181951102</t>
  </si>
  <si>
    <t>Úprava pláně vyrovnáním výškových rozdílů v hornině tř. 1 až 4 se zhutněním</t>
  </si>
  <si>
    <t>m2</t>
  </si>
  <si>
    <t>2054272414</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</si>
  <si>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(berem) šířky do 3 m přerušujících svahy, pro urovnání dna silničních a železničních příkopů pro jakoukoliv šířku dna; toto urovnání se oceňuje cenami souboru cen 182 .0-1 Svahování._x000D_
3. Urovnání ploch ve sklonu přes 1 : 5 se oceňuje cenami souboru cen 182 . 0-11 Svahování trvalých svahů do projektovaných profilů._x000D_
4. Náklady na urovnání dna a stěn při čištění příkopů pozemních komunikací jsou započteny v cenách souborů cen 938 90-2 . Čištění příkopů komunikací v suchu nebo ve vodě části A02 Zemní práce pro objekty oborů 821 až 828._x000D_
5. Míru zhutnění určuje projekt. Ceny se zhutněním jsou určeny pro jakoukoliv míru zhutnění._x000D_
</t>
  </si>
  <si>
    <t>5500,0</t>
  </si>
  <si>
    <t>výhybna</t>
  </si>
  <si>
    <t>9,0*2,0*2+4,0</t>
  </si>
  <si>
    <t>Součet</t>
  </si>
  <si>
    <t>Komunikace pozemní</t>
  </si>
  <si>
    <t>6</t>
  </si>
  <si>
    <t>564871111</t>
  </si>
  <si>
    <t>Podklad ze štěrkodrti ŠD s rozprostřením a zhutněním, po zhutnění tl. 250 mm</t>
  </si>
  <si>
    <t>2046002361</t>
  </si>
  <si>
    <t>7</t>
  </si>
  <si>
    <t>565146111</t>
  </si>
  <si>
    <t>Asfaltový beton vrstva podkladní ACP 22 (obalované kamenivo hrubozrnné - OKH) s rozprostřením a zhutněním v pruhu šířky do 3 m, po zhutnění tl. 60 mm</t>
  </si>
  <si>
    <t>174045442</t>
  </si>
  <si>
    <t xml:space="preserve">Poznámka k souboru cen:_x000D_
1. ČSN EN 13108-1 připouští pro ACP 22 pouze tl. 60 až 100 mm._x000D_
</t>
  </si>
  <si>
    <t>4440,0</t>
  </si>
  <si>
    <t>1830202 - KPÚ  Hať- Účelová polní cesta Stará Šilheřovická C 29 - 2.etapa</t>
  </si>
  <si>
    <t xml:space="preserve">    2 - Zakládání</t>
  </si>
  <si>
    <t xml:space="preserve">    4 - Vodorovné konstrukce</t>
  </si>
  <si>
    <t xml:space="preserve">    8 - Trubní vedení</t>
  </si>
  <si>
    <t xml:space="preserve">    9 - Ostatní konstrukce a práce, bourání</t>
  </si>
  <si>
    <t xml:space="preserve">    998 - Přesun hmot</t>
  </si>
  <si>
    <t>PSV - Práce a dodávky PSV</t>
  </si>
  <si>
    <t xml:space="preserve">    767 - Konstrukce zámečnické</t>
  </si>
  <si>
    <t>Zakládání</t>
  </si>
  <si>
    <t>273362021</t>
  </si>
  <si>
    <t>Výztuž základů desek ze svařovaných sítí z drátů typu KARI</t>
  </si>
  <si>
    <t>t</t>
  </si>
  <si>
    <t>-316786714</t>
  </si>
  <si>
    <t xml:space="preserve">Poznámka k souboru cen:_x000D_
1. Ceny platí pro desky rovné, s náběhy, hřibové nebo upnuté do žeber včetně výztuže těchto žeber._x000D_
</t>
  </si>
  <si>
    <t>17,0*0,6*1,15*0,004</t>
  </si>
  <si>
    <t>275313611</t>
  </si>
  <si>
    <t>Základy z betonu prostého patky a bloky z betonu kamenem neprokládaného tř. C 16/20</t>
  </si>
  <si>
    <t>173373166</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</si>
  <si>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t>
  </si>
  <si>
    <t>kalník</t>
  </si>
  <si>
    <t>0,35*0,35*0,5*4+0,005</t>
  </si>
  <si>
    <t>275351121</t>
  </si>
  <si>
    <t>Bednění základů patek zřízení</t>
  </si>
  <si>
    <t>1145726390</t>
  </si>
  <si>
    <t xml:space="preserve">Poznámka k souboru cen:_x000D_
1. Ceny jsou určeny pro bednění ve volném prostranství, ve volných nebo zapažených jamách, rýhách a šachtách._x000D_
2. Kruhové nebo obloukové bednění poloměru do 1 m se oceňuje individuálně._x000D_
</t>
  </si>
  <si>
    <t>0,35*4*0,5*4</t>
  </si>
  <si>
    <t>275351122</t>
  </si>
  <si>
    <t>Bednění základů patek odstranění</t>
  </si>
  <si>
    <t>471103727</t>
  </si>
  <si>
    <t>Vodorovné konstrukce</t>
  </si>
  <si>
    <t>411121232</t>
  </si>
  <si>
    <t>Montáž prefabrikovaných železobetonových stropů se zalitím spár, včetně podpěrné konstrukce, na cementovou maltu ze stropních desek, šířky do 600 mm a délky přes 900 do 1800 mm</t>
  </si>
  <si>
    <t>kus</t>
  </si>
  <si>
    <t>-681203445</t>
  </si>
  <si>
    <t xml:space="preserve">Poznámka k souboru cen:_x000D_
1. Montáž stropních panelů šířky do 600 mm a délky do 3300 mm se oceňuje jako montáž stropní desky._x000D_
2. Montáž stropní desky šířky přes 600 mm se ocení jako montáž stropních panelů._x000D_
3. Šířkou se rozumí šířka skladebná._x000D_
4. V cenách nejsou započteny náklady na dodávku hlavních materiálů, tato se ocení ve specifikaci.._x000D_
</t>
  </si>
  <si>
    <t>M</t>
  </si>
  <si>
    <t>59341225</t>
  </si>
  <si>
    <t>deska stropní plná PZD 1490x290x90mm</t>
  </si>
  <si>
    <t>8</t>
  </si>
  <si>
    <t>1427712462</t>
  </si>
  <si>
    <t>411121243</t>
  </si>
  <si>
    <t>Montáž prefabrikovaných železobetonových stropů se zalitím spár, včetně podpěrné konstrukce, na cementovou maltu ze stropních desek, šířky do 600 mm a délky přes 1800 do 2700 mm</t>
  </si>
  <si>
    <t>987029258</t>
  </si>
  <si>
    <t>59341123</t>
  </si>
  <si>
    <t>deska stropní plná PZD 2390x290x100mm</t>
  </si>
  <si>
    <t>-660389845</t>
  </si>
  <si>
    <t>9</t>
  </si>
  <si>
    <t>452312141</t>
  </si>
  <si>
    <t>Podkladní a zajišťovací konstrukce z betonu prostého v otevřeném výkopu sedlové lože pod potrubí z betonu tř. C 16/20</t>
  </si>
  <si>
    <t>1052776656</t>
  </si>
  <si>
    <t xml:space="preserve">Poznámka k souboru cen:_x000D_
1. Ceny -1121 až -1191 a -1192 lze použít i pro ochrannou vrstvu pod železobetonové konstrukce._x000D_
2. Ceny -2121 až -2191 a -2192 jsou určeny pro jakékoliv úkosy sedel._x000D_
</t>
  </si>
  <si>
    <t>propustek</t>
  </si>
  <si>
    <t>2,3*1,1*0,15*12+0,046</t>
  </si>
  <si>
    <t>10</t>
  </si>
  <si>
    <t>564722111</t>
  </si>
  <si>
    <t>Podklad nebo kryt z vibrovaného štěrku VŠ s rozprostřením, vlhčením a zhutněním, po zhutnění tl. 80 mm</t>
  </si>
  <si>
    <t>-1687352909</t>
  </si>
  <si>
    <t>krajnice</t>
  </si>
  <si>
    <t>1120,0</t>
  </si>
  <si>
    <t>11</t>
  </si>
  <si>
    <t>564841111</t>
  </si>
  <si>
    <t>Podklad ze štěrkodrti ŠD s rozprostřením a zhutněním, po zhutnění tl. 120 mm</t>
  </si>
  <si>
    <t>-429530880</t>
  </si>
  <si>
    <t>12</t>
  </si>
  <si>
    <t>573231109</t>
  </si>
  <si>
    <t>Postřik spojovací PS bez posypu kamenivem ze silniční emulze, v množství 0,60 kg/m2</t>
  </si>
  <si>
    <t>872003032</t>
  </si>
  <si>
    <t>13</t>
  </si>
  <si>
    <t>573312311</t>
  </si>
  <si>
    <t>Prolití podkladu nebo krytu z kameniva asfaltem, v množství 4,00 kg/m2</t>
  </si>
  <si>
    <t>1138339040</t>
  </si>
  <si>
    <t xml:space="preserve">Poznámka k souboru cen:_x000D_
1. V cenách nejsou započteny náklady na posyp kamenivem, které se oceňuje takto :_x000D_
a) posyp včetně zhutnění cenami souboru cen 571 90- . . Posyp podkladu nebo krytu části A 01 tohoto katalogu,_x000D_
b) posyp bez zhutnění cenami souboru cen 572 40-41 Posyp podkladu nebo krytu části C 01 tohoto katalogu._x000D_
</t>
  </si>
  <si>
    <t>14</t>
  </si>
  <si>
    <t>577134211</t>
  </si>
  <si>
    <t>Asfaltový beton vrstva obrusná ACO 11 (ABS) s rozprostřením a se zhutněním z nemodifikovaného asfaltu v pruhu šířky do 3 m tř. II, po zhutnění tl. 40 mm</t>
  </si>
  <si>
    <t>1705370719</t>
  </si>
  <si>
    <t xml:space="preserve">Poznámka k souboru cen:_x000D_
1. ČSN EN 13108-1 připouští pro ACO 11 pouze tl. 35 až 50 mm._x000D_
</t>
  </si>
  <si>
    <t>4225,0</t>
  </si>
  <si>
    <t>Trubní vedení</t>
  </si>
  <si>
    <t>871395221</t>
  </si>
  <si>
    <t>Kanalizační potrubí z tvrdého PVC v otevřeném výkopu ve sklonu do 20 %, hladkého plnostěnného jednovrstvého, tuhost třídy SN 8 DN 400</t>
  </si>
  <si>
    <t>m</t>
  </si>
  <si>
    <t>625187762</t>
  </si>
  <si>
    <t xml:space="preserve">Poznámka k souboru cen:_x000D_
1. V cenách jsou započteny i náklady na dodání trub včetně gumového těsnění._x000D_
2. Použití trub dle tuhostí:_x000D_
a) třída SN 4: kanalizační sítě, přípojky, odvodňování pozemků s výškou krytí až 4 m_x000D_
b) třída SN 8: kanalizační sítě v nestandartních podmínkách uložení, vysoké teplotní a mechanické zatížení s výškou krytí do 8 m_x000D_
c) SN 10: kanalizační sítě, přípojky, odvodňování pozemků s výškou krytí &amp;gt; 8 m_x000D_
d) třída SN 12: kanalizační sítě s vysokým statickým zatížením a dynamickými rázy, při rychlosti média až 15 m/s a výškou krytí 0,7-10 m_x000D_
e) třída SN 16: kanalizační sítě s vysokým statickým zatížením a dynamickými rázy avýškou krytí 0,5-12 m._x000D_
</t>
  </si>
  <si>
    <t>propustky</t>
  </si>
  <si>
    <t>17,0</t>
  </si>
  <si>
    <t>Ostatní konstrukce a práce, bourání</t>
  </si>
  <si>
    <t>16</t>
  </si>
  <si>
    <t>919411111</t>
  </si>
  <si>
    <t>Čelo propustku včetně římsy z betonu prostého bez zvláštních nároků na prostředí, pro propustek z trub DN 300 až 500 mm</t>
  </si>
  <si>
    <t>1246035732</t>
  </si>
  <si>
    <t xml:space="preserve">Poznámka k souboru cen:_x000D_
1. Ceny jsou určeny pro čela propustků bez svahových křídel o spádu do 10 %._x000D_
2. Ceny nelze použít pro čela propustků z trub DN přes 800 mm a pro čela se svahovými křídly, které se oceňují cenami části A 01 katalogu 821-1 Mosty._x000D_
3. V cenách 919 41-1111 až -1141 jsou započteny i náklady na zdivo základu a zdivo nadzákladové z betonu prostého, římsu z betonu železového, zřízení bednění a jeho odstranění._x000D_
4. V cenách 919 44-1211 a -1221 jsou započteny i náklady na maltu cementovou pro zdivo z lomového kamene, maltu cementovou pro spárování zdiva, na římsu z betonu železového, zřízení bednění a jeho odstranění._x000D_
5. V cenách nejsou započteny náklady na:_x000D_
a) zemní práce, které se oceňují cenami souborů cen katalogu 800-1 Zemní práce,_x000D_
b) zábradlí, které se oceňuje cenami části A 01 katalogu 821-1 Mosty,_x000D_
c) ocelovou výztuž římsy, která se oceňuje cenami části A 01 katalogu 821-1 Mosty._x000D_
6. Pro výpočet přesunu hmot se celková hmotnost položky sníží o hmotnost betonu, pokud je beton dodáván přímo na místo zabudování nebo do prostoru technologické manipulace._x000D_
</t>
  </si>
  <si>
    <t>17</t>
  </si>
  <si>
    <t>919535557</t>
  </si>
  <si>
    <t>Obetonování trubního propustku betonem prostým bez zvýšených nároků na prostředí tř. C 16/20</t>
  </si>
  <si>
    <t>-1912205910</t>
  </si>
  <si>
    <t xml:space="preserve">Poznámka k souboru cen:_x000D_
1. V ceně jsou započteny i náklady na popř. nutné bednění a odbednění._x000D_
2. Pro výpočet přesunu hmot se celková hmotnost položky sníží o hmotnost betonu, pokud je beton dodáván přímo na místo zabudování nebo do prostoru technologické manipulace._x000D_
</t>
  </si>
  <si>
    <t>35,0</t>
  </si>
  <si>
    <t>18</t>
  </si>
  <si>
    <t>935111211</t>
  </si>
  <si>
    <t>Osazení betonového příkopového žlabu s vyplněním a zatřením spár cementovou maltou s ložem tl. 100 mm z kameniva těženého nebo štěrkopísku z betonových příkopových tvárnic šířky přes 500 do 800 mm</t>
  </si>
  <si>
    <t>1141819503</t>
  </si>
  <si>
    <t xml:space="preserve">Poznámka k souboru cen:_x000D_
1. V cenách jsou započteny i náklady na dodání hmot pro lože a pro vyplnění spár._x000D_
2. V cenách nejsou započteny náklady na dodání příkopových tvárnic nebo betonových desek, které se oceňují ve specifikaci._x000D_
3. Množství měrných jednotek se určuje:_x000D_
a) pro příkopy z betonových tvárnic (žlabu) v m délky jejich podélné osy,_x000D_
b) pro příkopy z betonových desek v m2 rozvinuté lícní plochy dlažby (žlabu),_x000D_
c) pro lože z kameniva nebo z betonu prostého v cenách -1911 a -2911 v m2 rozvinuté lícní plochy dlažby (žlabu)._x000D_
4. Šířkou žlabu příkopových tvárnic se rozumí největší světlá šířka tvárnice._x000D_
</t>
  </si>
  <si>
    <t>19</t>
  </si>
  <si>
    <t>59227026</t>
  </si>
  <si>
    <t>žlabovka příkopová betonová 500x600x90mm</t>
  </si>
  <si>
    <t>1954203355</t>
  </si>
  <si>
    <t>998</t>
  </si>
  <si>
    <t>Přesun hmot</t>
  </si>
  <si>
    <t>20</t>
  </si>
  <si>
    <t>998225111</t>
  </si>
  <si>
    <t>Přesun hmot pro komunikace s krytem z kameniva, monolitickým betonovým nebo živičným dopravní vzdálenost do 200 m jakékoliv délky objektu</t>
  </si>
  <si>
    <t>299209723</t>
  </si>
  <si>
    <t xml:space="preserve">Poznámka k souboru cen:_x000D_
1. Ceny lze použít i pro plochy letišť s krytem monolitickým betonovým nebo živičným._x000D_
</t>
  </si>
  <si>
    <t>PSV</t>
  </si>
  <si>
    <t>Práce a dodávky PSV</t>
  </si>
  <si>
    <t>767</t>
  </si>
  <si>
    <t>Konstrukce zámečnické</t>
  </si>
  <si>
    <t>767995113</t>
  </si>
  <si>
    <t>Montáž ostatních atypických zámečnických konstrukcí hmotnosti přes 10 do 20 kg</t>
  </si>
  <si>
    <t>kg</t>
  </si>
  <si>
    <t>-727166527</t>
  </si>
  <si>
    <t xml:space="preserve">Poznámka k souboru cen:_x000D_
1. Určení cen se řídí hmotností jednotlivě montovaného dílu konstrukce._x000D_
</t>
  </si>
  <si>
    <t>L 80x80x8</t>
  </si>
  <si>
    <t>1,3*8*9,63*1,05</t>
  </si>
  <si>
    <t>příčný dren L 140x90x8</t>
  </si>
  <si>
    <t>19,0*2*14,04*1,05</t>
  </si>
  <si>
    <t>22</t>
  </si>
  <si>
    <t>553 PRC</t>
  </si>
  <si>
    <t>Atypické výrobky z válc.profilů - výroba+dodání vč.zákl.nátěru</t>
  </si>
  <si>
    <t>vlastní</t>
  </si>
  <si>
    <t>32</t>
  </si>
  <si>
    <t>-261910043</t>
  </si>
  <si>
    <t>23</t>
  </si>
  <si>
    <t>998767101</t>
  </si>
  <si>
    <t>Přesun hmot pro zámečnické konstrukce stanovený z hmotnosti přesunovaného materiálu vodorovná dopravní vzdálenost do 50 m v objektech výšky do 6 m</t>
  </si>
  <si>
    <t>620709210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</si>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</sst>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7" fillId="0" borderId="0" applyNumberFormat="0" applyFill="0" applyBorder="0" applyAlignment="0" applyProtection="0"/>
  </cellStyleXfs>
  <cellXfs count="29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top"/>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1" fillId="4" borderId="8" xfId="0" applyFont="1" applyFill="1" applyBorder="1" applyAlignment="1" applyProtection="1">
      <alignment horizontal="center" vertical="center"/>
    </xf>
    <xf numFmtId="0" fontId="22" fillId="0" borderId="16"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19" fillId="0" borderId="14"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5"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3"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8" fillId="0" borderId="14"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5" xfId="0" applyNumberFormat="1" applyFont="1" applyBorder="1" applyAlignment="1" applyProtection="1">
      <alignment vertical="center"/>
    </xf>
    <xf numFmtId="0" fontId="5" fillId="0" borderId="0" xfId="0" applyFont="1" applyAlignment="1">
      <alignment horizontal="left" vertical="center"/>
    </xf>
    <xf numFmtId="4" fontId="28" fillId="0" borderId="19" xfId="0" applyNumberFormat="1" applyFont="1" applyBorder="1" applyAlignment="1" applyProtection="1">
      <alignment vertical="center"/>
    </xf>
    <xf numFmtId="4" fontId="28" fillId="0" borderId="20" xfId="0" applyNumberFormat="1" applyFont="1" applyBorder="1" applyAlignment="1" applyProtection="1">
      <alignment vertical="center"/>
    </xf>
    <xf numFmtId="166"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top"/>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3" xfId="0" applyFont="1" applyBorder="1" applyAlignment="1" applyProtection="1">
      <alignment horizontal="center" vertical="center" wrapText="1"/>
    </xf>
    <xf numFmtId="0" fontId="21" fillId="4" borderId="16"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xf>
    <xf numFmtId="0" fontId="0" fillId="0" borderId="3" xfId="0" applyFont="1" applyBorder="1" applyAlignment="1">
      <alignment horizontal="center" vertical="center" wrapText="1"/>
    </xf>
    <xf numFmtId="4" fontId="23" fillId="0" borderId="0" xfId="0" applyNumberFormat="1" applyFont="1" applyAlignment="1" applyProtection="1"/>
    <xf numFmtId="166" fontId="31" fillId="0" borderId="12" xfId="0" applyNumberFormat="1" applyFont="1" applyBorder="1" applyAlignment="1" applyProtection="1"/>
    <xf numFmtId="166" fontId="31" fillId="0" borderId="13" xfId="0" applyNumberFormat="1" applyFont="1" applyBorder="1" applyAlignment="1" applyProtection="1"/>
    <xf numFmtId="4" fontId="32"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2" xfId="0" applyFont="1" applyBorder="1" applyAlignment="1" applyProtection="1">
      <alignment horizontal="center" vertical="center"/>
    </xf>
    <xf numFmtId="49" fontId="21" fillId="0" borderId="22" xfId="0" applyNumberFormat="1"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21" fillId="0" borderId="22" xfId="0" applyFont="1" applyBorder="1" applyAlignment="1" applyProtection="1">
      <alignment horizontal="center" vertical="center" wrapText="1"/>
    </xf>
    <xf numFmtId="167" fontId="21" fillId="0" borderId="22" xfId="0" applyNumberFormat="1" applyFont="1" applyBorder="1" applyAlignment="1" applyProtection="1">
      <alignment vertical="center"/>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5"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vertical="center" wrapText="1"/>
    </xf>
    <xf numFmtId="0" fontId="0" fillId="0" borderId="14" xfId="0" applyFont="1"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11" fillId="0" borderId="19" xfId="0" applyFont="1" applyBorder="1" applyAlignment="1" applyProtection="1">
      <alignment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35" fillId="0" borderId="22" xfId="0" applyFont="1" applyBorder="1" applyAlignment="1" applyProtection="1">
      <alignment horizontal="center" vertical="center"/>
    </xf>
    <xf numFmtId="49" fontId="35" fillId="0" borderId="22" xfId="0" applyNumberFormat="1" applyFont="1" applyBorder="1" applyAlignment="1" applyProtection="1">
      <alignment horizontal="left" vertical="center" wrapText="1"/>
    </xf>
    <xf numFmtId="0" fontId="35" fillId="0" borderId="22" xfId="0" applyFont="1" applyBorder="1" applyAlignment="1" applyProtection="1">
      <alignment horizontal="left" vertical="center" wrapText="1"/>
    </xf>
    <xf numFmtId="0" fontId="35" fillId="0" borderId="22" xfId="0" applyFont="1" applyBorder="1" applyAlignment="1" applyProtection="1">
      <alignment horizontal="center" vertical="center" wrapText="1"/>
    </xf>
    <xf numFmtId="167" fontId="35" fillId="0" borderId="22" xfId="0" applyNumberFormat="1" applyFont="1" applyBorder="1" applyAlignment="1" applyProtection="1">
      <alignment vertical="center"/>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0" fillId="0" borderId="19"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4" fontId="18" fillId="0" borderId="0" xfId="0" applyNumberFormat="1" applyFont="1" applyAlignment="1" applyProtection="1">
      <alignment vertical="center"/>
    </xf>
    <xf numFmtId="0" fontId="1" fillId="0" borderId="0" xfId="0" applyFont="1" applyAlignment="1" applyProtection="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4" fontId="17" fillId="0" borderId="5" xfId="0" applyNumberFormat="1" applyFont="1" applyBorder="1" applyAlignment="1" applyProtection="1">
      <alignment vertical="center"/>
    </xf>
    <xf numFmtId="0" fontId="0" fillId="0" borderId="5" xfId="0" applyFont="1" applyBorder="1" applyAlignment="1" applyProtection="1">
      <alignment vertical="center"/>
    </xf>
    <xf numFmtId="0" fontId="4" fillId="3" borderId="7" xfId="0" applyFont="1" applyFill="1" applyBorder="1" applyAlignment="1" applyProtection="1">
      <alignment horizontal="left" vertical="center"/>
    </xf>
    <xf numFmtId="0" fontId="0" fillId="3" borderId="7" xfId="0" applyFont="1" applyFill="1" applyBorder="1" applyAlignment="1" applyProtection="1">
      <alignmen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0" xfId="0"/>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20" fillId="0" borderId="14" xfId="0" applyFont="1" applyBorder="1" applyAlignment="1" applyProtection="1">
      <alignment horizontal="left" vertical="center"/>
    </xf>
    <xf numFmtId="0" fontId="20" fillId="0" borderId="0" xfId="0" applyFont="1" applyBorder="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1" fillId="0" borderId="0" xfId="0" applyFont="1" applyAlignment="1" applyProtection="1">
      <alignment horizontal="right" vertical="center"/>
    </xf>
    <xf numFmtId="164" fontId="1" fillId="0" borderId="0" xfId="0" applyNumberFormat="1" applyFont="1" applyAlignment="1" applyProtection="1">
      <alignment horizontal="left"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left" vertical="center"/>
    </xf>
    <xf numFmtId="0" fontId="21" fillId="4" borderId="7" xfId="0" applyFont="1" applyFill="1" applyBorder="1" applyAlignment="1" applyProtection="1">
      <alignment horizontal="center" vertical="center"/>
    </xf>
    <xf numFmtId="0" fontId="21" fillId="4" borderId="7" xfId="0" applyFont="1" applyFill="1" applyBorder="1" applyAlignment="1" applyProtection="1">
      <alignment horizontal="right" vertical="center"/>
    </xf>
    <xf numFmtId="4" fontId="27" fillId="0" borderId="0" xfId="0" applyNumberFormat="1"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left" vertical="center" wrapText="1"/>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workbookViewId="0"/>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ht="11.25">
      <c r="A1" s="15" t="s">
        <v>0</v>
      </c>
      <c r="AZ1" s="15" t="s">
        <v>1</v>
      </c>
      <c r="BA1" s="15" t="s">
        <v>2</v>
      </c>
      <c r="BB1" s="15" t="s">
        <v>3</v>
      </c>
      <c r="BT1" s="15" t="s">
        <v>4</v>
      </c>
      <c r="BU1" s="15" t="s">
        <v>4</v>
      </c>
      <c r="BV1" s="15" t="s">
        <v>5</v>
      </c>
    </row>
    <row r="2" spans="1:74" ht="36.950000000000003" customHeight="1">
      <c r="AR2" s="257"/>
      <c r="AS2" s="257"/>
      <c r="AT2" s="257"/>
      <c r="AU2" s="257"/>
      <c r="AV2" s="257"/>
      <c r="AW2" s="257"/>
      <c r="AX2" s="257"/>
      <c r="AY2" s="257"/>
      <c r="AZ2" s="257"/>
      <c r="BA2" s="257"/>
      <c r="BB2" s="257"/>
      <c r="BC2" s="257"/>
      <c r="BD2" s="257"/>
      <c r="BE2" s="257"/>
      <c r="BS2" s="16" t="s">
        <v>6</v>
      </c>
      <c r="BT2" s="16" t="s">
        <v>7</v>
      </c>
    </row>
    <row r="3" spans="1:74"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1:74"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1:74" ht="12" customHeight="1">
      <c r="B5" s="20"/>
      <c r="C5" s="21"/>
      <c r="D5" s="25" t="s">
        <v>13</v>
      </c>
      <c r="E5" s="21"/>
      <c r="F5" s="21"/>
      <c r="G5" s="21"/>
      <c r="H5" s="21"/>
      <c r="I5" s="21"/>
      <c r="J5" s="21"/>
      <c r="K5" s="269" t="s">
        <v>14</v>
      </c>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1"/>
      <c r="AQ5" s="21"/>
      <c r="AR5" s="19"/>
      <c r="BE5" s="248" t="s">
        <v>15</v>
      </c>
      <c r="BS5" s="16" t="s">
        <v>6</v>
      </c>
    </row>
    <row r="6" spans="1:74" ht="36.950000000000003" customHeight="1">
      <c r="B6" s="20"/>
      <c r="C6" s="21"/>
      <c r="D6" s="27" t="s">
        <v>16</v>
      </c>
      <c r="E6" s="21"/>
      <c r="F6" s="21"/>
      <c r="G6" s="21"/>
      <c r="H6" s="21"/>
      <c r="I6" s="21"/>
      <c r="J6" s="21"/>
      <c r="K6" s="271" t="s">
        <v>17</v>
      </c>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1"/>
      <c r="AQ6" s="21"/>
      <c r="AR6" s="19"/>
      <c r="BE6" s="249"/>
      <c r="BS6" s="16" t="s">
        <v>6</v>
      </c>
    </row>
    <row r="7" spans="1:74"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21</v>
      </c>
      <c r="AO7" s="21"/>
      <c r="AP7" s="21"/>
      <c r="AQ7" s="21"/>
      <c r="AR7" s="19"/>
      <c r="BE7" s="249"/>
      <c r="BS7" s="16" t="s">
        <v>6</v>
      </c>
    </row>
    <row r="8" spans="1:74" ht="12" customHeight="1">
      <c r="B8" s="20"/>
      <c r="C8" s="21"/>
      <c r="D8" s="28"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24</v>
      </c>
      <c r="AL8" s="21"/>
      <c r="AM8" s="21"/>
      <c r="AN8" s="29" t="s">
        <v>25</v>
      </c>
      <c r="AO8" s="21"/>
      <c r="AP8" s="21"/>
      <c r="AQ8" s="21"/>
      <c r="AR8" s="19"/>
      <c r="BE8" s="249"/>
      <c r="BS8" s="16" t="s">
        <v>6</v>
      </c>
    </row>
    <row r="9" spans="1:74" ht="29.25" customHeight="1">
      <c r="B9" s="20"/>
      <c r="C9" s="21"/>
      <c r="D9" s="25" t="s">
        <v>26</v>
      </c>
      <c r="E9" s="21"/>
      <c r="F9" s="21"/>
      <c r="G9" s="21"/>
      <c r="H9" s="21"/>
      <c r="I9" s="21"/>
      <c r="J9" s="21"/>
      <c r="K9" s="30" t="s">
        <v>27</v>
      </c>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249"/>
      <c r="BS9" s="16" t="s">
        <v>6</v>
      </c>
    </row>
    <row r="10" spans="1:74" ht="12" customHeight="1">
      <c r="B10" s="20"/>
      <c r="C10" s="21"/>
      <c r="D10" s="28" t="s">
        <v>28</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29</v>
      </c>
      <c r="AL10" s="21"/>
      <c r="AM10" s="21"/>
      <c r="AN10" s="26" t="s">
        <v>21</v>
      </c>
      <c r="AO10" s="21"/>
      <c r="AP10" s="21"/>
      <c r="AQ10" s="21"/>
      <c r="AR10" s="19"/>
      <c r="BE10" s="249"/>
      <c r="BS10" s="16" t="s">
        <v>6</v>
      </c>
    </row>
    <row r="11" spans="1:74" ht="18.399999999999999" customHeight="1">
      <c r="B11" s="20"/>
      <c r="C11" s="21"/>
      <c r="D11" s="21"/>
      <c r="E11" s="26" t="s">
        <v>30</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31</v>
      </c>
      <c r="AL11" s="21"/>
      <c r="AM11" s="21"/>
      <c r="AN11" s="26" t="s">
        <v>21</v>
      </c>
      <c r="AO11" s="21"/>
      <c r="AP11" s="21"/>
      <c r="AQ11" s="21"/>
      <c r="AR11" s="19"/>
      <c r="BE11" s="249"/>
      <c r="BS11" s="16" t="s">
        <v>6</v>
      </c>
    </row>
    <row r="12" spans="1:74"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249"/>
      <c r="BS12" s="16" t="s">
        <v>6</v>
      </c>
    </row>
    <row r="13" spans="1:74" ht="12" customHeight="1">
      <c r="B13" s="20"/>
      <c r="C13" s="21"/>
      <c r="D13" s="28" t="s">
        <v>32</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29</v>
      </c>
      <c r="AL13" s="21"/>
      <c r="AM13" s="21"/>
      <c r="AN13" s="31" t="s">
        <v>33</v>
      </c>
      <c r="AO13" s="21"/>
      <c r="AP13" s="21"/>
      <c r="AQ13" s="21"/>
      <c r="AR13" s="19"/>
      <c r="BE13" s="249"/>
      <c r="BS13" s="16" t="s">
        <v>6</v>
      </c>
    </row>
    <row r="14" spans="1:74" ht="12.75">
      <c r="B14" s="20"/>
      <c r="C14" s="21"/>
      <c r="D14" s="21"/>
      <c r="E14" s="272" t="s">
        <v>33</v>
      </c>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8" t="s">
        <v>31</v>
      </c>
      <c r="AL14" s="21"/>
      <c r="AM14" s="21"/>
      <c r="AN14" s="31" t="s">
        <v>33</v>
      </c>
      <c r="AO14" s="21"/>
      <c r="AP14" s="21"/>
      <c r="AQ14" s="21"/>
      <c r="AR14" s="19"/>
      <c r="BE14" s="249"/>
      <c r="BS14" s="16" t="s">
        <v>6</v>
      </c>
    </row>
    <row r="15" spans="1:74"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249"/>
      <c r="BS15" s="16" t="s">
        <v>4</v>
      </c>
    </row>
    <row r="16" spans="1:74" ht="12" customHeight="1">
      <c r="B16" s="20"/>
      <c r="C16" s="21"/>
      <c r="D16" s="28" t="s">
        <v>34</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29</v>
      </c>
      <c r="AL16" s="21"/>
      <c r="AM16" s="21"/>
      <c r="AN16" s="26" t="s">
        <v>35</v>
      </c>
      <c r="AO16" s="21"/>
      <c r="AP16" s="21"/>
      <c r="AQ16" s="21"/>
      <c r="AR16" s="19"/>
      <c r="BE16" s="249"/>
      <c r="BS16" s="16" t="s">
        <v>4</v>
      </c>
    </row>
    <row r="17" spans="2:71" ht="18.399999999999999" customHeight="1">
      <c r="B17" s="20"/>
      <c r="C17" s="21"/>
      <c r="D17" s="21"/>
      <c r="E17" s="26" t="s">
        <v>36</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31</v>
      </c>
      <c r="AL17" s="21"/>
      <c r="AM17" s="21"/>
      <c r="AN17" s="26" t="s">
        <v>37</v>
      </c>
      <c r="AO17" s="21"/>
      <c r="AP17" s="21"/>
      <c r="AQ17" s="21"/>
      <c r="AR17" s="19"/>
      <c r="BE17" s="249"/>
      <c r="BS17" s="16" t="s">
        <v>38</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249"/>
      <c r="BS18" s="16" t="s">
        <v>6</v>
      </c>
    </row>
    <row r="19" spans="2:71" ht="12" customHeight="1">
      <c r="B19" s="20"/>
      <c r="C19" s="21"/>
      <c r="D19" s="28" t="s">
        <v>39</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29</v>
      </c>
      <c r="AL19" s="21"/>
      <c r="AM19" s="21"/>
      <c r="AN19" s="26" t="s">
        <v>21</v>
      </c>
      <c r="AO19" s="21"/>
      <c r="AP19" s="21"/>
      <c r="AQ19" s="21"/>
      <c r="AR19" s="19"/>
      <c r="BE19" s="249"/>
      <c r="BS19" s="16" t="s">
        <v>6</v>
      </c>
    </row>
    <row r="20" spans="2:71" ht="18.399999999999999" customHeight="1">
      <c r="B20" s="20"/>
      <c r="C20" s="21"/>
      <c r="D20" s="21"/>
      <c r="E20" s="26" t="s">
        <v>40</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31</v>
      </c>
      <c r="AL20" s="21"/>
      <c r="AM20" s="21"/>
      <c r="AN20" s="26" t="s">
        <v>21</v>
      </c>
      <c r="AO20" s="21"/>
      <c r="AP20" s="21"/>
      <c r="AQ20" s="21"/>
      <c r="AR20" s="19"/>
      <c r="BE20" s="249"/>
      <c r="BS20" s="16" t="s">
        <v>4</v>
      </c>
    </row>
    <row r="21" spans="2:7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249"/>
    </row>
    <row r="22" spans="2:71" ht="12" customHeight="1">
      <c r="B22" s="20"/>
      <c r="C22" s="21"/>
      <c r="D22" s="28" t="s">
        <v>41</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249"/>
    </row>
    <row r="23" spans="2:71" ht="51" customHeight="1">
      <c r="B23" s="20"/>
      <c r="C23" s="21"/>
      <c r="D23" s="21"/>
      <c r="E23" s="274" t="s">
        <v>42</v>
      </c>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1"/>
      <c r="AP23" s="21"/>
      <c r="AQ23" s="21"/>
      <c r="AR23" s="19"/>
      <c r="BE23" s="249"/>
    </row>
    <row r="24" spans="2:7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249"/>
    </row>
    <row r="25" spans="2:71" ht="6.95" customHeight="1">
      <c r="B25" s="20"/>
      <c r="C25" s="21"/>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1"/>
      <c r="AQ25" s="21"/>
      <c r="AR25" s="19"/>
      <c r="BE25" s="249"/>
    </row>
    <row r="26" spans="2:71" s="1" customFormat="1" ht="25.9" customHeight="1">
      <c r="B26" s="34"/>
      <c r="C26" s="35"/>
      <c r="D26" s="36" t="s">
        <v>43</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251">
        <f>ROUND(AG54,2)</f>
        <v>0</v>
      </c>
      <c r="AL26" s="252"/>
      <c r="AM26" s="252"/>
      <c r="AN26" s="252"/>
      <c r="AO26" s="252"/>
      <c r="AP26" s="35"/>
      <c r="AQ26" s="35"/>
      <c r="AR26" s="38"/>
      <c r="BE26" s="249"/>
    </row>
    <row r="27" spans="2:71" s="1" customFormat="1" ht="6.95" customHeight="1">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249"/>
    </row>
    <row r="28" spans="2:71" s="1" customFormat="1" ht="12.75">
      <c r="B28" s="34"/>
      <c r="C28" s="35"/>
      <c r="D28" s="35"/>
      <c r="E28" s="35"/>
      <c r="F28" s="35"/>
      <c r="G28" s="35"/>
      <c r="H28" s="35"/>
      <c r="I28" s="35"/>
      <c r="J28" s="35"/>
      <c r="K28" s="35"/>
      <c r="L28" s="275" t="s">
        <v>44</v>
      </c>
      <c r="M28" s="275"/>
      <c r="N28" s="275"/>
      <c r="O28" s="275"/>
      <c r="P28" s="275"/>
      <c r="Q28" s="35"/>
      <c r="R28" s="35"/>
      <c r="S28" s="35"/>
      <c r="T28" s="35"/>
      <c r="U28" s="35"/>
      <c r="V28" s="35"/>
      <c r="W28" s="275" t="s">
        <v>45</v>
      </c>
      <c r="X28" s="275"/>
      <c r="Y28" s="275"/>
      <c r="Z28" s="275"/>
      <c r="AA28" s="275"/>
      <c r="AB28" s="275"/>
      <c r="AC28" s="275"/>
      <c r="AD28" s="275"/>
      <c r="AE28" s="275"/>
      <c r="AF28" s="35"/>
      <c r="AG28" s="35"/>
      <c r="AH28" s="35"/>
      <c r="AI28" s="35"/>
      <c r="AJ28" s="35"/>
      <c r="AK28" s="275" t="s">
        <v>46</v>
      </c>
      <c r="AL28" s="275"/>
      <c r="AM28" s="275"/>
      <c r="AN28" s="275"/>
      <c r="AO28" s="275"/>
      <c r="AP28" s="35"/>
      <c r="AQ28" s="35"/>
      <c r="AR28" s="38"/>
      <c r="BE28" s="249"/>
    </row>
    <row r="29" spans="2:71" s="2" customFormat="1" ht="14.45" customHeight="1">
      <c r="B29" s="39"/>
      <c r="C29" s="40"/>
      <c r="D29" s="28" t="s">
        <v>47</v>
      </c>
      <c r="E29" s="40"/>
      <c r="F29" s="28" t="s">
        <v>48</v>
      </c>
      <c r="G29" s="40"/>
      <c r="H29" s="40"/>
      <c r="I29" s="40"/>
      <c r="J29" s="40"/>
      <c r="K29" s="40"/>
      <c r="L29" s="276">
        <v>0.21</v>
      </c>
      <c r="M29" s="247"/>
      <c r="N29" s="247"/>
      <c r="O29" s="247"/>
      <c r="P29" s="247"/>
      <c r="Q29" s="40"/>
      <c r="R29" s="40"/>
      <c r="S29" s="40"/>
      <c r="T29" s="40"/>
      <c r="U29" s="40"/>
      <c r="V29" s="40"/>
      <c r="W29" s="246">
        <f>ROUND(AZ54, 2)</f>
        <v>0</v>
      </c>
      <c r="X29" s="247"/>
      <c r="Y29" s="247"/>
      <c r="Z29" s="247"/>
      <c r="AA29" s="247"/>
      <c r="AB29" s="247"/>
      <c r="AC29" s="247"/>
      <c r="AD29" s="247"/>
      <c r="AE29" s="247"/>
      <c r="AF29" s="40"/>
      <c r="AG29" s="40"/>
      <c r="AH29" s="40"/>
      <c r="AI29" s="40"/>
      <c r="AJ29" s="40"/>
      <c r="AK29" s="246">
        <f>ROUND(AV54, 2)</f>
        <v>0</v>
      </c>
      <c r="AL29" s="247"/>
      <c r="AM29" s="247"/>
      <c r="AN29" s="247"/>
      <c r="AO29" s="247"/>
      <c r="AP29" s="40"/>
      <c r="AQ29" s="40"/>
      <c r="AR29" s="41"/>
      <c r="BE29" s="250"/>
    </row>
    <row r="30" spans="2:71" s="2" customFormat="1" ht="14.45" customHeight="1">
      <c r="B30" s="39"/>
      <c r="C30" s="40"/>
      <c r="D30" s="40"/>
      <c r="E30" s="40"/>
      <c r="F30" s="28" t="s">
        <v>49</v>
      </c>
      <c r="G30" s="40"/>
      <c r="H30" s="40"/>
      <c r="I30" s="40"/>
      <c r="J30" s="40"/>
      <c r="K30" s="40"/>
      <c r="L30" s="276">
        <v>0.15</v>
      </c>
      <c r="M30" s="247"/>
      <c r="N30" s="247"/>
      <c r="O30" s="247"/>
      <c r="P30" s="247"/>
      <c r="Q30" s="40"/>
      <c r="R30" s="40"/>
      <c r="S30" s="40"/>
      <c r="T30" s="40"/>
      <c r="U30" s="40"/>
      <c r="V30" s="40"/>
      <c r="W30" s="246">
        <f>ROUND(BA54, 2)</f>
        <v>0</v>
      </c>
      <c r="X30" s="247"/>
      <c r="Y30" s="247"/>
      <c r="Z30" s="247"/>
      <c r="AA30" s="247"/>
      <c r="AB30" s="247"/>
      <c r="AC30" s="247"/>
      <c r="AD30" s="247"/>
      <c r="AE30" s="247"/>
      <c r="AF30" s="40"/>
      <c r="AG30" s="40"/>
      <c r="AH30" s="40"/>
      <c r="AI30" s="40"/>
      <c r="AJ30" s="40"/>
      <c r="AK30" s="246">
        <f>ROUND(AW54, 2)</f>
        <v>0</v>
      </c>
      <c r="AL30" s="247"/>
      <c r="AM30" s="247"/>
      <c r="AN30" s="247"/>
      <c r="AO30" s="247"/>
      <c r="AP30" s="40"/>
      <c r="AQ30" s="40"/>
      <c r="AR30" s="41"/>
      <c r="BE30" s="250"/>
    </row>
    <row r="31" spans="2:71" s="2" customFormat="1" ht="14.45" hidden="1" customHeight="1">
      <c r="B31" s="39"/>
      <c r="C31" s="40"/>
      <c r="D31" s="40"/>
      <c r="E31" s="40"/>
      <c r="F31" s="28" t="s">
        <v>50</v>
      </c>
      <c r="G31" s="40"/>
      <c r="H31" s="40"/>
      <c r="I31" s="40"/>
      <c r="J31" s="40"/>
      <c r="K31" s="40"/>
      <c r="L31" s="276">
        <v>0.21</v>
      </c>
      <c r="M31" s="247"/>
      <c r="N31" s="247"/>
      <c r="O31" s="247"/>
      <c r="P31" s="247"/>
      <c r="Q31" s="40"/>
      <c r="R31" s="40"/>
      <c r="S31" s="40"/>
      <c r="T31" s="40"/>
      <c r="U31" s="40"/>
      <c r="V31" s="40"/>
      <c r="W31" s="246">
        <f>ROUND(BB54, 2)</f>
        <v>0</v>
      </c>
      <c r="X31" s="247"/>
      <c r="Y31" s="247"/>
      <c r="Z31" s="247"/>
      <c r="AA31" s="247"/>
      <c r="AB31" s="247"/>
      <c r="AC31" s="247"/>
      <c r="AD31" s="247"/>
      <c r="AE31" s="247"/>
      <c r="AF31" s="40"/>
      <c r="AG31" s="40"/>
      <c r="AH31" s="40"/>
      <c r="AI31" s="40"/>
      <c r="AJ31" s="40"/>
      <c r="AK31" s="246">
        <v>0</v>
      </c>
      <c r="AL31" s="247"/>
      <c r="AM31" s="247"/>
      <c r="AN31" s="247"/>
      <c r="AO31" s="247"/>
      <c r="AP31" s="40"/>
      <c r="AQ31" s="40"/>
      <c r="AR31" s="41"/>
      <c r="BE31" s="250"/>
    </row>
    <row r="32" spans="2:71" s="2" customFormat="1" ht="14.45" hidden="1" customHeight="1">
      <c r="B32" s="39"/>
      <c r="C32" s="40"/>
      <c r="D32" s="40"/>
      <c r="E32" s="40"/>
      <c r="F32" s="28" t="s">
        <v>51</v>
      </c>
      <c r="G32" s="40"/>
      <c r="H32" s="40"/>
      <c r="I32" s="40"/>
      <c r="J32" s="40"/>
      <c r="K32" s="40"/>
      <c r="L32" s="276">
        <v>0.15</v>
      </c>
      <c r="M32" s="247"/>
      <c r="N32" s="247"/>
      <c r="O32" s="247"/>
      <c r="P32" s="247"/>
      <c r="Q32" s="40"/>
      <c r="R32" s="40"/>
      <c r="S32" s="40"/>
      <c r="T32" s="40"/>
      <c r="U32" s="40"/>
      <c r="V32" s="40"/>
      <c r="W32" s="246">
        <f>ROUND(BC54, 2)</f>
        <v>0</v>
      </c>
      <c r="X32" s="247"/>
      <c r="Y32" s="247"/>
      <c r="Z32" s="247"/>
      <c r="AA32" s="247"/>
      <c r="AB32" s="247"/>
      <c r="AC32" s="247"/>
      <c r="AD32" s="247"/>
      <c r="AE32" s="247"/>
      <c r="AF32" s="40"/>
      <c r="AG32" s="40"/>
      <c r="AH32" s="40"/>
      <c r="AI32" s="40"/>
      <c r="AJ32" s="40"/>
      <c r="AK32" s="246">
        <v>0</v>
      </c>
      <c r="AL32" s="247"/>
      <c r="AM32" s="247"/>
      <c r="AN32" s="247"/>
      <c r="AO32" s="247"/>
      <c r="AP32" s="40"/>
      <c r="AQ32" s="40"/>
      <c r="AR32" s="41"/>
      <c r="BE32" s="250"/>
    </row>
    <row r="33" spans="2:44" s="2" customFormat="1" ht="14.45" hidden="1" customHeight="1">
      <c r="B33" s="39"/>
      <c r="C33" s="40"/>
      <c r="D33" s="40"/>
      <c r="E33" s="40"/>
      <c r="F33" s="28" t="s">
        <v>52</v>
      </c>
      <c r="G33" s="40"/>
      <c r="H33" s="40"/>
      <c r="I33" s="40"/>
      <c r="J33" s="40"/>
      <c r="K33" s="40"/>
      <c r="L33" s="276">
        <v>0</v>
      </c>
      <c r="M33" s="247"/>
      <c r="N33" s="247"/>
      <c r="O33" s="247"/>
      <c r="P33" s="247"/>
      <c r="Q33" s="40"/>
      <c r="R33" s="40"/>
      <c r="S33" s="40"/>
      <c r="T33" s="40"/>
      <c r="U33" s="40"/>
      <c r="V33" s="40"/>
      <c r="W33" s="246">
        <f>ROUND(BD54, 2)</f>
        <v>0</v>
      </c>
      <c r="X33" s="247"/>
      <c r="Y33" s="247"/>
      <c r="Z33" s="247"/>
      <c r="AA33" s="247"/>
      <c r="AB33" s="247"/>
      <c r="AC33" s="247"/>
      <c r="AD33" s="247"/>
      <c r="AE33" s="247"/>
      <c r="AF33" s="40"/>
      <c r="AG33" s="40"/>
      <c r="AH33" s="40"/>
      <c r="AI33" s="40"/>
      <c r="AJ33" s="40"/>
      <c r="AK33" s="246">
        <v>0</v>
      </c>
      <c r="AL33" s="247"/>
      <c r="AM33" s="247"/>
      <c r="AN33" s="247"/>
      <c r="AO33" s="247"/>
      <c r="AP33" s="40"/>
      <c r="AQ33" s="40"/>
      <c r="AR33" s="41"/>
    </row>
    <row r="34" spans="2:44" s="1" customFormat="1" ht="6.95" customHeight="1">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row>
    <row r="35" spans="2:44" s="1" customFormat="1" ht="25.9" customHeight="1">
      <c r="B35" s="34"/>
      <c r="C35" s="42"/>
      <c r="D35" s="43" t="s">
        <v>53</v>
      </c>
      <c r="E35" s="44"/>
      <c r="F35" s="44"/>
      <c r="G35" s="44"/>
      <c r="H35" s="44"/>
      <c r="I35" s="44"/>
      <c r="J35" s="44"/>
      <c r="K35" s="44"/>
      <c r="L35" s="44"/>
      <c r="M35" s="44"/>
      <c r="N35" s="44"/>
      <c r="O35" s="44"/>
      <c r="P35" s="44"/>
      <c r="Q35" s="44"/>
      <c r="R35" s="44"/>
      <c r="S35" s="44"/>
      <c r="T35" s="45" t="s">
        <v>54</v>
      </c>
      <c r="U35" s="44"/>
      <c r="V35" s="44"/>
      <c r="W35" s="44"/>
      <c r="X35" s="253" t="s">
        <v>55</v>
      </c>
      <c r="Y35" s="254"/>
      <c r="Z35" s="254"/>
      <c r="AA35" s="254"/>
      <c r="AB35" s="254"/>
      <c r="AC35" s="44"/>
      <c r="AD35" s="44"/>
      <c r="AE35" s="44"/>
      <c r="AF35" s="44"/>
      <c r="AG35" s="44"/>
      <c r="AH35" s="44"/>
      <c r="AI35" s="44"/>
      <c r="AJ35" s="44"/>
      <c r="AK35" s="255">
        <f>SUM(AK26:AK33)</f>
        <v>0</v>
      </c>
      <c r="AL35" s="254"/>
      <c r="AM35" s="254"/>
      <c r="AN35" s="254"/>
      <c r="AO35" s="256"/>
      <c r="AP35" s="42"/>
      <c r="AQ35" s="42"/>
      <c r="AR35" s="38"/>
    </row>
    <row r="36" spans="2:44" s="1" customFormat="1" ht="6.95" customHeight="1">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row>
    <row r="37" spans="2:44" s="1" customFormat="1" ht="6.95" customHeight="1">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row>
    <row r="41" spans="2:44" s="1" customFormat="1" ht="6.95" customHeight="1">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row>
    <row r="42" spans="2:44" s="1" customFormat="1" ht="24.95" customHeight="1">
      <c r="B42" s="34"/>
      <c r="C42" s="22" t="s">
        <v>56</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row>
    <row r="43" spans="2:44" s="1" customFormat="1" ht="6.95" customHeight="1">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row>
    <row r="44" spans="2:44" s="3" customFormat="1" ht="12" customHeight="1">
      <c r="B44" s="50"/>
      <c r="C44" s="28" t="s">
        <v>13</v>
      </c>
      <c r="D44" s="51"/>
      <c r="E44" s="51"/>
      <c r="F44" s="51"/>
      <c r="G44" s="51"/>
      <c r="H44" s="51"/>
      <c r="I44" s="51"/>
      <c r="J44" s="51"/>
      <c r="K44" s="51"/>
      <c r="L44" s="51" t="str">
        <f>K5</f>
        <v>19305</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2"/>
    </row>
    <row r="45" spans="2:44" s="4" customFormat="1" ht="36.950000000000003" customHeight="1">
      <c r="B45" s="53"/>
      <c r="C45" s="54" t="s">
        <v>16</v>
      </c>
      <c r="D45" s="55"/>
      <c r="E45" s="55"/>
      <c r="F45" s="55"/>
      <c r="G45" s="55"/>
      <c r="H45" s="55"/>
      <c r="I45" s="55"/>
      <c r="J45" s="55"/>
      <c r="K45" s="55"/>
      <c r="L45" s="266" t="str">
        <f>K6</f>
        <v>KPÚ  Hať- Účelová polní cesta Stará Šilheřovická C 29</v>
      </c>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55"/>
      <c r="AQ45" s="55"/>
      <c r="AR45" s="56"/>
    </row>
    <row r="46" spans="2:44" s="1" customFormat="1" ht="6.95" customHeight="1">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row>
    <row r="47" spans="2:44" s="1" customFormat="1" ht="12" customHeight="1">
      <c r="B47" s="34"/>
      <c r="C47" s="28" t="s">
        <v>22</v>
      </c>
      <c r="D47" s="35"/>
      <c r="E47" s="35"/>
      <c r="F47" s="35"/>
      <c r="G47" s="35"/>
      <c r="H47" s="35"/>
      <c r="I47" s="35"/>
      <c r="J47" s="35"/>
      <c r="K47" s="35"/>
      <c r="L47" s="57" t="str">
        <f>IF(K8="","",K8)</f>
        <v>Hať</v>
      </c>
      <c r="M47" s="35"/>
      <c r="N47" s="35"/>
      <c r="O47" s="35"/>
      <c r="P47" s="35"/>
      <c r="Q47" s="35"/>
      <c r="R47" s="35"/>
      <c r="S47" s="35"/>
      <c r="T47" s="35"/>
      <c r="U47" s="35"/>
      <c r="V47" s="35"/>
      <c r="W47" s="35"/>
      <c r="X47" s="35"/>
      <c r="Y47" s="35"/>
      <c r="Z47" s="35"/>
      <c r="AA47" s="35"/>
      <c r="AB47" s="35"/>
      <c r="AC47" s="35"/>
      <c r="AD47" s="35"/>
      <c r="AE47" s="35"/>
      <c r="AF47" s="35"/>
      <c r="AG47" s="35"/>
      <c r="AH47" s="35"/>
      <c r="AI47" s="28" t="s">
        <v>24</v>
      </c>
      <c r="AJ47" s="35"/>
      <c r="AK47" s="35"/>
      <c r="AL47" s="35"/>
      <c r="AM47" s="268" t="str">
        <f>IF(AN8= "","",AN8)</f>
        <v>13. 4. 2018</v>
      </c>
      <c r="AN47" s="268"/>
      <c r="AO47" s="35"/>
      <c r="AP47" s="35"/>
      <c r="AQ47" s="35"/>
      <c r="AR47" s="38"/>
    </row>
    <row r="48" spans="2:44" s="1" customFormat="1" ht="6.95" customHeight="1">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row>
    <row r="49" spans="1:91" s="1" customFormat="1" ht="15.2" customHeight="1">
      <c r="B49" s="34"/>
      <c r="C49" s="28" t="s">
        <v>28</v>
      </c>
      <c r="D49" s="35"/>
      <c r="E49" s="35"/>
      <c r="F49" s="35"/>
      <c r="G49" s="35"/>
      <c r="H49" s="35"/>
      <c r="I49" s="35"/>
      <c r="J49" s="35"/>
      <c r="K49" s="35"/>
      <c r="L49" s="51" t="str">
        <f>IF(E11= "","",E11)</f>
        <v>Obec Hať</v>
      </c>
      <c r="M49" s="35"/>
      <c r="N49" s="35"/>
      <c r="O49" s="35"/>
      <c r="P49" s="35"/>
      <c r="Q49" s="35"/>
      <c r="R49" s="35"/>
      <c r="S49" s="35"/>
      <c r="T49" s="35"/>
      <c r="U49" s="35"/>
      <c r="V49" s="35"/>
      <c r="W49" s="35"/>
      <c r="X49" s="35"/>
      <c r="Y49" s="35"/>
      <c r="Z49" s="35"/>
      <c r="AA49" s="35"/>
      <c r="AB49" s="35"/>
      <c r="AC49" s="35"/>
      <c r="AD49" s="35"/>
      <c r="AE49" s="35"/>
      <c r="AF49" s="35"/>
      <c r="AG49" s="35"/>
      <c r="AH49" s="35"/>
      <c r="AI49" s="28" t="s">
        <v>34</v>
      </c>
      <c r="AJ49" s="35"/>
      <c r="AK49" s="35"/>
      <c r="AL49" s="35"/>
      <c r="AM49" s="264" t="str">
        <f>IF(E17="","",E17)</f>
        <v>ing Milan Palák</v>
      </c>
      <c r="AN49" s="265"/>
      <c r="AO49" s="265"/>
      <c r="AP49" s="265"/>
      <c r="AQ49" s="35"/>
      <c r="AR49" s="38"/>
      <c r="AS49" s="258" t="s">
        <v>57</v>
      </c>
      <c r="AT49" s="259"/>
      <c r="AU49" s="59"/>
      <c r="AV49" s="59"/>
      <c r="AW49" s="59"/>
      <c r="AX49" s="59"/>
      <c r="AY49" s="59"/>
      <c r="AZ49" s="59"/>
      <c r="BA49" s="59"/>
      <c r="BB49" s="59"/>
      <c r="BC49" s="59"/>
      <c r="BD49" s="60"/>
    </row>
    <row r="50" spans="1:91" s="1" customFormat="1" ht="15.2" customHeight="1">
      <c r="B50" s="34"/>
      <c r="C50" s="28" t="s">
        <v>32</v>
      </c>
      <c r="D50" s="35"/>
      <c r="E50" s="35"/>
      <c r="F50" s="35"/>
      <c r="G50" s="35"/>
      <c r="H50" s="35"/>
      <c r="I50" s="35"/>
      <c r="J50" s="35"/>
      <c r="K50" s="35"/>
      <c r="L50" s="51" t="str">
        <f>IF(E14= "Vyplň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8" t="s">
        <v>39</v>
      </c>
      <c r="AJ50" s="35"/>
      <c r="AK50" s="35"/>
      <c r="AL50" s="35"/>
      <c r="AM50" s="264" t="str">
        <f>IF(E20="","",E20)</f>
        <v>Anna Mužná</v>
      </c>
      <c r="AN50" s="265"/>
      <c r="AO50" s="265"/>
      <c r="AP50" s="265"/>
      <c r="AQ50" s="35"/>
      <c r="AR50" s="38"/>
      <c r="AS50" s="260"/>
      <c r="AT50" s="261"/>
      <c r="AU50" s="61"/>
      <c r="AV50" s="61"/>
      <c r="AW50" s="61"/>
      <c r="AX50" s="61"/>
      <c r="AY50" s="61"/>
      <c r="AZ50" s="61"/>
      <c r="BA50" s="61"/>
      <c r="BB50" s="61"/>
      <c r="BC50" s="61"/>
      <c r="BD50" s="62"/>
    </row>
    <row r="51" spans="1:91" s="1" customFormat="1" ht="10.9" customHeight="1">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262"/>
      <c r="AT51" s="263"/>
      <c r="AU51" s="63"/>
      <c r="AV51" s="63"/>
      <c r="AW51" s="63"/>
      <c r="AX51" s="63"/>
      <c r="AY51" s="63"/>
      <c r="AZ51" s="63"/>
      <c r="BA51" s="63"/>
      <c r="BB51" s="63"/>
      <c r="BC51" s="63"/>
      <c r="BD51" s="64"/>
    </row>
    <row r="52" spans="1:91" s="1" customFormat="1" ht="29.25" customHeight="1">
      <c r="B52" s="34"/>
      <c r="C52" s="277" t="s">
        <v>58</v>
      </c>
      <c r="D52" s="278"/>
      <c r="E52" s="278"/>
      <c r="F52" s="278"/>
      <c r="G52" s="278"/>
      <c r="H52" s="65"/>
      <c r="I52" s="279" t="s">
        <v>59</v>
      </c>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80" t="s">
        <v>60</v>
      </c>
      <c r="AH52" s="278"/>
      <c r="AI52" s="278"/>
      <c r="AJ52" s="278"/>
      <c r="AK52" s="278"/>
      <c r="AL52" s="278"/>
      <c r="AM52" s="278"/>
      <c r="AN52" s="279" t="s">
        <v>61</v>
      </c>
      <c r="AO52" s="278"/>
      <c r="AP52" s="278"/>
      <c r="AQ52" s="66" t="s">
        <v>62</v>
      </c>
      <c r="AR52" s="38"/>
      <c r="AS52" s="67" t="s">
        <v>63</v>
      </c>
      <c r="AT52" s="68" t="s">
        <v>64</v>
      </c>
      <c r="AU52" s="68" t="s">
        <v>65</v>
      </c>
      <c r="AV52" s="68" t="s">
        <v>66</v>
      </c>
      <c r="AW52" s="68" t="s">
        <v>67</v>
      </c>
      <c r="AX52" s="68" t="s">
        <v>68</v>
      </c>
      <c r="AY52" s="68" t="s">
        <v>69</v>
      </c>
      <c r="AZ52" s="68" t="s">
        <v>70</v>
      </c>
      <c r="BA52" s="68" t="s">
        <v>71</v>
      </c>
      <c r="BB52" s="68" t="s">
        <v>72</v>
      </c>
      <c r="BC52" s="68" t="s">
        <v>73</v>
      </c>
      <c r="BD52" s="69" t="s">
        <v>74</v>
      </c>
    </row>
    <row r="53" spans="1:91" s="1" customFormat="1" ht="10.9" customHeight="1">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70"/>
      <c r="AT53" s="71"/>
      <c r="AU53" s="71"/>
      <c r="AV53" s="71"/>
      <c r="AW53" s="71"/>
      <c r="AX53" s="71"/>
      <c r="AY53" s="71"/>
      <c r="AZ53" s="71"/>
      <c r="BA53" s="71"/>
      <c r="BB53" s="71"/>
      <c r="BC53" s="71"/>
      <c r="BD53" s="72"/>
    </row>
    <row r="54" spans="1:91" s="5" customFormat="1" ht="32.450000000000003" customHeight="1">
      <c r="B54" s="73"/>
      <c r="C54" s="74" t="s">
        <v>75</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284">
        <f>ROUND(SUM(AG55:AG56),2)</f>
        <v>0</v>
      </c>
      <c r="AH54" s="284"/>
      <c r="AI54" s="284"/>
      <c r="AJ54" s="284"/>
      <c r="AK54" s="284"/>
      <c r="AL54" s="284"/>
      <c r="AM54" s="284"/>
      <c r="AN54" s="285">
        <f>SUM(AG54,AT54)</f>
        <v>0</v>
      </c>
      <c r="AO54" s="285"/>
      <c r="AP54" s="285"/>
      <c r="AQ54" s="77" t="s">
        <v>21</v>
      </c>
      <c r="AR54" s="78"/>
      <c r="AS54" s="79">
        <f>ROUND(SUM(AS55:AS56),2)</f>
        <v>0</v>
      </c>
      <c r="AT54" s="80">
        <f>ROUND(SUM(AV54:AW54),2)</f>
        <v>0</v>
      </c>
      <c r="AU54" s="81">
        <f>ROUND(SUM(AU55:AU56),5)</f>
        <v>0</v>
      </c>
      <c r="AV54" s="80">
        <f>ROUND(AZ54*L29,2)</f>
        <v>0</v>
      </c>
      <c r="AW54" s="80">
        <f>ROUND(BA54*L30,2)</f>
        <v>0</v>
      </c>
      <c r="AX54" s="80">
        <f>ROUND(BB54*L29,2)</f>
        <v>0</v>
      </c>
      <c r="AY54" s="80">
        <f>ROUND(BC54*L30,2)</f>
        <v>0</v>
      </c>
      <c r="AZ54" s="80">
        <f>ROUND(SUM(AZ55:AZ56),2)</f>
        <v>0</v>
      </c>
      <c r="BA54" s="80">
        <f>ROUND(SUM(BA55:BA56),2)</f>
        <v>0</v>
      </c>
      <c r="BB54" s="80">
        <f>ROUND(SUM(BB55:BB56),2)</f>
        <v>0</v>
      </c>
      <c r="BC54" s="80">
        <f>ROUND(SUM(BC55:BC56),2)</f>
        <v>0</v>
      </c>
      <c r="BD54" s="82">
        <f>ROUND(SUM(BD55:BD56),2)</f>
        <v>0</v>
      </c>
      <c r="BS54" s="83" t="s">
        <v>76</v>
      </c>
      <c r="BT54" s="83" t="s">
        <v>77</v>
      </c>
      <c r="BU54" s="84" t="s">
        <v>78</v>
      </c>
      <c r="BV54" s="83" t="s">
        <v>79</v>
      </c>
      <c r="BW54" s="83" t="s">
        <v>5</v>
      </c>
      <c r="BX54" s="83" t="s">
        <v>80</v>
      </c>
      <c r="CL54" s="83" t="s">
        <v>19</v>
      </c>
    </row>
    <row r="55" spans="1:91" s="6" customFormat="1" ht="27" customHeight="1">
      <c r="A55" s="85" t="s">
        <v>81</v>
      </c>
      <c r="B55" s="86"/>
      <c r="C55" s="87"/>
      <c r="D55" s="283" t="s">
        <v>82</v>
      </c>
      <c r="E55" s="283"/>
      <c r="F55" s="283"/>
      <c r="G55" s="283"/>
      <c r="H55" s="283"/>
      <c r="I55" s="88"/>
      <c r="J55" s="283" t="s">
        <v>83</v>
      </c>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1">
        <f>'1830201 - KPÚ  Hať- Účelo...'!J30</f>
        <v>0</v>
      </c>
      <c r="AH55" s="282"/>
      <c r="AI55" s="282"/>
      <c r="AJ55" s="282"/>
      <c r="AK55" s="282"/>
      <c r="AL55" s="282"/>
      <c r="AM55" s="282"/>
      <c r="AN55" s="281">
        <f>SUM(AG55,AT55)</f>
        <v>0</v>
      </c>
      <c r="AO55" s="282"/>
      <c r="AP55" s="282"/>
      <c r="AQ55" s="89" t="s">
        <v>84</v>
      </c>
      <c r="AR55" s="90"/>
      <c r="AS55" s="91">
        <v>0</v>
      </c>
      <c r="AT55" s="92">
        <f>ROUND(SUM(AV55:AW55),2)</f>
        <v>0</v>
      </c>
      <c r="AU55" s="93">
        <f>'1830201 - KPÚ  Hať- Účelo...'!P82</f>
        <v>0</v>
      </c>
      <c r="AV55" s="92">
        <f>'1830201 - KPÚ  Hať- Účelo...'!J33</f>
        <v>0</v>
      </c>
      <c r="AW55" s="92">
        <f>'1830201 - KPÚ  Hať- Účelo...'!J34</f>
        <v>0</v>
      </c>
      <c r="AX55" s="92">
        <f>'1830201 - KPÚ  Hať- Účelo...'!J35</f>
        <v>0</v>
      </c>
      <c r="AY55" s="92">
        <f>'1830201 - KPÚ  Hať- Účelo...'!J36</f>
        <v>0</v>
      </c>
      <c r="AZ55" s="92">
        <f>'1830201 - KPÚ  Hať- Účelo...'!F33</f>
        <v>0</v>
      </c>
      <c r="BA55" s="92">
        <f>'1830201 - KPÚ  Hať- Účelo...'!F34</f>
        <v>0</v>
      </c>
      <c r="BB55" s="92">
        <f>'1830201 - KPÚ  Hať- Účelo...'!F35</f>
        <v>0</v>
      </c>
      <c r="BC55" s="92">
        <f>'1830201 - KPÚ  Hať- Účelo...'!F36</f>
        <v>0</v>
      </c>
      <c r="BD55" s="94">
        <f>'1830201 - KPÚ  Hať- Účelo...'!F37</f>
        <v>0</v>
      </c>
      <c r="BT55" s="95" t="s">
        <v>85</v>
      </c>
      <c r="BV55" s="95" t="s">
        <v>79</v>
      </c>
      <c r="BW55" s="95" t="s">
        <v>86</v>
      </c>
      <c r="BX55" s="95" t="s">
        <v>5</v>
      </c>
      <c r="CL55" s="95" t="s">
        <v>19</v>
      </c>
      <c r="CM55" s="95" t="s">
        <v>87</v>
      </c>
    </row>
    <row r="56" spans="1:91" s="6" customFormat="1" ht="27" customHeight="1">
      <c r="A56" s="85" t="s">
        <v>81</v>
      </c>
      <c r="B56" s="86"/>
      <c r="C56" s="87"/>
      <c r="D56" s="283" t="s">
        <v>88</v>
      </c>
      <c r="E56" s="283"/>
      <c r="F56" s="283"/>
      <c r="G56" s="283"/>
      <c r="H56" s="283"/>
      <c r="I56" s="88"/>
      <c r="J56" s="283" t="s">
        <v>89</v>
      </c>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1">
        <f>'1830202 - KPÚ  Hať- Účelo...'!J30</f>
        <v>0</v>
      </c>
      <c r="AH56" s="282"/>
      <c r="AI56" s="282"/>
      <c r="AJ56" s="282"/>
      <c r="AK56" s="282"/>
      <c r="AL56" s="282"/>
      <c r="AM56" s="282"/>
      <c r="AN56" s="281">
        <f>SUM(AG56,AT56)</f>
        <v>0</v>
      </c>
      <c r="AO56" s="282"/>
      <c r="AP56" s="282"/>
      <c r="AQ56" s="89" t="s">
        <v>84</v>
      </c>
      <c r="AR56" s="90"/>
      <c r="AS56" s="96">
        <v>0</v>
      </c>
      <c r="AT56" s="97">
        <f>ROUND(SUM(AV56:AW56),2)</f>
        <v>0</v>
      </c>
      <c r="AU56" s="98">
        <f>'1830202 - KPÚ  Hať- Účelo...'!P88</f>
        <v>0</v>
      </c>
      <c r="AV56" s="97">
        <f>'1830202 - KPÚ  Hať- Účelo...'!J33</f>
        <v>0</v>
      </c>
      <c r="AW56" s="97">
        <f>'1830202 - KPÚ  Hať- Účelo...'!J34</f>
        <v>0</v>
      </c>
      <c r="AX56" s="97">
        <f>'1830202 - KPÚ  Hať- Účelo...'!J35</f>
        <v>0</v>
      </c>
      <c r="AY56" s="97">
        <f>'1830202 - KPÚ  Hať- Účelo...'!J36</f>
        <v>0</v>
      </c>
      <c r="AZ56" s="97">
        <f>'1830202 - KPÚ  Hať- Účelo...'!F33</f>
        <v>0</v>
      </c>
      <c r="BA56" s="97">
        <f>'1830202 - KPÚ  Hať- Účelo...'!F34</f>
        <v>0</v>
      </c>
      <c r="BB56" s="97">
        <f>'1830202 - KPÚ  Hať- Účelo...'!F35</f>
        <v>0</v>
      </c>
      <c r="BC56" s="97">
        <f>'1830202 - KPÚ  Hať- Účelo...'!F36</f>
        <v>0</v>
      </c>
      <c r="BD56" s="99">
        <f>'1830202 - KPÚ  Hať- Účelo...'!F37</f>
        <v>0</v>
      </c>
      <c r="BT56" s="95" t="s">
        <v>85</v>
      </c>
      <c r="BV56" s="95" t="s">
        <v>79</v>
      </c>
      <c r="BW56" s="95" t="s">
        <v>90</v>
      </c>
      <c r="BX56" s="95" t="s">
        <v>5</v>
      </c>
      <c r="CL56" s="95" t="s">
        <v>19</v>
      </c>
      <c r="CM56" s="95" t="s">
        <v>87</v>
      </c>
    </row>
    <row r="57" spans="1:91" s="1" customFormat="1" ht="30" customHeight="1">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8"/>
    </row>
    <row r="58" spans="1:91" s="1" customFormat="1" ht="6.95" customHeight="1">
      <c r="B58" s="46"/>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38"/>
    </row>
  </sheetData>
  <sheetProtection algorithmName="SHA-512" hashValue="0H32vncje5l+6Ym4S+gL8MzV/OdAJmP6Zyodc54rM5Eo5zNlCIFV9u4aRSNwS0ORj4+5WMZkNdA9eDZEl3LFSw==" saltValue="Z80SkOcc7PhH9VR4diOHZVWb6NVZNeS9qvOk5w4ZeHoVRVPBfkCFPltkC5WDFSxMLPslLath6jeQ5zG16rnRdg==" spinCount="100000" sheet="1" objects="1" scenarios="1" formatColumns="0" formatRows="0"/>
  <mergeCells count="46">
    <mergeCell ref="AG54:AM54"/>
    <mergeCell ref="AN54:AP54"/>
    <mergeCell ref="AN55:AP55"/>
    <mergeCell ref="AG55:AM55"/>
    <mergeCell ref="D55:H55"/>
    <mergeCell ref="J55:AF55"/>
    <mergeCell ref="AN56:AP56"/>
    <mergeCell ref="AG56:AM56"/>
    <mergeCell ref="D56:H56"/>
    <mergeCell ref="J56:AF56"/>
    <mergeCell ref="L33:P33"/>
    <mergeCell ref="C52:G52"/>
    <mergeCell ref="I52:AF52"/>
    <mergeCell ref="AG52:AM52"/>
    <mergeCell ref="AN52:AP52"/>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1830201 - KPÚ  Hať- Účelo...'!C2" display="/"/>
    <hyperlink ref="A56" location="'1830202 - KPÚ  Hať- Účelo...'!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14"/>
  <sheetViews>
    <sheetView showGridLines="0" tabSelected="1"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50.83203125" customWidth="1"/>
    <col min="7" max="7" width="7" customWidth="1"/>
    <col min="8" max="8" width="11.5" customWidth="1"/>
    <col min="9" max="9" width="20.1640625" style="100" customWidth="1"/>
    <col min="10" max="11" width="20.16406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57"/>
      <c r="M2" s="257"/>
      <c r="N2" s="257"/>
      <c r="O2" s="257"/>
      <c r="P2" s="257"/>
      <c r="Q2" s="257"/>
      <c r="R2" s="257"/>
      <c r="S2" s="257"/>
      <c r="T2" s="257"/>
      <c r="U2" s="257"/>
      <c r="V2" s="257"/>
      <c r="AT2" s="16" t="s">
        <v>86</v>
      </c>
    </row>
    <row r="3" spans="2:46" ht="6.95" customHeight="1">
      <c r="B3" s="101"/>
      <c r="C3" s="102"/>
      <c r="D3" s="102"/>
      <c r="E3" s="102"/>
      <c r="F3" s="102"/>
      <c r="G3" s="102"/>
      <c r="H3" s="102"/>
      <c r="I3" s="103"/>
      <c r="J3" s="102"/>
      <c r="K3" s="102"/>
      <c r="L3" s="19"/>
      <c r="AT3" s="16" t="s">
        <v>87</v>
      </c>
    </row>
    <row r="4" spans="2:46" ht="24.95" customHeight="1">
      <c r="B4" s="19"/>
      <c r="D4" s="104" t="s">
        <v>91</v>
      </c>
      <c r="L4" s="19"/>
      <c r="M4" s="105" t="s">
        <v>10</v>
      </c>
      <c r="AT4" s="16" t="s">
        <v>4</v>
      </c>
    </row>
    <row r="5" spans="2:46" ht="6.95" customHeight="1">
      <c r="B5" s="19"/>
      <c r="L5" s="19"/>
    </row>
    <row r="6" spans="2:46" ht="12" customHeight="1">
      <c r="B6" s="19"/>
      <c r="D6" s="106" t="s">
        <v>16</v>
      </c>
      <c r="L6" s="19"/>
    </row>
    <row r="7" spans="2:46" ht="16.5" customHeight="1">
      <c r="B7" s="19"/>
      <c r="E7" s="286" t="str">
        <f>'Rekapitulace stavby'!K6</f>
        <v>KPÚ  Hať- Účelová polní cesta Stará Šilheřovická C 29</v>
      </c>
      <c r="F7" s="287"/>
      <c r="G7" s="287"/>
      <c r="H7" s="287"/>
      <c r="L7" s="19"/>
    </row>
    <row r="8" spans="2:46" s="1" customFormat="1" ht="12" customHeight="1">
      <c r="B8" s="38"/>
      <c r="D8" s="106" t="s">
        <v>92</v>
      </c>
      <c r="I8" s="107"/>
      <c r="L8" s="38"/>
    </row>
    <row r="9" spans="2:46" s="1" customFormat="1" ht="36.950000000000003" customHeight="1">
      <c r="B9" s="38"/>
      <c r="E9" s="288" t="s">
        <v>93</v>
      </c>
      <c r="F9" s="289"/>
      <c r="G9" s="289"/>
      <c r="H9" s="289"/>
      <c r="I9" s="107"/>
      <c r="L9" s="38"/>
    </row>
    <row r="10" spans="2:46" s="1" customFormat="1" ht="11.25">
      <c r="B10" s="38"/>
      <c r="I10" s="107"/>
      <c r="L10" s="38"/>
    </row>
    <row r="11" spans="2:46" s="1" customFormat="1" ht="12" customHeight="1">
      <c r="B11" s="38"/>
      <c r="D11" s="106" t="s">
        <v>18</v>
      </c>
      <c r="F11" s="108" t="s">
        <v>19</v>
      </c>
      <c r="I11" s="109" t="s">
        <v>20</v>
      </c>
      <c r="J11" s="108" t="s">
        <v>21</v>
      </c>
      <c r="L11" s="38"/>
    </row>
    <row r="12" spans="2:46" s="1" customFormat="1" ht="12" customHeight="1">
      <c r="B12" s="38"/>
      <c r="D12" s="106" t="s">
        <v>22</v>
      </c>
      <c r="F12" s="108" t="s">
        <v>23</v>
      </c>
      <c r="I12" s="109" t="s">
        <v>24</v>
      </c>
      <c r="J12" s="110" t="str">
        <f>'Rekapitulace stavby'!AN8</f>
        <v>13. 4. 2018</v>
      </c>
      <c r="L12" s="38"/>
    </row>
    <row r="13" spans="2:46" s="1" customFormat="1" ht="21.75" customHeight="1">
      <c r="B13" s="38"/>
      <c r="D13" s="111" t="s">
        <v>26</v>
      </c>
      <c r="F13" s="112" t="s">
        <v>27</v>
      </c>
      <c r="I13" s="107"/>
      <c r="L13" s="38"/>
    </row>
    <row r="14" spans="2:46" s="1" customFormat="1" ht="12" customHeight="1">
      <c r="B14" s="38"/>
      <c r="D14" s="106" t="s">
        <v>28</v>
      </c>
      <c r="I14" s="109" t="s">
        <v>29</v>
      </c>
      <c r="J14" s="108" t="s">
        <v>21</v>
      </c>
      <c r="L14" s="38"/>
    </row>
    <row r="15" spans="2:46" s="1" customFormat="1" ht="18" customHeight="1">
      <c r="B15" s="38"/>
      <c r="E15" s="108" t="s">
        <v>30</v>
      </c>
      <c r="I15" s="109" t="s">
        <v>31</v>
      </c>
      <c r="J15" s="108" t="s">
        <v>21</v>
      </c>
      <c r="L15" s="38"/>
    </row>
    <row r="16" spans="2:46" s="1" customFormat="1" ht="6.95" customHeight="1">
      <c r="B16" s="38"/>
      <c r="I16" s="107"/>
      <c r="L16" s="38"/>
    </row>
    <row r="17" spans="2:12" s="1" customFormat="1" ht="12" customHeight="1">
      <c r="B17" s="38"/>
      <c r="D17" s="106" t="s">
        <v>32</v>
      </c>
      <c r="I17" s="109" t="s">
        <v>29</v>
      </c>
      <c r="J17" s="29" t="str">
        <f>'Rekapitulace stavby'!AN13</f>
        <v>Vyplň údaj</v>
      </c>
      <c r="L17" s="38"/>
    </row>
    <row r="18" spans="2:12" s="1" customFormat="1" ht="18" customHeight="1">
      <c r="B18" s="38"/>
      <c r="E18" s="290" t="str">
        <f>'Rekapitulace stavby'!E14</f>
        <v>Vyplň údaj</v>
      </c>
      <c r="F18" s="291"/>
      <c r="G18" s="291"/>
      <c r="H18" s="291"/>
      <c r="I18" s="109" t="s">
        <v>31</v>
      </c>
      <c r="J18" s="29" t="str">
        <f>'Rekapitulace stavby'!AN14</f>
        <v>Vyplň údaj</v>
      </c>
      <c r="L18" s="38"/>
    </row>
    <row r="19" spans="2:12" s="1" customFormat="1" ht="6.95" customHeight="1">
      <c r="B19" s="38"/>
      <c r="I19" s="107"/>
      <c r="L19" s="38"/>
    </row>
    <row r="20" spans="2:12" s="1" customFormat="1" ht="12" customHeight="1">
      <c r="B20" s="38"/>
      <c r="D20" s="106" t="s">
        <v>34</v>
      </c>
      <c r="I20" s="109" t="s">
        <v>29</v>
      </c>
      <c r="J20" s="108" t="s">
        <v>35</v>
      </c>
      <c r="L20" s="38"/>
    </row>
    <row r="21" spans="2:12" s="1" customFormat="1" ht="18" customHeight="1">
      <c r="B21" s="38"/>
      <c r="E21" s="108" t="s">
        <v>36</v>
      </c>
      <c r="I21" s="109" t="s">
        <v>31</v>
      </c>
      <c r="J21" s="108" t="s">
        <v>37</v>
      </c>
      <c r="L21" s="38"/>
    </row>
    <row r="22" spans="2:12" s="1" customFormat="1" ht="6.95" customHeight="1">
      <c r="B22" s="38"/>
      <c r="I22" s="107"/>
      <c r="L22" s="38"/>
    </row>
    <row r="23" spans="2:12" s="1" customFormat="1" ht="12" customHeight="1">
      <c r="B23" s="38"/>
      <c r="D23" s="106" t="s">
        <v>39</v>
      </c>
      <c r="I23" s="109" t="s">
        <v>29</v>
      </c>
      <c r="J23" s="108" t="s">
        <v>21</v>
      </c>
      <c r="L23" s="38"/>
    </row>
    <row r="24" spans="2:12" s="1" customFormat="1" ht="18" customHeight="1">
      <c r="B24" s="38"/>
      <c r="E24" s="108" t="s">
        <v>40</v>
      </c>
      <c r="I24" s="109" t="s">
        <v>31</v>
      </c>
      <c r="J24" s="108" t="s">
        <v>21</v>
      </c>
      <c r="L24" s="38"/>
    </row>
    <row r="25" spans="2:12" s="1" customFormat="1" ht="6.95" customHeight="1">
      <c r="B25" s="38"/>
      <c r="I25" s="107"/>
      <c r="L25" s="38"/>
    </row>
    <row r="26" spans="2:12" s="1" customFormat="1" ht="12" customHeight="1">
      <c r="B26" s="38"/>
      <c r="D26" s="106" t="s">
        <v>41</v>
      </c>
      <c r="I26" s="107"/>
      <c r="L26" s="38"/>
    </row>
    <row r="27" spans="2:12" s="7" customFormat="1" ht="89.25" customHeight="1">
      <c r="B27" s="113"/>
      <c r="E27" s="292" t="s">
        <v>42</v>
      </c>
      <c r="F27" s="292"/>
      <c r="G27" s="292"/>
      <c r="H27" s="292"/>
      <c r="I27" s="114"/>
      <c r="L27" s="113"/>
    </row>
    <row r="28" spans="2:12" s="1" customFormat="1" ht="6.95" customHeight="1">
      <c r="B28" s="38"/>
      <c r="I28" s="107"/>
      <c r="L28" s="38"/>
    </row>
    <row r="29" spans="2:12" s="1" customFormat="1" ht="6.95" customHeight="1">
      <c r="B29" s="38"/>
      <c r="D29" s="59"/>
      <c r="E29" s="59"/>
      <c r="F29" s="59"/>
      <c r="G29" s="59"/>
      <c r="H29" s="59"/>
      <c r="I29" s="115"/>
      <c r="J29" s="59"/>
      <c r="K29" s="59"/>
      <c r="L29" s="38"/>
    </row>
    <row r="30" spans="2:12" s="1" customFormat="1" ht="25.35" customHeight="1">
      <c r="B30" s="38"/>
      <c r="D30" s="116" t="s">
        <v>43</v>
      </c>
      <c r="I30" s="107"/>
      <c r="J30" s="117">
        <f>ROUND(J82, 2)</f>
        <v>0</v>
      </c>
      <c r="L30" s="38"/>
    </row>
    <row r="31" spans="2:12" s="1" customFormat="1" ht="6.95" customHeight="1">
      <c r="B31" s="38"/>
      <c r="D31" s="59"/>
      <c r="E31" s="59"/>
      <c r="F31" s="59"/>
      <c r="G31" s="59"/>
      <c r="H31" s="59"/>
      <c r="I31" s="115"/>
      <c r="J31" s="59"/>
      <c r="K31" s="59"/>
      <c r="L31" s="38"/>
    </row>
    <row r="32" spans="2:12" s="1" customFormat="1" ht="14.45" customHeight="1">
      <c r="B32" s="38"/>
      <c r="F32" s="118" t="s">
        <v>45</v>
      </c>
      <c r="I32" s="119" t="s">
        <v>44</v>
      </c>
      <c r="J32" s="118" t="s">
        <v>46</v>
      </c>
      <c r="L32" s="38"/>
    </row>
    <row r="33" spans="2:12" s="1" customFormat="1" ht="14.45" customHeight="1">
      <c r="B33" s="38"/>
      <c r="D33" s="120" t="s">
        <v>47</v>
      </c>
      <c r="E33" s="106" t="s">
        <v>48</v>
      </c>
      <c r="F33" s="121">
        <f>ROUND((SUM(BE82:BE113)),  2)</f>
        <v>0</v>
      </c>
      <c r="I33" s="122">
        <v>0.21</v>
      </c>
      <c r="J33" s="121">
        <f>ROUND(((SUM(BE82:BE113))*I33),  2)</f>
        <v>0</v>
      </c>
      <c r="L33" s="38"/>
    </row>
    <row r="34" spans="2:12" s="1" customFormat="1" ht="14.45" customHeight="1">
      <c r="B34" s="38"/>
      <c r="E34" s="106" t="s">
        <v>49</v>
      </c>
      <c r="F34" s="121">
        <f>ROUND((SUM(BF82:BF113)),  2)</f>
        <v>0</v>
      </c>
      <c r="I34" s="122">
        <v>0.15</v>
      </c>
      <c r="J34" s="121">
        <f>ROUND(((SUM(BF82:BF113))*I34),  2)</f>
        <v>0</v>
      </c>
      <c r="L34" s="38"/>
    </row>
    <row r="35" spans="2:12" s="1" customFormat="1" ht="14.45" hidden="1" customHeight="1">
      <c r="B35" s="38"/>
      <c r="E35" s="106" t="s">
        <v>50</v>
      </c>
      <c r="F35" s="121">
        <f>ROUND((SUM(BG82:BG113)),  2)</f>
        <v>0</v>
      </c>
      <c r="I35" s="122">
        <v>0.21</v>
      </c>
      <c r="J35" s="121">
        <f>0</f>
        <v>0</v>
      </c>
      <c r="L35" s="38"/>
    </row>
    <row r="36" spans="2:12" s="1" customFormat="1" ht="14.45" hidden="1" customHeight="1">
      <c r="B36" s="38"/>
      <c r="E36" s="106" t="s">
        <v>51</v>
      </c>
      <c r="F36" s="121">
        <f>ROUND((SUM(BH82:BH113)),  2)</f>
        <v>0</v>
      </c>
      <c r="I36" s="122">
        <v>0.15</v>
      </c>
      <c r="J36" s="121">
        <f>0</f>
        <v>0</v>
      </c>
      <c r="L36" s="38"/>
    </row>
    <row r="37" spans="2:12" s="1" customFormat="1" ht="14.45" hidden="1" customHeight="1">
      <c r="B37" s="38"/>
      <c r="E37" s="106" t="s">
        <v>52</v>
      </c>
      <c r="F37" s="121">
        <f>ROUND((SUM(BI82:BI113)),  2)</f>
        <v>0</v>
      </c>
      <c r="I37" s="122">
        <v>0</v>
      </c>
      <c r="J37" s="121">
        <f>0</f>
        <v>0</v>
      </c>
      <c r="L37" s="38"/>
    </row>
    <row r="38" spans="2:12" s="1" customFormat="1" ht="6.95" customHeight="1">
      <c r="B38" s="38"/>
      <c r="I38" s="107"/>
      <c r="L38" s="38"/>
    </row>
    <row r="39" spans="2:12" s="1" customFormat="1" ht="25.35" customHeight="1">
      <c r="B39" s="38"/>
      <c r="C39" s="123"/>
      <c r="D39" s="124" t="s">
        <v>53</v>
      </c>
      <c r="E39" s="125"/>
      <c r="F39" s="125"/>
      <c r="G39" s="126" t="s">
        <v>54</v>
      </c>
      <c r="H39" s="127" t="s">
        <v>55</v>
      </c>
      <c r="I39" s="128"/>
      <c r="J39" s="129">
        <f>SUM(J30:J37)</f>
        <v>0</v>
      </c>
      <c r="K39" s="130"/>
      <c r="L39" s="38"/>
    </row>
    <row r="40" spans="2:12" s="1" customFormat="1" ht="14.45" customHeight="1">
      <c r="B40" s="131"/>
      <c r="C40" s="132"/>
      <c r="D40" s="132"/>
      <c r="E40" s="132"/>
      <c r="F40" s="132"/>
      <c r="G40" s="132"/>
      <c r="H40" s="132"/>
      <c r="I40" s="133"/>
      <c r="J40" s="132"/>
      <c r="K40" s="132"/>
      <c r="L40" s="38"/>
    </row>
    <row r="44" spans="2:12" s="1" customFormat="1" ht="6.95" customHeight="1">
      <c r="B44" s="134"/>
      <c r="C44" s="135"/>
      <c r="D44" s="135"/>
      <c r="E44" s="135"/>
      <c r="F44" s="135"/>
      <c r="G44" s="135"/>
      <c r="H44" s="135"/>
      <c r="I44" s="136"/>
      <c r="J44" s="135"/>
      <c r="K44" s="135"/>
      <c r="L44" s="38"/>
    </row>
    <row r="45" spans="2:12" s="1" customFormat="1" ht="24.95" customHeight="1">
      <c r="B45" s="34"/>
      <c r="C45" s="22" t="s">
        <v>94</v>
      </c>
      <c r="D45" s="35"/>
      <c r="E45" s="35"/>
      <c r="F45" s="35"/>
      <c r="G45" s="35"/>
      <c r="H45" s="35"/>
      <c r="I45" s="107"/>
      <c r="J45" s="35"/>
      <c r="K45" s="35"/>
      <c r="L45" s="38"/>
    </row>
    <row r="46" spans="2:12" s="1" customFormat="1" ht="6.95" customHeight="1">
      <c r="B46" s="34"/>
      <c r="C46" s="35"/>
      <c r="D46" s="35"/>
      <c r="E46" s="35"/>
      <c r="F46" s="35"/>
      <c r="G46" s="35"/>
      <c r="H46" s="35"/>
      <c r="I46" s="107"/>
      <c r="J46" s="35"/>
      <c r="K46" s="35"/>
      <c r="L46" s="38"/>
    </row>
    <row r="47" spans="2:12" s="1" customFormat="1" ht="12" customHeight="1">
      <c r="B47" s="34"/>
      <c r="C47" s="28" t="s">
        <v>16</v>
      </c>
      <c r="D47" s="35"/>
      <c r="E47" s="35"/>
      <c r="F47" s="35"/>
      <c r="G47" s="35"/>
      <c r="H47" s="35"/>
      <c r="I47" s="107"/>
      <c r="J47" s="35"/>
      <c r="K47" s="35"/>
      <c r="L47" s="38"/>
    </row>
    <row r="48" spans="2:12" s="1" customFormat="1" ht="16.5" customHeight="1">
      <c r="B48" s="34"/>
      <c r="C48" s="35"/>
      <c r="D48" s="35"/>
      <c r="E48" s="293" t="str">
        <f>E7</f>
        <v>KPÚ  Hať- Účelová polní cesta Stará Šilheřovická C 29</v>
      </c>
      <c r="F48" s="294"/>
      <c r="G48" s="294"/>
      <c r="H48" s="294"/>
      <c r="I48" s="107"/>
      <c r="J48" s="35"/>
      <c r="K48" s="35"/>
      <c r="L48" s="38"/>
    </row>
    <row r="49" spans="2:47" s="1" customFormat="1" ht="12" customHeight="1">
      <c r="B49" s="34"/>
      <c r="C49" s="28" t="s">
        <v>92</v>
      </c>
      <c r="D49" s="35"/>
      <c r="E49" s="35"/>
      <c r="F49" s="35"/>
      <c r="G49" s="35"/>
      <c r="H49" s="35"/>
      <c r="I49" s="107"/>
      <c r="J49" s="35"/>
      <c r="K49" s="35"/>
      <c r="L49" s="38"/>
    </row>
    <row r="50" spans="2:47" s="1" customFormat="1" ht="16.5" customHeight="1">
      <c r="B50" s="34"/>
      <c r="C50" s="35"/>
      <c r="D50" s="35"/>
      <c r="E50" s="266" t="str">
        <f>E9</f>
        <v>1830201 - KPÚ  Hať- Účelová polní cesta Stará Šilheřovická C 29 - 1.etapa</v>
      </c>
      <c r="F50" s="295"/>
      <c r="G50" s="295"/>
      <c r="H50" s="295"/>
      <c r="I50" s="107"/>
      <c r="J50" s="35"/>
      <c r="K50" s="35"/>
      <c r="L50" s="38"/>
    </row>
    <row r="51" spans="2:47" s="1" customFormat="1" ht="6.95" customHeight="1">
      <c r="B51" s="34"/>
      <c r="C51" s="35"/>
      <c r="D51" s="35"/>
      <c r="E51" s="35"/>
      <c r="F51" s="35"/>
      <c r="G51" s="35"/>
      <c r="H51" s="35"/>
      <c r="I51" s="107"/>
      <c r="J51" s="35"/>
      <c r="K51" s="35"/>
      <c r="L51" s="38"/>
    </row>
    <row r="52" spans="2:47" s="1" customFormat="1" ht="12" customHeight="1">
      <c r="B52" s="34"/>
      <c r="C52" s="28" t="s">
        <v>22</v>
      </c>
      <c r="D52" s="35"/>
      <c r="E52" s="35"/>
      <c r="F52" s="26" t="str">
        <f>F12</f>
        <v>Hať</v>
      </c>
      <c r="G52" s="35"/>
      <c r="H52" s="35"/>
      <c r="I52" s="109" t="s">
        <v>24</v>
      </c>
      <c r="J52" s="58" t="str">
        <f>IF(J12="","",J12)</f>
        <v>13. 4. 2018</v>
      </c>
      <c r="K52" s="35"/>
      <c r="L52" s="38"/>
    </row>
    <row r="53" spans="2:47" s="1" customFormat="1" ht="6.95" customHeight="1">
      <c r="B53" s="34"/>
      <c r="C53" s="35"/>
      <c r="D53" s="35"/>
      <c r="E53" s="35"/>
      <c r="F53" s="35"/>
      <c r="G53" s="35"/>
      <c r="H53" s="35"/>
      <c r="I53" s="107"/>
      <c r="J53" s="35"/>
      <c r="K53" s="35"/>
      <c r="L53" s="38"/>
    </row>
    <row r="54" spans="2:47" s="1" customFormat="1" ht="15.2" customHeight="1">
      <c r="B54" s="34"/>
      <c r="C54" s="28" t="s">
        <v>28</v>
      </c>
      <c r="D54" s="35"/>
      <c r="E54" s="35"/>
      <c r="F54" s="26" t="str">
        <f>E15</f>
        <v>Obec Hať</v>
      </c>
      <c r="G54" s="35"/>
      <c r="H54" s="35"/>
      <c r="I54" s="109" t="s">
        <v>34</v>
      </c>
      <c r="J54" s="32" t="str">
        <f>E21</f>
        <v>ing Milan Palák</v>
      </c>
      <c r="K54" s="35"/>
      <c r="L54" s="38"/>
    </row>
    <row r="55" spans="2:47" s="1" customFormat="1" ht="15.2" customHeight="1">
      <c r="B55" s="34"/>
      <c r="C55" s="28" t="s">
        <v>32</v>
      </c>
      <c r="D55" s="35"/>
      <c r="E55" s="35"/>
      <c r="F55" s="26" t="str">
        <f>IF(E18="","",E18)</f>
        <v>Vyplň údaj</v>
      </c>
      <c r="G55" s="35"/>
      <c r="H55" s="35"/>
      <c r="I55" s="109" t="s">
        <v>39</v>
      </c>
      <c r="J55" s="32" t="str">
        <f>E24</f>
        <v>Anna Mužná</v>
      </c>
      <c r="K55" s="35"/>
      <c r="L55" s="38"/>
    </row>
    <row r="56" spans="2:47" s="1" customFormat="1" ht="10.35" customHeight="1">
      <c r="B56" s="34"/>
      <c r="C56" s="35"/>
      <c r="D56" s="35"/>
      <c r="E56" s="35"/>
      <c r="F56" s="35"/>
      <c r="G56" s="35"/>
      <c r="H56" s="35"/>
      <c r="I56" s="107"/>
      <c r="J56" s="35"/>
      <c r="K56" s="35"/>
      <c r="L56" s="38"/>
    </row>
    <row r="57" spans="2:47" s="1" customFormat="1" ht="29.25" customHeight="1">
      <c r="B57" s="34"/>
      <c r="C57" s="137" t="s">
        <v>95</v>
      </c>
      <c r="D57" s="138"/>
      <c r="E57" s="138"/>
      <c r="F57" s="138"/>
      <c r="G57" s="138"/>
      <c r="H57" s="138"/>
      <c r="I57" s="139"/>
      <c r="J57" s="140" t="s">
        <v>96</v>
      </c>
      <c r="K57" s="138"/>
      <c r="L57" s="38"/>
    </row>
    <row r="58" spans="2:47" s="1" customFormat="1" ht="10.35" customHeight="1">
      <c r="B58" s="34"/>
      <c r="C58" s="35"/>
      <c r="D58" s="35"/>
      <c r="E58" s="35"/>
      <c r="F58" s="35"/>
      <c r="G58" s="35"/>
      <c r="H58" s="35"/>
      <c r="I58" s="107"/>
      <c r="J58" s="35"/>
      <c r="K58" s="35"/>
      <c r="L58" s="38"/>
    </row>
    <row r="59" spans="2:47" s="1" customFormat="1" ht="22.9" customHeight="1">
      <c r="B59" s="34"/>
      <c r="C59" s="141" t="s">
        <v>75</v>
      </c>
      <c r="D59" s="35"/>
      <c r="E59" s="35"/>
      <c r="F59" s="35"/>
      <c r="G59" s="35"/>
      <c r="H59" s="35"/>
      <c r="I59" s="107"/>
      <c r="J59" s="76">
        <f>J82</f>
        <v>0</v>
      </c>
      <c r="K59" s="35"/>
      <c r="L59" s="38"/>
      <c r="AU59" s="16" t="s">
        <v>97</v>
      </c>
    </row>
    <row r="60" spans="2:47" s="8" customFormat="1" ht="24.95" customHeight="1">
      <c r="B60" s="142"/>
      <c r="C60" s="143"/>
      <c r="D60" s="144" t="s">
        <v>98</v>
      </c>
      <c r="E60" s="145"/>
      <c r="F60" s="145"/>
      <c r="G60" s="145"/>
      <c r="H60" s="145"/>
      <c r="I60" s="146"/>
      <c r="J60" s="147">
        <f>J83</f>
        <v>0</v>
      </c>
      <c r="K60" s="143"/>
      <c r="L60" s="148"/>
    </row>
    <row r="61" spans="2:47" s="9" customFormat="1" ht="19.899999999999999" customHeight="1">
      <c r="B61" s="149"/>
      <c r="C61" s="150"/>
      <c r="D61" s="151" t="s">
        <v>99</v>
      </c>
      <c r="E61" s="152"/>
      <c r="F61" s="152"/>
      <c r="G61" s="152"/>
      <c r="H61" s="152"/>
      <c r="I61" s="153"/>
      <c r="J61" s="154">
        <f>J84</f>
        <v>0</v>
      </c>
      <c r="K61" s="150"/>
      <c r="L61" s="155"/>
    </row>
    <row r="62" spans="2:47" s="9" customFormat="1" ht="19.899999999999999" customHeight="1">
      <c r="B62" s="149"/>
      <c r="C62" s="150"/>
      <c r="D62" s="151" t="s">
        <v>100</v>
      </c>
      <c r="E62" s="152"/>
      <c r="F62" s="152"/>
      <c r="G62" s="152"/>
      <c r="H62" s="152"/>
      <c r="I62" s="153"/>
      <c r="J62" s="154">
        <f>J102</f>
        <v>0</v>
      </c>
      <c r="K62" s="150"/>
      <c r="L62" s="155"/>
    </row>
    <row r="63" spans="2:47" s="1" customFormat="1" ht="21.75" customHeight="1">
      <c r="B63" s="34"/>
      <c r="C63" s="35"/>
      <c r="D63" s="35"/>
      <c r="E63" s="35"/>
      <c r="F63" s="35"/>
      <c r="G63" s="35"/>
      <c r="H63" s="35"/>
      <c r="I63" s="107"/>
      <c r="J63" s="35"/>
      <c r="K63" s="35"/>
      <c r="L63" s="38"/>
    </row>
    <row r="64" spans="2:47" s="1" customFormat="1" ht="6.95" customHeight="1">
      <c r="B64" s="46"/>
      <c r="C64" s="47"/>
      <c r="D64" s="47"/>
      <c r="E64" s="47"/>
      <c r="F64" s="47"/>
      <c r="G64" s="47"/>
      <c r="H64" s="47"/>
      <c r="I64" s="133"/>
      <c r="J64" s="47"/>
      <c r="K64" s="47"/>
      <c r="L64" s="38"/>
    </row>
    <row r="68" spans="2:12" s="1" customFormat="1" ht="6.95" customHeight="1">
      <c r="B68" s="48"/>
      <c r="C68" s="49"/>
      <c r="D68" s="49"/>
      <c r="E68" s="49"/>
      <c r="F68" s="49"/>
      <c r="G68" s="49"/>
      <c r="H68" s="49"/>
      <c r="I68" s="136"/>
      <c r="J68" s="49"/>
      <c r="K68" s="49"/>
      <c r="L68" s="38"/>
    </row>
    <row r="69" spans="2:12" s="1" customFormat="1" ht="24.95" customHeight="1">
      <c r="B69" s="34"/>
      <c r="C69" s="22" t="s">
        <v>101</v>
      </c>
      <c r="D69" s="35"/>
      <c r="E69" s="35"/>
      <c r="F69" s="35"/>
      <c r="G69" s="35"/>
      <c r="H69" s="35"/>
      <c r="I69" s="107"/>
      <c r="J69" s="35"/>
      <c r="K69" s="35"/>
      <c r="L69" s="38"/>
    </row>
    <row r="70" spans="2:12" s="1" customFormat="1" ht="6.95" customHeight="1">
      <c r="B70" s="34"/>
      <c r="C70" s="35"/>
      <c r="D70" s="35"/>
      <c r="E70" s="35"/>
      <c r="F70" s="35"/>
      <c r="G70" s="35"/>
      <c r="H70" s="35"/>
      <c r="I70" s="107"/>
      <c r="J70" s="35"/>
      <c r="K70" s="35"/>
      <c r="L70" s="38"/>
    </row>
    <row r="71" spans="2:12" s="1" customFormat="1" ht="12" customHeight="1">
      <c r="B71" s="34"/>
      <c r="C71" s="28" t="s">
        <v>16</v>
      </c>
      <c r="D71" s="35"/>
      <c r="E71" s="35"/>
      <c r="F71" s="35"/>
      <c r="G71" s="35"/>
      <c r="H71" s="35"/>
      <c r="I71" s="107"/>
      <c r="J71" s="35"/>
      <c r="K71" s="35"/>
      <c r="L71" s="38"/>
    </row>
    <row r="72" spans="2:12" s="1" customFormat="1" ht="16.5" customHeight="1">
      <c r="B72" s="34"/>
      <c r="C72" s="35"/>
      <c r="D72" s="35"/>
      <c r="E72" s="293" t="str">
        <f>E7</f>
        <v>KPÚ  Hať- Účelová polní cesta Stará Šilheřovická C 29</v>
      </c>
      <c r="F72" s="294"/>
      <c r="G72" s="294"/>
      <c r="H72" s="294"/>
      <c r="I72" s="107"/>
      <c r="J72" s="35"/>
      <c r="K72" s="35"/>
      <c r="L72" s="38"/>
    </row>
    <row r="73" spans="2:12" s="1" customFormat="1" ht="12" customHeight="1">
      <c r="B73" s="34"/>
      <c r="C73" s="28" t="s">
        <v>92</v>
      </c>
      <c r="D73" s="35"/>
      <c r="E73" s="35"/>
      <c r="F73" s="35"/>
      <c r="G73" s="35"/>
      <c r="H73" s="35"/>
      <c r="I73" s="107"/>
      <c r="J73" s="35"/>
      <c r="K73" s="35"/>
      <c r="L73" s="38"/>
    </row>
    <row r="74" spans="2:12" s="1" customFormat="1" ht="16.5" customHeight="1">
      <c r="B74" s="34"/>
      <c r="C74" s="35"/>
      <c r="D74" s="35"/>
      <c r="E74" s="266" t="str">
        <f>E9</f>
        <v>1830201 - KPÚ  Hať- Účelová polní cesta Stará Šilheřovická C 29 - 1.etapa</v>
      </c>
      <c r="F74" s="295"/>
      <c r="G74" s="295"/>
      <c r="H74" s="295"/>
      <c r="I74" s="107"/>
      <c r="J74" s="35"/>
      <c r="K74" s="35"/>
      <c r="L74" s="38"/>
    </row>
    <row r="75" spans="2:12" s="1" customFormat="1" ht="6.95" customHeight="1">
      <c r="B75" s="34"/>
      <c r="C75" s="35"/>
      <c r="D75" s="35"/>
      <c r="E75" s="35"/>
      <c r="F75" s="35"/>
      <c r="G75" s="35"/>
      <c r="H75" s="35"/>
      <c r="I75" s="107"/>
      <c r="J75" s="35"/>
      <c r="K75" s="35"/>
      <c r="L75" s="38"/>
    </row>
    <row r="76" spans="2:12" s="1" customFormat="1" ht="12" customHeight="1">
      <c r="B76" s="34"/>
      <c r="C76" s="28" t="s">
        <v>22</v>
      </c>
      <c r="D76" s="35"/>
      <c r="E76" s="35"/>
      <c r="F76" s="26" t="str">
        <f>F12</f>
        <v>Hať</v>
      </c>
      <c r="G76" s="35"/>
      <c r="H76" s="35"/>
      <c r="I76" s="109" t="s">
        <v>24</v>
      </c>
      <c r="J76" s="58" t="str">
        <f>IF(J12="","",J12)</f>
        <v>13. 4. 2018</v>
      </c>
      <c r="K76" s="35"/>
      <c r="L76" s="38"/>
    </row>
    <row r="77" spans="2:12" s="1" customFormat="1" ht="6.95" customHeight="1">
      <c r="B77" s="34"/>
      <c r="C77" s="35"/>
      <c r="D77" s="35"/>
      <c r="E77" s="35"/>
      <c r="F77" s="35"/>
      <c r="G77" s="35"/>
      <c r="H77" s="35"/>
      <c r="I77" s="107"/>
      <c r="J77" s="35"/>
      <c r="K77" s="35"/>
      <c r="L77" s="38"/>
    </row>
    <row r="78" spans="2:12" s="1" customFormat="1" ht="15.2" customHeight="1">
      <c r="B78" s="34"/>
      <c r="C78" s="28" t="s">
        <v>28</v>
      </c>
      <c r="D78" s="35"/>
      <c r="E78" s="35"/>
      <c r="F78" s="26" t="str">
        <f>E15</f>
        <v>Obec Hať</v>
      </c>
      <c r="G78" s="35"/>
      <c r="H78" s="35"/>
      <c r="I78" s="109" t="s">
        <v>34</v>
      </c>
      <c r="J78" s="32" t="str">
        <f>E21</f>
        <v>ing Milan Palák</v>
      </c>
      <c r="K78" s="35"/>
      <c r="L78" s="38"/>
    </row>
    <row r="79" spans="2:12" s="1" customFormat="1" ht="15.2" customHeight="1">
      <c r="B79" s="34"/>
      <c r="C79" s="28" t="s">
        <v>32</v>
      </c>
      <c r="D79" s="35"/>
      <c r="E79" s="35"/>
      <c r="F79" s="26" t="str">
        <f>IF(E18="","",E18)</f>
        <v>Vyplň údaj</v>
      </c>
      <c r="G79" s="35"/>
      <c r="H79" s="35"/>
      <c r="I79" s="109" t="s">
        <v>39</v>
      </c>
      <c r="J79" s="32" t="str">
        <f>E24</f>
        <v>Anna Mužná</v>
      </c>
      <c r="K79" s="35"/>
      <c r="L79" s="38"/>
    </row>
    <row r="80" spans="2:12" s="1" customFormat="1" ht="10.35" customHeight="1">
      <c r="B80" s="34"/>
      <c r="C80" s="35"/>
      <c r="D80" s="35"/>
      <c r="E80" s="35"/>
      <c r="F80" s="35"/>
      <c r="G80" s="35"/>
      <c r="H80" s="35"/>
      <c r="I80" s="107"/>
      <c r="J80" s="35"/>
      <c r="K80" s="35"/>
      <c r="L80" s="38"/>
    </row>
    <row r="81" spans="2:65" s="10" customFormat="1" ht="29.25" customHeight="1">
      <c r="B81" s="156"/>
      <c r="C81" s="157" t="s">
        <v>102</v>
      </c>
      <c r="D81" s="158" t="s">
        <v>62</v>
      </c>
      <c r="E81" s="158" t="s">
        <v>58</v>
      </c>
      <c r="F81" s="158" t="s">
        <v>59</v>
      </c>
      <c r="G81" s="158" t="s">
        <v>103</v>
      </c>
      <c r="H81" s="158" t="s">
        <v>104</v>
      </c>
      <c r="I81" s="159" t="s">
        <v>105</v>
      </c>
      <c r="J81" s="158" t="s">
        <v>96</v>
      </c>
      <c r="K81" s="160" t="s">
        <v>106</v>
      </c>
      <c r="L81" s="161"/>
      <c r="M81" s="67" t="s">
        <v>21</v>
      </c>
      <c r="N81" s="68" t="s">
        <v>47</v>
      </c>
      <c r="O81" s="68" t="s">
        <v>107</v>
      </c>
      <c r="P81" s="68" t="s">
        <v>108</v>
      </c>
      <c r="Q81" s="68" t="s">
        <v>109</v>
      </c>
      <c r="R81" s="68" t="s">
        <v>110</v>
      </c>
      <c r="S81" s="68" t="s">
        <v>111</v>
      </c>
      <c r="T81" s="69" t="s">
        <v>112</v>
      </c>
    </row>
    <row r="82" spans="2:65" s="1" customFormat="1" ht="22.9" customHeight="1">
      <c r="B82" s="34"/>
      <c r="C82" s="74" t="s">
        <v>113</v>
      </c>
      <c r="D82" s="35"/>
      <c r="E82" s="35"/>
      <c r="F82" s="35"/>
      <c r="G82" s="35"/>
      <c r="H82" s="35"/>
      <c r="I82" s="107"/>
      <c r="J82" s="162">
        <f>BK82</f>
        <v>0</v>
      </c>
      <c r="K82" s="35"/>
      <c r="L82" s="38"/>
      <c r="M82" s="70"/>
      <c r="N82" s="71"/>
      <c r="O82" s="71"/>
      <c r="P82" s="163">
        <f>P83</f>
        <v>0</v>
      </c>
      <c r="Q82" s="71"/>
      <c r="R82" s="163">
        <f>R83</f>
        <v>0</v>
      </c>
      <c r="S82" s="71"/>
      <c r="T82" s="164">
        <f>T83</f>
        <v>0</v>
      </c>
      <c r="AT82" s="16" t="s">
        <v>76</v>
      </c>
      <c r="AU82" s="16" t="s">
        <v>97</v>
      </c>
      <c r="BK82" s="165">
        <f>BK83</f>
        <v>0</v>
      </c>
    </row>
    <row r="83" spans="2:65" s="11" customFormat="1" ht="25.9" customHeight="1">
      <c r="B83" s="166"/>
      <c r="C83" s="167"/>
      <c r="D83" s="168" t="s">
        <v>76</v>
      </c>
      <c r="E83" s="169" t="s">
        <v>114</v>
      </c>
      <c r="F83" s="169" t="s">
        <v>115</v>
      </c>
      <c r="G83" s="167"/>
      <c r="H83" s="167"/>
      <c r="I83" s="170"/>
      <c r="J83" s="171">
        <f>BK83</f>
        <v>0</v>
      </c>
      <c r="K83" s="167"/>
      <c r="L83" s="172"/>
      <c r="M83" s="173"/>
      <c r="N83" s="174"/>
      <c r="O83" s="174"/>
      <c r="P83" s="175">
        <f>P84+P102</f>
        <v>0</v>
      </c>
      <c r="Q83" s="174"/>
      <c r="R83" s="175">
        <f>R84+R102</f>
        <v>0</v>
      </c>
      <c r="S83" s="174"/>
      <c r="T83" s="176">
        <f>T84+T102</f>
        <v>0</v>
      </c>
      <c r="AR83" s="177" t="s">
        <v>85</v>
      </c>
      <c r="AT83" s="178" t="s">
        <v>76</v>
      </c>
      <c r="AU83" s="178" t="s">
        <v>77</v>
      </c>
      <c r="AY83" s="177" t="s">
        <v>116</v>
      </c>
      <c r="BK83" s="179">
        <f>BK84+BK102</f>
        <v>0</v>
      </c>
    </row>
    <row r="84" spans="2:65" s="11" customFormat="1" ht="22.9" customHeight="1">
      <c r="B84" s="166"/>
      <c r="C84" s="167"/>
      <c r="D84" s="168" t="s">
        <v>76</v>
      </c>
      <c r="E84" s="180" t="s">
        <v>85</v>
      </c>
      <c r="F84" s="180" t="s">
        <v>117</v>
      </c>
      <c r="G84" s="167"/>
      <c r="H84" s="167"/>
      <c r="I84" s="170"/>
      <c r="J84" s="181">
        <f>BK84</f>
        <v>0</v>
      </c>
      <c r="K84" s="167"/>
      <c r="L84" s="172"/>
      <c r="M84" s="173"/>
      <c r="N84" s="174"/>
      <c r="O84" s="174"/>
      <c r="P84" s="175">
        <f>SUM(P85:P101)</f>
        <v>0</v>
      </c>
      <c r="Q84" s="174"/>
      <c r="R84" s="175">
        <f>SUM(R85:R101)</f>
        <v>0</v>
      </c>
      <c r="S84" s="174"/>
      <c r="T84" s="176">
        <f>SUM(T85:T101)</f>
        <v>0</v>
      </c>
      <c r="AR84" s="177" t="s">
        <v>85</v>
      </c>
      <c r="AT84" s="178" t="s">
        <v>76</v>
      </c>
      <c r="AU84" s="178" t="s">
        <v>85</v>
      </c>
      <c r="AY84" s="177" t="s">
        <v>116</v>
      </c>
      <c r="BK84" s="179">
        <f>SUM(BK85:BK101)</f>
        <v>0</v>
      </c>
    </row>
    <row r="85" spans="2:65" s="1" customFormat="1" ht="48" customHeight="1">
      <c r="B85" s="34"/>
      <c r="C85" s="182" t="s">
        <v>85</v>
      </c>
      <c r="D85" s="182" t="s">
        <v>118</v>
      </c>
      <c r="E85" s="183" t="s">
        <v>119</v>
      </c>
      <c r="F85" s="184" t="s">
        <v>120</v>
      </c>
      <c r="G85" s="185" t="s">
        <v>121</v>
      </c>
      <c r="H85" s="186">
        <v>2555</v>
      </c>
      <c r="I85" s="187"/>
      <c r="J85" s="188">
        <f>ROUND(I85*H85,2)</f>
        <v>0</v>
      </c>
      <c r="K85" s="184" t="s">
        <v>122</v>
      </c>
      <c r="L85" s="38"/>
      <c r="M85" s="189" t="s">
        <v>21</v>
      </c>
      <c r="N85" s="190" t="s">
        <v>48</v>
      </c>
      <c r="O85" s="63"/>
      <c r="P85" s="191">
        <f>O85*H85</f>
        <v>0</v>
      </c>
      <c r="Q85" s="191">
        <v>0</v>
      </c>
      <c r="R85" s="191">
        <f>Q85*H85</f>
        <v>0</v>
      </c>
      <c r="S85" s="191">
        <v>0</v>
      </c>
      <c r="T85" s="192">
        <f>S85*H85</f>
        <v>0</v>
      </c>
      <c r="AR85" s="193" t="s">
        <v>123</v>
      </c>
      <c r="AT85" s="193" t="s">
        <v>118</v>
      </c>
      <c r="AU85" s="193" t="s">
        <v>87</v>
      </c>
      <c r="AY85" s="16" t="s">
        <v>116</v>
      </c>
      <c r="BE85" s="194">
        <f>IF(N85="základní",J85,0)</f>
        <v>0</v>
      </c>
      <c r="BF85" s="194">
        <f>IF(N85="snížená",J85,0)</f>
        <v>0</v>
      </c>
      <c r="BG85" s="194">
        <f>IF(N85="zákl. přenesená",J85,0)</f>
        <v>0</v>
      </c>
      <c r="BH85" s="194">
        <f>IF(N85="sníž. přenesená",J85,0)</f>
        <v>0</v>
      </c>
      <c r="BI85" s="194">
        <f>IF(N85="nulová",J85,0)</f>
        <v>0</v>
      </c>
      <c r="BJ85" s="16" t="s">
        <v>85</v>
      </c>
      <c r="BK85" s="194">
        <f>ROUND(I85*H85,2)</f>
        <v>0</v>
      </c>
      <c r="BL85" s="16" t="s">
        <v>123</v>
      </c>
      <c r="BM85" s="193" t="s">
        <v>124</v>
      </c>
    </row>
    <row r="86" spans="2:65" s="1" customFormat="1" ht="331.5">
      <c r="B86" s="34"/>
      <c r="C86" s="35"/>
      <c r="D86" s="195" t="s">
        <v>125</v>
      </c>
      <c r="E86" s="35"/>
      <c r="F86" s="196" t="s">
        <v>126</v>
      </c>
      <c r="G86" s="35"/>
      <c r="H86" s="35"/>
      <c r="I86" s="107"/>
      <c r="J86" s="35"/>
      <c r="K86" s="35"/>
      <c r="L86" s="38"/>
      <c r="M86" s="197"/>
      <c r="N86" s="63"/>
      <c r="O86" s="63"/>
      <c r="P86" s="63"/>
      <c r="Q86" s="63"/>
      <c r="R86" s="63"/>
      <c r="S86" s="63"/>
      <c r="T86" s="64"/>
      <c r="AT86" s="16" t="s">
        <v>125</v>
      </c>
      <c r="AU86" s="16" t="s">
        <v>87</v>
      </c>
    </row>
    <row r="87" spans="2:65" s="1" customFormat="1" ht="72" customHeight="1">
      <c r="B87" s="34"/>
      <c r="C87" s="182" t="s">
        <v>87</v>
      </c>
      <c r="D87" s="182" t="s">
        <v>118</v>
      </c>
      <c r="E87" s="183" t="s">
        <v>127</v>
      </c>
      <c r="F87" s="184" t="s">
        <v>128</v>
      </c>
      <c r="G87" s="185" t="s">
        <v>121</v>
      </c>
      <c r="H87" s="186">
        <v>260</v>
      </c>
      <c r="I87" s="187"/>
      <c r="J87" s="188">
        <f>ROUND(I87*H87,2)</f>
        <v>0</v>
      </c>
      <c r="K87" s="184" t="s">
        <v>122</v>
      </c>
      <c r="L87" s="38"/>
      <c r="M87" s="189" t="s">
        <v>21</v>
      </c>
      <c r="N87" s="190" t="s">
        <v>48</v>
      </c>
      <c r="O87" s="63"/>
      <c r="P87" s="191">
        <f>O87*H87</f>
        <v>0</v>
      </c>
      <c r="Q87" s="191">
        <v>0</v>
      </c>
      <c r="R87" s="191">
        <f>Q87*H87</f>
        <v>0</v>
      </c>
      <c r="S87" s="191">
        <v>0</v>
      </c>
      <c r="T87" s="192">
        <f>S87*H87</f>
        <v>0</v>
      </c>
      <c r="AR87" s="193" t="s">
        <v>123</v>
      </c>
      <c r="AT87" s="193" t="s">
        <v>118</v>
      </c>
      <c r="AU87" s="193" t="s">
        <v>87</v>
      </c>
      <c r="AY87" s="16" t="s">
        <v>116</v>
      </c>
      <c r="BE87" s="194">
        <f>IF(N87="základní",J87,0)</f>
        <v>0</v>
      </c>
      <c r="BF87" s="194">
        <f>IF(N87="snížená",J87,0)</f>
        <v>0</v>
      </c>
      <c r="BG87" s="194">
        <f>IF(N87="zákl. přenesená",J87,0)</f>
        <v>0</v>
      </c>
      <c r="BH87" s="194">
        <f>IF(N87="sníž. přenesená",J87,0)</f>
        <v>0</v>
      </c>
      <c r="BI87" s="194">
        <f>IF(N87="nulová",J87,0)</f>
        <v>0</v>
      </c>
      <c r="BJ87" s="16" t="s">
        <v>85</v>
      </c>
      <c r="BK87" s="194">
        <f>ROUND(I87*H87,2)</f>
        <v>0</v>
      </c>
      <c r="BL87" s="16" t="s">
        <v>123</v>
      </c>
      <c r="BM87" s="193" t="s">
        <v>129</v>
      </c>
    </row>
    <row r="88" spans="2:65" s="1" customFormat="1" ht="185.25">
      <c r="B88" s="34"/>
      <c r="C88" s="35"/>
      <c r="D88" s="195" t="s">
        <v>125</v>
      </c>
      <c r="E88" s="35"/>
      <c r="F88" s="196" t="s">
        <v>130</v>
      </c>
      <c r="G88" s="35"/>
      <c r="H88" s="35"/>
      <c r="I88" s="107"/>
      <c r="J88" s="35"/>
      <c r="K88" s="35"/>
      <c r="L88" s="38"/>
      <c r="M88" s="197"/>
      <c r="N88" s="63"/>
      <c r="O88" s="63"/>
      <c r="P88" s="63"/>
      <c r="Q88" s="63"/>
      <c r="R88" s="63"/>
      <c r="S88" s="63"/>
      <c r="T88" s="64"/>
      <c r="AT88" s="16" t="s">
        <v>125</v>
      </c>
      <c r="AU88" s="16" t="s">
        <v>87</v>
      </c>
    </row>
    <row r="89" spans="2:65" s="12" customFormat="1" ht="11.25">
      <c r="B89" s="198"/>
      <c r="C89" s="199"/>
      <c r="D89" s="195" t="s">
        <v>131</v>
      </c>
      <c r="E89" s="200" t="s">
        <v>21</v>
      </c>
      <c r="F89" s="201" t="s">
        <v>132</v>
      </c>
      <c r="G89" s="199"/>
      <c r="H89" s="200" t="s">
        <v>21</v>
      </c>
      <c r="I89" s="202"/>
      <c r="J89" s="199"/>
      <c r="K89" s="199"/>
      <c r="L89" s="203"/>
      <c r="M89" s="204"/>
      <c r="N89" s="205"/>
      <c r="O89" s="205"/>
      <c r="P89" s="205"/>
      <c r="Q89" s="205"/>
      <c r="R89" s="205"/>
      <c r="S89" s="205"/>
      <c r="T89" s="206"/>
      <c r="AT89" s="207" t="s">
        <v>131</v>
      </c>
      <c r="AU89" s="207" t="s">
        <v>87</v>
      </c>
      <c r="AV89" s="12" t="s">
        <v>85</v>
      </c>
      <c r="AW89" s="12" t="s">
        <v>38</v>
      </c>
      <c r="AX89" s="12" t="s">
        <v>77</v>
      </c>
      <c r="AY89" s="207" t="s">
        <v>116</v>
      </c>
    </row>
    <row r="90" spans="2:65" s="13" customFormat="1" ht="11.25">
      <c r="B90" s="208"/>
      <c r="C90" s="209"/>
      <c r="D90" s="195" t="s">
        <v>131</v>
      </c>
      <c r="E90" s="210" t="s">
        <v>21</v>
      </c>
      <c r="F90" s="211" t="s">
        <v>133</v>
      </c>
      <c r="G90" s="209"/>
      <c r="H90" s="212">
        <v>260</v>
      </c>
      <c r="I90" s="213"/>
      <c r="J90" s="209"/>
      <c r="K90" s="209"/>
      <c r="L90" s="214"/>
      <c r="M90" s="215"/>
      <c r="N90" s="216"/>
      <c r="O90" s="216"/>
      <c r="P90" s="216"/>
      <c r="Q90" s="216"/>
      <c r="R90" s="216"/>
      <c r="S90" s="216"/>
      <c r="T90" s="217"/>
      <c r="AT90" s="218" t="s">
        <v>131</v>
      </c>
      <c r="AU90" s="218" t="s">
        <v>87</v>
      </c>
      <c r="AV90" s="13" t="s">
        <v>87</v>
      </c>
      <c r="AW90" s="13" t="s">
        <v>38</v>
      </c>
      <c r="AX90" s="13" t="s">
        <v>85</v>
      </c>
      <c r="AY90" s="218" t="s">
        <v>116</v>
      </c>
    </row>
    <row r="91" spans="2:65" s="1" customFormat="1" ht="48" customHeight="1">
      <c r="B91" s="34"/>
      <c r="C91" s="182" t="s">
        <v>134</v>
      </c>
      <c r="D91" s="182" t="s">
        <v>118</v>
      </c>
      <c r="E91" s="183" t="s">
        <v>135</v>
      </c>
      <c r="F91" s="184" t="s">
        <v>136</v>
      </c>
      <c r="G91" s="185" t="s">
        <v>121</v>
      </c>
      <c r="H91" s="186">
        <v>1836</v>
      </c>
      <c r="I91" s="187"/>
      <c r="J91" s="188">
        <f>ROUND(I91*H91,2)</f>
        <v>0</v>
      </c>
      <c r="K91" s="184" t="s">
        <v>122</v>
      </c>
      <c r="L91" s="38"/>
      <c r="M91" s="189" t="s">
        <v>21</v>
      </c>
      <c r="N91" s="190" t="s">
        <v>48</v>
      </c>
      <c r="O91" s="63"/>
      <c r="P91" s="191">
        <f>O91*H91</f>
        <v>0</v>
      </c>
      <c r="Q91" s="191">
        <v>0</v>
      </c>
      <c r="R91" s="191">
        <f>Q91*H91</f>
        <v>0</v>
      </c>
      <c r="S91" s="191">
        <v>0</v>
      </c>
      <c r="T91" s="192">
        <f>S91*H91</f>
        <v>0</v>
      </c>
      <c r="AR91" s="193" t="s">
        <v>123</v>
      </c>
      <c r="AT91" s="193" t="s">
        <v>118</v>
      </c>
      <c r="AU91" s="193" t="s">
        <v>87</v>
      </c>
      <c r="AY91" s="16" t="s">
        <v>116</v>
      </c>
      <c r="BE91" s="194">
        <f>IF(N91="základní",J91,0)</f>
        <v>0</v>
      </c>
      <c r="BF91" s="194">
        <f>IF(N91="snížená",J91,0)</f>
        <v>0</v>
      </c>
      <c r="BG91" s="194">
        <f>IF(N91="zákl. přenesená",J91,0)</f>
        <v>0</v>
      </c>
      <c r="BH91" s="194">
        <f>IF(N91="sníž. přenesená",J91,0)</f>
        <v>0</v>
      </c>
      <c r="BI91" s="194">
        <f>IF(N91="nulová",J91,0)</f>
        <v>0</v>
      </c>
      <c r="BJ91" s="16" t="s">
        <v>85</v>
      </c>
      <c r="BK91" s="194">
        <f>ROUND(I91*H91,2)</f>
        <v>0</v>
      </c>
      <c r="BL91" s="16" t="s">
        <v>123</v>
      </c>
      <c r="BM91" s="193" t="s">
        <v>137</v>
      </c>
    </row>
    <row r="92" spans="2:65" s="1" customFormat="1" ht="224.25">
      <c r="B92" s="34"/>
      <c r="C92" s="35"/>
      <c r="D92" s="195" t="s">
        <v>125</v>
      </c>
      <c r="E92" s="35"/>
      <c r="F92" s="196" t="s">
        <v>138</v>
      </c>
      <c r="G92" s="35"/>
      <c r="H92" s="35"/>
      <c r="I92" s="107"/>
      <c r="J92" s="35"/>
      <c r="K92" s="35"/>
      <c r="L92" s="38"/>
      <c r="M92" s="197"/>
      <c r="N92" s="63"/>
      <c r="O92" s="63"/>
      <c r="P92" s="63"/>
      <c r="Q92" s="63"/>
      <c r="R92" s="63"/>
      <c r="S92" s="63"/>
      <c r="T92" s="64"/>
      <c r="AT92" s="16" t="s">
        <v>125</v>
      </c>
      <c r="AU92" s="16" t="s">
        <v>87</v>
      </c>
    </row>
    <row r="93" spans="2:65" s="13" customFormat="1" ht="11.25">
      <c r="B93" s="208"/>
      <c r="C93" s="209"/>
      <c r="D93" s="195" t="s">
        <v>131</v>
      </c>
      <c r="E93" s="210" t="s">
        <v>21</v>
      </c>
      <c r="F93" s="211" t="s">
        <v>139</v>
      </c>
      <c r="G93" s="209"/>
      <c r="H93" s="212">
        <v>1836</v>
      </c>
      <c r="I93" s="213"/>
      <c r="J93" s="209"/>
      <c r="K93" s="209"/>
      <c r="L93" s="214"/>
      <c r="M93" s="215"/>
      <c r="N93" s="216"/>
      <c r="O93" s="216"/>
      <c r="P93" s="216"/>
      <c r="Q93" s="216"/>
      <c r="R93" s="216"/>
      <c r="S93" s="216"/>
      <c r="T93" s="217"/>
      <c r="AT93" s="218" t="s">
        <v>131</v>
      </c>
      <c r="AU93" s="218" t="s">
        <v>87</v>
      </c>
      <c r="AV93" s="13" t="s">
        <v>87</v>
      </c>
      <c r="AW93" s="13" t="s">
        <v>38</v>
      </c>
      <c r="AX93" s="13" t="s">
        <v>85</v>
      </c>
      <c r="AY93" s="218" t="s">
        <v>116</v>
      </c>
    </row>
    <row r="94" spans="2:65" s="1" customFormat="1" ht="16.5" customHeight="1">
      <c r="B94" s="34"/>
      <c r="C94" s="182" t="s">
        <v>123</v>
      </c>
      <c r="D94" s="182" t="s">
        <v>118</v>
      </c>
      <c r="E94" s="183" t="s">
        <v>140</v>
      </c>
      <c r="F94" s="184" t="s">
        <v>141</v>
      </c>
      <c r="G94" s="185" t="s">
        <v>121</v>
      </c>
      <c r="H94" s="186">
        <v>1836</v>
      </c>
      <c r="I94" s="187"/>
      <c r="J94" s="188">
        <f>ROUND(I94*H94,2)</f>
        <v>0</v>
      </c>
      <c r="K94" s="184" t="s">
        <v>122</v>
      </c>
      <c r="L94" s="38"/>
      <c r="M94" s="189" t="s">
        <v>21</v>
      </c>
      <c r="N94" s="190" t="s">
        <v>48</v>
      </c>
      <c r="O94" s="63"/>
      <c r="P94" s="191">
        <f>O94*H94</f>
        <v>0</v>
      </c>
      <c r="Q94" s="191">
        <v>0</v>
      </c>
      <c r="R94" s="191">
        <f>Q94*H94</f>
        <v>0</v>
      </c>
      <c r="S94" s="191">
        <v>0</v>
      </c>
      <c r="T94" s="192">
        <f>S94*H94</f>
        <v>0</v>
      </c>
      <c r="AR94" s="193" t="s">
        <v>123</v>
      </c>
      <c r="AT94" s="193" t="s">
        <v>118</v>
      </c>
      <c r="AU94" s="193" t="s">
        <v>87</v>
      </c>
      <c r="AY94" s="16" t="s">
        <v>116</v>
      </c>
      <c r="BE94" s="194">
        <f>IF(N94="základní",J94,0)</f>
        <v>0</v>
      </c>
      <c r="BF94" s="194">
        <f>IF(N94="snížená",J94,0)</f>
        <v>0</v>
      </c>
      <c r="BG94" s="194">
        <f>IF(N94="zákl. přenesená",J94,0)</f>
        <v>0</v>
      </c>
      <c r="BH94" s="194">
        <f>IF(N94="sníž. přenesená",J94,0)</f>
        <v>0</v>
      </c>
      <c r="BI94" s="194">
        <f>IF(N94="nulová",J94,0)</f>
        <v>0</v>
      </c>
      <c r="BJ94" s="16" t="s">
        <v>85</v>
      </c>
      <c r="BK94" s="194">
        <f>ROUND(I94*H94,2)</f>
        <v>0</v>
      </c>
      <c r="BL94" s="16" t="s">
        <v>123</v>
      </c>
      <c r="BM94" s="193" t="s">
        <v>142</v>
      </c>
    </row>
    <row r="95" spans="2:65" s="1" customFormat="1" ht="360.75">
      <c r="B95" s="34"/>
      <c r="C95" s="35"/>
      <c r="D95" s="195" t="s">
        <v>125</v>
      </c>
      <c r="E95" s="35"/>
      <c r="F95" s="196" t="s">
        <v>143</v>
      </c>
      <c r="G95" s="35"/>
      <c r="H95" s="35"/>
      <c r="I95" s="107"/>
      <c r="J95" s="35"/>
      <c r="K95" s="35"/>
      <c r="L95" s="38"/>
      <c r="M95" s="197"/>
      <c r="N95" s="63"/>
      <c r="O95" s="63"/>
      <c r="P95" s="63"/>
      <c r="Q95" s="63"/>
      <c r="R95" s="63"/>
      <c r="S95" s="63"/>
      <c r="T95" s="64"/>
      <c r="AT95" s="16" t="s">
        <v>125</v>
      </c>
      <c r="AU95" s="16" t="s">
        <v>87</v>
      </c>
    </row>
    <row r="96" spans="2:65" s="1" customFormat="1" ht="24" customHeight="1">
      <c r="B96" s="34"/>
      <c r="C96" s="182" t="s">
        <v>144</v>
      </c>
      <c r="D96" s="182" t="s">
        <v>118</v>
      </c>
      <c r="E96" s="183" t="s">
        <v>145</v>
      </c>
      <c r="F96" s="184" t="s">
        <v>146</v>
      </c>
      <c r="G96" s="185" t="s">
        <v>147</v>
      </c>
      <c r="H96" s="186">
        <v>5540</v>
      </c>
      <c r="I96" s="187"/>
      <c r="J96" s="188">
        <f>ROUND(I96*H96,2)</f>
        <v>0</v>
      </c>
      <c r="K96" s="184" t="s">
        <v>122</v>
      </c>
      <c r="L96" s="38"/>
      <c r="M96" s="189" t="s">
        <v>21</v>
      </c>
      <c r="N96" s="190" t="s">
        <v>48</v>
      </c>
      <c r="O96" s="63"/>
      <c r="P96" s="191">
        <f>O96*H96</f>
        <v>0</v>
      </c>
      <c r="Q96" s="191">
        <v>0</v>
      </c>
      <c r="R96" s="191">
        <f>Q96*H96</f>
        <v>0</v>
      </c>
      <c r="S96" s="191">
        <v>0</v>
      </c>
      <c r="T96" s="192">
        <f>S96*H96</f>
        <v>0</v>
      </c>
      <c r="AR96" s="193" t="s">
        <v>123</v>
      </c>
      <c r="AT96" s="193" t="s">
        <v>118</v>
      </c>
      <c r="AU96" s="193" t="s">
        <v>87</v>
      </c>
      <c r="AY96" s="16" t="s">
        <v>116</v>
      </c>
      <c r="BE96" s="194">
        <f>IF(N96="základní",J96,0)</f>
        <v>0</v>
      </c>
      <c r="BF96" s="194">
        <f>IF(N96="snížená",J96,0)</f>
        <v>0</v>
      </c>
      <c r="BG96" s="194">
        <f>IF(N96="zákl. přenesená",J96,0)</f>
        <v>0</v>
      </c>
      <c r="BH96" s="194">
        <f>IF(N96="sníž. přenesená",J96,0)</f>
        <v>0</v>
      </c>
      <c r="BI96" s="194">
        <f>IF(N96="nulová",J96,0)</f>
        <v>0</v>
      </c>
      <c r="BJ96" s="16" t="s">
        <v>85</v>
      </c>
      <c r="BK96" s="194">
        <f>ROUND(I96*H96,2)</f>
        <v>0</v>
      </c>
      <c r="BL96" s="16" t="s">
        <v>123</v>
      </c>
      <c r="BM96" s="193" t="s">
        <v>148</v>
      </c>
    </row>
    <row r="97" spans="2:65" s="1" customFormat="1" ht="185.25">
      <c r="B97" s="34"/>
      <c r="C97" s="35"/>
      <c r="D97" s="195" t="s">
        <v>125</v>
      </c>
      <c r="E97" s="35"/>
      <c r="F97" s="196" t="s">
        <v>149</v>
      </c>
      <c r="G97" s="35"/>
      <c r="H97" s="35"/>
      <c r="I97" s="107"/>
      <c r="J97" s="35"/>
      <c r="K97" s="35"/>
      <c r="L97" s="38"/>
      <c r="M97" s="197"/>
      <c r="N97" s="63"/>
      <c r="O97" s="63"/>
      <c r="P97" s="63"/>
      <c r="Q97" s="63"/>
      <c r="R97" s="63"/>
      <c r="S97" s="63"/>
      <c r="T97" s="64"/>
      <c r="AT97" s="16" t="s">
        <v>125</v>
      </c>
      <c r="AU97" s="16" t="s">
        <v>87</v>
      </c>
    </row>
    <row r="98" spans="2:65" s="13" customFormat="1" ht="11.25">
      <c r="B98" s="208"/>
      <c r="C98" s="209"/>
      <c r="D98" s="195" t="s">
        <v>131</v>
      </c>
      <c r="E98" s="210" t="s">
        <v>21</v>
      </c>
      <c r="F98" s="211" t="s">
        <v>150</v>
      </c>
      <c r="G98" s="209"/>
      <c r="H98" s="212">
        <v>5500</v>
      </c>
      <c r="I98" s="213"/>
      <c r="J98" s="209"/>
      <c r="K98" s="209"/>
      <c r="L98" s="214"/>
      <c r="M98" s="215"/>
      <c r="N98" s="216"/>
      <c r="O98" s="216"/>
      <c r="P98" s="216"/>
      <c r="Q98" s="216"/>
      <c r="R98" s="216"/>
      <c r="S98" s="216"/>
      <c r="T98" s="217"/>
      <c r="AT98" s="218" t="s">
        <v>131</v>
      </c>
      <c r="AU98" s="218" t="s">
        <v>87</v>
      </c>
      <c r="AV98" s="13" t="s">
        <v>87</v>
      </c>
      <c r="AW98" s="13" t="s">
        <v>38</v>
      </c>
      <c r="AX98" s="13" t="s">
        <v>77</v>
      </c>
      <c r="AY98" s="218" t="s">
        <v>116</v>
      </c>
    </row>
    <row r="99" spans="2:65" s="12" customFormat="1" ht="11.25">
      <c r="B99" s="198"/>
      <c r="C99" s="199"/>
      <c r="D99" s="195" t="s">
        <v>131</v>
      </c>
      <c r="E99" s="200" t="s">
        <v>21</v>
      </c>
      <c r="F99" s="201" t="s">
        <v>151</v>
      </c>
      <c r="G99" s="199"/>
      <c r="H99" s="200" t="s">
        <v>21</v>
      </c>
      <c r="I99" s="202"/>
      <c r="J99" s="199"/>
      <c r="K99" s="199"/>
      <c r="L99" s="203"/>
      <c r="M99" s="204"/>
      <c r="N99" s="205"/>
      <c r="O99" s="205"/>
      <c r="P99" s="205"/>
      <c r="Q99" s="205"/>
      <c r="R99" s="205"/>
      <c r="S99" s="205"/>
      <c r="T99" s="206"/>
      <c r="AT99" s="207" t="s">
        <v>131</v>
      </c>
      <c r="AU99" s="207" t="s">
        <v>87</v>
      </c>
      <c r="AV99" s="12" t="s">
        <v>85</v>
      </c>
      <c r="AW99" s="12" t="s">
        <v>38</v>
      </c>
      <c r="AX99" s="12" t="s">
        <v>77</v>
      </c>
      <c r="AY99" s="207" t="s">
        <v>116</v>
      </c>
    </row>
    <row r="100" spans="2:65" s="13" customFormat="1" ht="11.25">
      <c r="B100" s="208"/>
      <c r="C100" s="209"/>
      <c r="D100" s="195" t="s">
        <v>131</v>
      </c>
      <c r="E100" s="210" t="s">
        <v>21</v>
      </c>
      <c r="F100" s="211" t="s">
        <v>152</v>
      </c>
      <c r="G100" s="209"/>
      <c r="H100" s="212">
        <v>40</v>
      </c>
      <c r="I100" s="213"/>
      <c r="J100" s="209"/>
      <c r="K100" s="209"/>
      <c r="L100" s="214"/>
      <c r="M100" s="215"/>
      <c r="N100" s="216"/>
      <c r="O100" s="216"/>
      <c r="P100" s="216"/>
      <c r="Q100" s="216"/>
      <c r="R100" s="216"/>
      <c r="S100" s="216"/>
      <c r="T100" s="217"/>
      <c r="AT100" s="218" t="s">
        <v>131</v>
      </c>
      <c r="AU100" s="218" t="s">
        <v>87</v>
      </c>
      <c r="AV100" s="13" t="s">
        <v>87</v>
      </c>
      <c r="AW100" s="13" t="s">
        <v>38</v>
      </c>
      <c r="AX100" s="13" t="s">
        <v>77</v>
      </c>
      <c r="AY100" s="218" t="s">
        <v>116</v>
      </c>
    </row>
    <row r="101" spans="2:65" s="14" customFormat="1" ht="11.25">
      <c r="B101" s="219"/>
      <c r="C101" s="220"/>
      <c r="D101" s="195" t="s">
        <v>131</v>
      </c>
      <c r="E101" s="221" t="s">
        <v>21</v>
      </c>
      <c r="F101" s="222" t="s">
        <v>153</v>
      </c>
      <c r="G101" s="220"/>
      <c r="H101" s="223">
        <v>5540</v>
      </c>
      <c r="I101" s="224"/>
      <c r="J101" s="220"/>
      <c r="K101" s="220"/>
      <c r="L101" s="225"/>
      <c r="M101" s="226"/>
      <c r="N101" s="227"/>
      <c r="O101" s="227"/>
      <c r="P101" s="227"/>
      <c r="Q101" s="227"/>
      <c r="R101" s="227"/>
      <c r="S101" s="227"/>
      <c r="T101" s="228"/>
      <c r="AT101" s="229" t="s">
        <v>131</v>
      </c>
      <c r="AU101" s="229" t="s">
        <v>87</v>
      </c>
      <c r="AV101" s="14" t="s">
        <v>123</v>
      </c>
      <c r="AW101" s="14" t="s">
        <v>38</v>
      </c>
      <c r="AX101" s="14" t="s">
        <v>85</v>
      </c>
      <c r="AY101" s="229" t="s">
        <v>116</v>
      </c>
    </row>
    <row r="102" spans="2:65" s="11" customFormat="1" ht="22.9" customHeight="1">
      <c r="B102" s="166"/>
      <c r="C102" s="167"/>
      <c r="D102" s="168" t="s">
        <v>76</v>
      </c>
      <c r="E102" s="180" t="s">
        <v>144</v>
      </c>
      <c r="F102" s="180" t="s">
        <v>154</v>
      </c>
      <c r="G102" s="167"/>
      <c r="H102" s="167"/>
      <c r="I102" s="170"/>
      <c r="J102" s="181">
        <f>BK102</f>
        <v>0</v>
      </c>
      <c r="K102" s="167"/>
      <c r="L102" s="172"/>
      <c r="M102" s="173"/>
      <c r="N102" s="174"/>
      <c r="O102" s="174"/>
      <c r="P102" s="175">
        <f>SUM(P103:P113)</f>
        <v>0</v>
      </c>
      <c r="Q102" s="174"/>
      <c r="R102" s="175">
        <f>SUM(R103:R113)</f>
        <v>0</v>
      </c>
      <c r="S102" s="174"/>
      <c r="T102" s="176">
        <f>SUM(T103:T113)</f>
        <v>0</v>
      </c>
      <c r="AR102" s="177" t="s">
        <v>85</v>
      </c>
      <c r="AT102" s="178" t="s">
        <v>76</v>
      </c>
      <c r="AU102" s="178" t="s">
        <v>85</v>
      </c>
      <c r="AY102" s="177" t="s">
        <v>116</v>
      </c>
      <c r="BK102" s="179">
        <f>SUM(BK103:BK113)</f>
        <v>0</v>
      </c>
    </row>
    <row r="103" spans="2:65" s="1" customFormat="1" ht="24" customHeight="1">
      <c r="B103" s="34"/>
      <c r="C103" s="182" t="s">
        <v>155</v>
      </c>
      <c r="D103" s="182" t="s">
        <v>118</v>
      </c>
      <c r="E103" s="183" t="s">
        <v>156</v>
      </c>
      <c r="F103" s="184" t="s">
        <v>157</v>
      </c>
      <c r="G103" s="185" t="s">
        <v>147</v>
      </c>
      <c r="H103" s="186">
        <v>5540</v>
      </c>
      <c r="I103" s="187"/>
      <c r="J103" s="188">
        <f>ROUND(I103*H103,2)</f>
        <v>0</v>
      </c>
      <c r="K103" s="184" t="s">
        <v>122</v>
      </c>
      <c r="L103" s="38"/>
      <c r="M103" s="189" t="s">
        <v>21</v>
      </c>
      <c r="N103" s="190" t="s">
        <v>48</v>
      </c>
      <c r="O103" s="63"/>
      <c r="P103" s="191">
        <f>O103*H103</f>
        <v>0</v>
      </c>
      <c r="Q103" s="191">
        <v>0</v>
      </c>
      <c r="R103" s="191">
        <f>Q103*H103</f>
        <v>0</v>
      </c>
      <c r="S103" s="191">
        <v>0</v>
      </c>
      <c r="T103" s="192">
        <f>S103*H103</f>
        <v>0</v>
      </c>
      <c r="AR103" s="193" t="s">
        <v>123</v>
      </c>
      <c r="AT103" s="193" t="s">
        <v>118</v>
      </c>
      <c r="AU103" s="193" t="s">
        <v>87</v>
      </c>
      <c r="AY103" s="16" t="s">
        <v>116</v>
      </c>
      <c r="BE103" s="194">
        <f>IF(N103="základní",J103,0)</f>
        <v>0</v>
      </c>
      <c r="BF103" s="194">
        <f>IF(N103="snížená",J103,0)</f>
        <v>0</v>
      </c>
      <c r="BG103" s="194">
        <f>IF(N103="zákl. přenesená",J103,0)</f>
        <v>0</v>
      </c>
      <c r="BH103" s="194">
        <f>IF(N103="sníž. přenesená",J103,0)</f>
        <v>0</v>
      </c>
      <c r="BI103" s="194">
        <f>IF(N103="nulová",J103,0)</f>
        <v>0</v>
      </c>
      <c r="BJ103" s="16" t="s">
        <v>85</v>
      </c>
      <c r="BK103" s="194">
        <f>ROUND(I103*H103,2)</f>
        <v>0</v>
      </c>
      <c r="BL103" s="16" t="s">
        <v>123</v>
      </c>
      <c r="BM103" s="193" t="s">
        <v>158</v>
      </c>
    </row>
    <row r="104" spans="2:65" s="13" customFormat="1" ht="11.25">
      <c r="B104" s="208"/>
      <c r="C104" s="209"/>
      <c r="D104" s="195" t="s">
        <v>131</v>
      </c>
      <c r="E104" s="210" t="s">
        <v>21</v>
      </c>
      <c r="F104" s="211" t="s">
        <v>150</v>
      </c>
      <c r="G104" s="209"/>
      <c r="H104" s="212">
        <v>5500</v>
      </c>
      <c r="I104" s="213"/>
      <c r="J104" s="209"/>
      <c r="K104" s="209"/>
      <c r="L104" s="214"/>
      <c r="M104" s="215"/>
      <c r="N104" s="216"/>
      <c r="O104" s="216"/>
      <c r="P104" s="216"/>
      <c r="Q104" s="216"/>
      <c r="R104" s="216"/>
      <c r="S104" s="216"/>
      <c r="T104" s="217"/>
      <c r="AT104" s="218" t="s">
        <v>131</v>
      </c>
      <c r="AU104" s="218" t="s">
        <v>87</v>
      </c>
      <c r="AV104" s="13" t="s">
        <v>87</v>
      </c>
      <c r="AW104" s="13" t="s">
        <v>38</v>
      </c>
      <c r="AX104" s="13" t="s">
        <v>77</v>
      </c>
      <c r="AY104" s="218" t="s">
        <v>116</v>
      </c>
    </row>
    <row r="105" spans="2:65" s="12" customFormat="1" ht="11.25">
      <c r="B105" s="198"/>
      <c r="C105" s="199"/>
      <c r="D105" s="195" t="s">
        <v>131</v>
      </c>
      <c r="E105" s="200" t="s">
        <v>21</v>
      </c>
      <c r="F105" s="201" t="s">
        <v>151</v>
      </c>
      <c r="G105" s="199"/>
      <c r="H105" s="200" t="s">
        <v>21</v>
      </c>
      <c r="I105" s="202"/>
      <c r="J105" s="199"/>
      <c r="K105" s="199"/>
      <c r="L105" s="203"/>
      <c r="M105" s="204"/>
      <c r="N105" s="205"/>
      <c r="O105" s="205"/>
      <c r="P105" s="205"/>
      <c r="Q105" s="205"/>
      <c r="R105" s="205"/>
      <c r="S105" s="205"/>
      <c r="T105" s="206"/>
      <c r="AT105" s="207" t="s">
        <v>131</v>
      </c>
      <c r="AU105" s="207" t="s">
        <v>87</v>
      </c>
      <c r="AV105" s="12" t="s">
        <v>85</v>
      </c>
      <c r="AW105" s="12" t="s">
        <v>38</v>
      </c>
      <c r="AX105" s="12" t="s">
        <v>77</v>
      </c>
      <c r="AY105" s="207" t="s">
        <v>116</v>
      </c>
    </row>
    <row r="106" spans="2:65" s="13" customFormat="1" ht="11.25">
      <c r="B106" s="208"/>
      <c r="C106" s="209"/>
      <c r="D106" s="195" t="s">
        <v>131</v>
      </c>
      <c r="E106" s="210" t="s">
        <v>21</v>
      </c>
      <c r="F106" s="211" t="s">
        <v>152</v>
      </c>
      <c r="G106" s="209"/>
      <c r="H106" s="212">
        <v>40</v>
      </c>
      <c r="I106" s="213"/>
      <c r="J106" s="209"/>
      <c r="K106" s="209"/>
      <c r="L106" s="214"/>
      <c r="M106" s="215"/>
      <c r="N106" s="216"/>
      <c r="O106" s="216"/>
      <c r="P106" s="216"/>
      <c r="Q106" s="216"/>
      <c r="R106" s="216"/>
      <c r="S106" s="216"/>
      <c r="T106" s="217"/>
      <c r="AT106" s="218" t="s">
        <v>131</v>
      </c>
      <c r="AU106" s="218" t="s">
        <v>87</v>
      </c>
      <c r="AV106" s="13" t="s">
        <v>87</v>
      </c>
      <c r="AW106" s="13" t="s">
        <v>38</v>
      </c>
      <c r="AX106" s="13" t="s">
        <v>77</v>
      </c>
      <c r="AY106" s="218" t="s">
        <v>116</v>
      </c>
    </row>
    <row r="107" spans="2:65" s="14" customFormat="1" ht="11.25">
      <c r="B107" s="219"/>
      <c r="C107" s="220"/>
      <c r="D107" s="195" t="s">
        <v>131</v>
      </c>
      <c r="E107" s="221" t="s">
        <v>21</v>
      </c>
      <c r="F107" s="222" t="s">
        <v>153</v>
      </c>
      <c r="G107" s="220"/>
      <c r="H107" s="223">
        <v>5540</v>
      </c>
      <c r="I107" s="224"/>
      <c r="J107" s="220"/>
      <c r="K107" s="220"/>
      <c r="L107" s="225"/>
      <c r="M107" s="226"/>
      <c r="N107" s="227"/>
      <c r="O107" s="227"/>
      <c r="P107" s="227"/>
      <c r="Q107" s="227"/>
      <c r="R107" s="227"/>
      <c r="S107" s="227"/>
      <c r="T107" s="228"/>
      <c r="AT107" s="229" t="s">
        <v>131</v>
      </c>
      <c r="AU107" s="229" t="s">
        <v>87</v>
      </c>
      <c r="AV107" s="14" t="s">
        <v>123</v>
      </c>
      <c r="AW107" s="14" t="s">
        <v>38</v>
      </c>
      <c r="AX107" s="14" t="s">
        <v>85</v>
      </c>
      <c r="AY107" s="229" t="s">
        <v>116</v>
      </c>
    </row>
    <row r="108" spans="2:65" s="1" customFormat="1" ht="36" customHeight="1">
      <c r="B108" s="34"/>
      <c r="C108" s="182" t="s">
        <v>159</v>
      </c>
      <c r="D108" s="182" t="s">
        <v>118</v>
      </c>
      <c r="E108" s="183" t="s">
        <v>160</v>
      </c>
      <c r="F108" s="184" t="s">
        <v>161</v>
      </c>
      <c r="G108" s="185" t="s">
        <v>147</v>
      </c>
      <c r="H108" s="186">
        <v>4480</v>
      </c>
      <c r="I108" s="187"/>
      <c r="J108" s="188">
        <f>ROUND(I108*H108,2)</f>
        <v>0</v>
      </c>
      <c r="K108" s="184" t="s">
        <v>122</v>
      </c>
      <c r="L108" s="38"/>
      <c r="M108" s="189" t="s">
        <v>21</v>
      </c>
      <c r="N108" s="190" t="s">
        <v>48</v>
      </c>
      <c r="O108" s="63"/>
      <c r="P108" s="191">
        <f>O108*H108</f>
        <v>0</v>
      </c>
      <c r="Q108" s="191">
        <v>0</v>
      </c>
      <c r="R108" s="191">
        <f>Q108*H108</f>
        <v>0</v>
      </c>
      <c r="S108" s="191">
        <v>0</v>
      </c>
      <c r="T108" s="192">
        <f>S108*H108</f>
        <v>0</v>
      </c>
      <c r="AR108" s="193" t="s">
        <v>123</v>
      </c>
      <c r="AT108" s="193" t="s">
        <v>118</v>
      </c>
      <c r="AU108" s="193" t="s">
        <v>87</v>
      </c>
      <c r="AY108" s="16" t="s">
        <v>116</v>
      </c>
      <c r="BE108" s="194">
        <f>IF(N108="základní",J108,0)</f>
        <v>0</v>
      </c>
      <c r="BF108" s="194">
        <f>IF(N108="snížená",J108,0)</f>
        <v>0</v>
      </c>
      <c r="BG108" s="194">
        <f>IF(N108="zákl. přenesená",J108,0)</f>
        <v>0</v>
      </c>
      <c r="BH108" s="194">
        <f>IF(N108="sníž. přenesená",J108,0)</f>
        <v>0</v>
      </c>
      <c r="BI108" s="194">
        <f>IF(N108="nulová",J108,0)</f>
        <v>0</v>
      </c>
      <c r="BJ108" s="16" t="s">
        <v>85</v>
      </c>
      <c r="BK108" s="194">
        <f>ROUND(I108*H108,2)</f>
        <v>0</v>
      </c>
      <c r="BL108" s="16" t="s">
        <v>123</v>
      </c>
      <c r="BM108" s="193" t="s">
        <v>162</v>
      </c>
    </row>
    <row r="109" spans="2:65" s="1" customFormat="1" ht="29.25">
      <c r="B109" s="34"/>
      <c r="C109" s="35"/>
      <c r="D109" s="195" t="s">
        <v>125</v>
      </c>
      <c r="E109" s="35"/>
      <c r="F109" s="196" t="s">
        <v>163</v>
      </c>
      <c r="G109" s="35"/>
      <c r="H109" s="35"/>
      <c r="I109" s="107"/>
      <c r="J109" s="35"/>
      <c r="K109" s="35"/>
      <c r="L109" s="38"/>
      <c r="M109" s="197"/>
      <c r="N109" s="63"/>
      <c r="O109" s="63"/>
      <c r="P109" s="63"/>
      <c r="Q109" s="63"/>
      <c r="R109" s="63"/>
      <c r="S109" s="63"/>
      <c r="T109" s="64"/>
      <c r="AT109" s="16" t="s">
        <v>125</v>
      </c>
      <c r="AU109" s="16" t="s">
        <v>87</v>
      </c>
    </row>
    <row r="110" spans="2:65" s="13" customFormat="1" ht="11.25">
      <c r="B110" s="208"/>
      <c r="C110" s="209"/>
      <c r="D110" s="195" t="s">
        <v>131</v>
      </c>
      <c r="E110" s="210" t="s">
        <v>21</v>
      </c>
      <c r="F110" s="211" t="s">
        <v>164</v>
      </c>
      <c r="G110" s="209"/>
      <c r="H110" s="212">
        <v>4440</v>
      </c>
      <c r="I110" s="213"/>
      <c r="J110" s="209"/>
      <c r="K110" s="209"/>
      <c r="L110" s="214"/>
      <c r="M110" s="215"/>
      <c r="N110" s="216"/>
      <c r="O110" s="216"/>
      <c r="P110" s="216"/>
      <c r="Q110" s="216"/>
      <c r="R110" s="216"/>
      <c r="S110" s="216"/>
      <c r="T110" s="217"/>
      <c r="AT110" s="218" t="s">
        <v>131</v>
      </c>
      <c r="AU110" s="218" t="s">
        <v>87</v>
      </c>
      <c r="AV110" s="13" t="s">
        <v>87</v>
      </c>
      <c r="AW110" s="13" t="s">
        <v>38</v>
      </c>
      <c r="AX110" s="13" t="s">
        <v>77</v>
      </c>
      <c r="AY110" s="218" t="s">
        <v>116</v>
      </c>
    </row>
    <row r="111" spans="2:65" s="12" customFormat="1" ht="11.25">
      <c r="B111" s="198"/>
      <c r="C111" s="199"/>
      <c r="D111" s="195" t="s">
        <v>131</v>
      </c>
      <c r="E111" s="200" t="s">
        <v>21</v>
      </c>
      <c r="F111" s="201" t="s">
        <v>151</v>
      </c>
      <c r="G111" s="199"/>
      <c r="H111" s="200" t="s">
        <v>21</v>
      </c>
      <c r="I111" s="202"/>
      <c r="J111" s="199"/>
      <c r="K111" s="199"/>
      <c r="L111" s="203"/>
      <c r="M111" s="204"/>
      <c r="N111" s="205"/>
      <c r="O111" s="205"/>
      <c r="P111" s="205"/>
      <c r="Q111" s="205"/>
      <c r="R111" s="205"/>
      <c r="S111" s="205"/>
      <c r="T111" s="206"/>
      <c r="AT111" s="207" t="s">
        <v>131</v>
      </c>
      <c r="AU111" s="207" t="s">
        <v>87</v>
      </c>
      <c r="AV111" s="12" t="s">
        <v>85</v>
      </c>
      <c r="AW111" s="12" t="s">
        <v>38</v>
      </c>
      <c r="AX111" s="12" t="s">
        <v>77</v>
      </c>
      <c r="AY111" s="207" t="s">
        <v>116</v>
      </c>
    </row>
    <row r="112" spans="2:65" s="13" customFormat="1" ht="11.25">
      <c r="B112" s="208"/>
      <c r="C112" s="209"/>
      <c r="D112" s="195" t="s">
        <v>131</v>
      </c>
      <c r="E112" s="210" t="s">
        <v>21</v>
      </c>
      <c r="F112" s="211" t="s">
        <v>152</v>
      </c>
      <c r="G112" s="209"/>
      <c r="H112" s="212">
        <v>40</v>
      </c>
      <c r="I112" s="213"/>
      <c r="J112" s="209"/>
      <c r="K112" s="209"/>
      <c r="L112" s="214"/>
      <c r="M112" s="215"/>
      <c r="N112" s="216"/>
      <c r="O112" s="216"/>
      <c r="P112" s="216"/>
      <c r="Q112" s="216"/>
      <c r="R112" s="216"/>
      <c r="S112" s="216"/>
      <c r="T112" s="217"/>
      <c r="AT112" s="218" t="s">
        <v>131</v>
      </c>
      <c r="AU112" s="218" t="s">
        <v>87</v>
      </c>
      <c r="AV112" s="13" t="s">
        <v>87</v>
      </c>
      <c r="AW112" s="13" t="s">
        <v>38</v>
      </c>
      <c r="AX112" s="13" t="s">
        <v>77</v>
      </c>
      <c r="AY112" s="218" t="s">
        <v>116</v>
      </c>
    </row>
    <row r="113" spans="2:51" s="14" customFormat="1" ht="11.25">
      <c r="B113" s="219"/>
      <c r="C113" s="220"/>
      <c r="D113" s="195" t="s">
        <v>131</v>
      </c>
      <c r="E113" s="221" t="s">
        <v>21</v>
      </c>
      <c r="F113" s="222" t="s">
        <v>153</v>
      </c>
      <c r="G113" s="220"/>
      <c r="H113" s="223">
        <v>4480</v>
      </c>
      <c r="I113" s="224"/>
      <c r="J113" s="220"/>
      <c r="K113" s="220"/>
      <c r="L113" s="225"/>
      <c r="M113" s="230"/>
      <c r="N113" s="231"/>
      <c r="O113" s="231"/>
      <c r="P113" s="231"/>
      <c r="Q113" s="231"/>
      <c r="R113" s="231"/>
      <c r="S113" s="231"/>
      <c r="T113" s="232"/>
      <c r="AT113" s="229" t="s">
        <v>131</v>
      </c>
      <c r="AU113" s="229" t="s">
        <v>87</v>
      </c>
      <c r="AV113" s="14" t="s">
        <v>123</v>
      </c>
      <c r="AW113" s="14" t="s">
        <v>38</v>
      </c>
      <c r="AX113" s="14" t="s">
        <v>85</v>
      </c>
      <c r="AY113" s="229" t="s">
        <v>116</v>
      </c>
    </row>
    <row r="114" spans="2:51" s="1" customFormat="1" ht="6.95" customHeight="1">
      <c r="B114" s="46"/>
      <c r="C114" s="47"/>
      <c r="D114" s="47"/>
      <c r="E114" s="47"/>
      <c r="F114" s="47"/>
      <c r="G114" s="47"/>
      <c r="H114" s="47"/>
      <c r="I114" s="133"/>
      <c r="J114" s="47"/>
      <c r="K114" s="47"/>
      <c r="L114" s="38"/>
    </row>
  </sheetData>
  <sheetProtection algorithmName="SHA-512" hashValue="08byYerAwdzHtBwPuvWYEdSXMw/nuC6vnK+VbBSmQWxmTjenth9TovAJ7SlTEWwwzX1Y0dwOAmVhV81b6ZyEgg==" saltValue="o5iYRlwjGVCTFgeNH1V9ayjnwQeQUKGf3ffz17wYgi6JcQN6e5vbFXihLJkvdpj7m1Fgl7mX5G8zlRl5zXP0mw==" spinCount="100000" sheet="1" objects="1" scenarios="1" formatColumns="0" formatRows="0" autoFilter="0"/>
  <autoFilter ref="C81:K113"/>
  <mergeCells count="9">
    <mergeCell ref="E50:H50"/>
    <mergeCell ref="E72:H72"/>
    <mergeCell ref="E74:H74"/>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57"/>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50.83203125" customWidth="1"/>
    <col min="7" max="7" width="7" customWidth="1"/>
    <col min="8" max="8" width="11.5" customWidth="1"/>
    <col min="9" max="9" width="20.1640625" style="100" customWidth="1"/>
    <col min="10" max="11" width="20.16406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57"/>
      <c r="M2" s="257"/>
      <c r="N2" s="257"/>
      <c r="O2" s="257"/>
      <c r="P2" s="257"/>
      <c r="Q2" s="257"/>
      <c r="R2" s="257"/>
      <c r="S2" s="257"/>
      <c r="T2" s="257"/>
      <c r="U2" s="257"/>
      <c r="V2" s="257"/>
      <c r="AT2" s="16" t="s">
        <v>90</v>
      </c>
    </row>
    <row r="3" spans="2:46" ht="6.95" customHeight="1">
      <c r="B3" s="101"/>
      <c r="C3" s="102"/>
      <c r="D3" s="102"/>
      <c r="E3" s="102"/>
      <c r="F3" s="102"/>
      <c r="G3" s="102"/>
      <c r="H3" s="102"/>
      <c r="I3" s="103"/>
      <c r="J3" s="102"/>
      <c r="K3" s="102"/>
      <c r="L3" s="19"/>
      <c r="AT3" s="16" t="s">
        <v>87</v>
      </c>
    </row>
    <row r="4" spans="2:46" ht="24.95" customHeight="1">
      <c r="B4" s="19"/>
      <c r="D4" s="104" t="s">
        <v>91</v>
      </c>
      <c r="L4" s="19"/>
      <c r="M4" s="105" t="s">
        <v>10</v>
      </c>
      <c r="AT4" s="16" t="s">
        <v>4</v>
      </c>
    </row>
    <row r="5" spans="2:46" ht="6.95" customHeight="1">
      <c r="B5" s="19"/>
      <c r="L5" s="19"/>
    </row>
    <row r="6" spans="2:46" ht="12" customHeight="1">
      <c r="B6" s="19"/>
      <c r="D6" s="106" t="s">
        <v>16</v>
      </c>
      <c r="L6" s="19"/>
    </row>
    <row r="7" spans="2:46" ht="16.5" customHeight="1">
      <c r="B7" s="19"/>
      <c r="E7" s="286" t="str">
        <f>'Rekapitulace stavby'!K6</f>
        <v>KPÚ  Hať- Účelová polní cesta Stará Šilheřovická C 29</v>
      </c>
      <c r="F7" s="287"/>
      <c r="G7" s="287"/>
      <c r="H7" s="287"/>
      <c r="L7" s="19"/>
    </row>
    <row r="8" spans="2:46" s="1" customFormat="1" ht="12" customHeight="1">
      <c r="B8" s="38"/>
      <c r="D8" s="106" t="s">
        <v>92</v>
      </c>
      <c r="I8" s="107"/>
      <c r="L8" s="38"/>
    </row>
    <row r="9" spans="2:46" s="1" customFormat="1" ht="36.950000000000003" customHeight="1">
      <c r="B9" s="38"/>
      <c r="E9" s="288" t="s">
        <v>165</v>
      </c>
      <c r="F9" s="289"/>
      <c r="G9" s="289"/>
      <c r="H9" s="289"/>
      <c r="I9" s="107"/>
      <c r="L9" s="38"/>
    </row>
    <row r="10" spans="2:46" s="1" customFormat="1" ht="11.25">
      <c r="B10" s="38"/>
      <c r="I10" s="107"/>
      <c r="L10" s="38"/>
    </row>
    <row r="11" spans="2:46" s="1" customFormat="1" ht="12" customHeight="1">
      <c r="B11" s="38"/>
      <c r="D11" s="106" t="s">
        <v>18</v>
      </c>
      <c r="F11" s="108" t="s">
        <v>19</v>
      </c>
      <c r="I11" s="109" t="s">
        <v>20</v>
      </c>
      <c r="J11" s="108" t="s">
        <v>21</v>
      </c>
      <c r="L11" s="38"/>
    </row>
    <row r="12" spans="2:46" s="1" customFormat="1" ht="12" customHeight="1">
      <c r="B12" s="38"/>
      <c r="D12" s="106" t="s">
        <v>22</v>
      </c>
      <c r="F12" s="108" t="s">
        <v>23</v>
      </c>
      <c r="I12" s="109" t="s">
        <v>24</v>
      </c>
      <c r="J12" s="110" t="str">
        <f>'Rekapitulace stavby'!AN8</f>
        <v>13. 4. 2018</v>
      </c>
      <c r="L12" s="38"/>
    </row>
    <row r="13" spans="2:46" s="1" customFormat="1" ht="21.75" customHeight="1">
      <c r="B13" s="38"/>
      <c r="D13" s="111" t="s">
        <v>26</v>
      </c>
      <c r="F13" s="112" t="s">
        <v>27</v>
      </c>
      <c r="I13" s="107"/>
      <c r="L13" s="38"/>
    </row>
    <row r="14" spans="2:46" s="1" customFormat="1" ht="12" customHeight="1">
      <c r="B14" s="38"/>
      <c r="D14" s="106" t="s">
        <v>28</v>
      </c>
      <c r="I14" s="109" t="s">
        <v>29</v>
      </c>
      <c r="J14" s="108" t="s">
        <v>21</v>
      </c>
      <c r="L14" s="38"/>
    </row>
    <row r="15" spans="2:46" s="1" customFormat="1" ht="18" customHeight="1">
      <c r="B15" s="38"/>
      <c r="E15" s="108" t="s">
        <v>30</v>
      </c>
      <c r="I15" s="109" t="s">
        <v>31</v>
      </c>
      <c r="J15" s="108" t="s">
        <v>21</v>
      </c>
      <c r="L15" s="38"/>
    </row>
    <row r="16" spans="2:46" s="1" customFormat="1" ht="6.95" customHeight="1">
      <c r="B16" s="38"/>
      <c r="I16" s="107"/>
      <c r="L16" s="38"/>
    </row>
    <row r="17" spans="2:12" s="1" customFormat="1" ht="12" customHeight="1">
      <c r="B17" s="38"/>
      <c r="D17" s="106" t="s">
        <v>32</v>
      </c>
      <c r="I17" s="109" t="s">
        <v>29</v>
      </c>
      <c r="J17" s="29" t="str">
        <f>'Rekapitulace stavby'!AN13</f>
        <v>Vyplň údaj</v>
      </c>
      <c r="L17" s="38"/>
    </row>
    <row r="18" spans="2:12" s="1" customFormat="1" ht="18" customHeight="1">
      <c r="B18" s="38"/>
      <c r="E18" s="290" t="str">
        <f>'Rekapitulace stavby'!E14</f>
        <v>Vyplň údaj</v>
      </c>
      <c r="F18" s="291"/>
      <c r="G18" s="291"/>
      <c r="H18" s="291"/>
      <c r="I18" s="109" t="s">
        <v>31</v>
      </c>
      <c r="J18" s="29" t="str">
        <f>'Rekapitulace stavby'!AN14</f>
        <v>Vyplň údaj</v>
      </c>
      <c r="L18" s="38"/>
    </row>
    <row r="19" spans="2:12" s="1" customFormat="1" ht="6.95" customHeight="1">
      <c r="B19" s="38"/>
      <c r="I19" s="107"/>
      <c r="L19" s="38"/>
    </row>
    <row r="20" spans="2:12" s="1" customFormat="1" ht="12" customHeight="1">
      <c r="B20" s="38"/>
      <c r="D20" s="106" t="s">
        <v>34</v>
      </c>
      <c r="I20" s="109" t="s">
        <v>29</v>
      </c>
      <c r="J20" s="108" t="s">
        <v>35</v>
      </c>
      <c r="L20" s="38"/>
    </row>
    <row r="21" spans="2:12" s="1" customFormat="1" ht="18" customHeight="1">
      <c r="B21" s="38"/>
      <c r="E21" s="108" t="s">
        <v>36</v>
      </c>
      <c r="I21" s="109" t="s">
        <v>31</v>
      </c>
      <c r="J21" s="108" t="s">
        <v>37</v>
      </c>
      <c r="L21" s="38"/>
    </row>
    <row r="22" spans="2:12" s="1" customFormat="1" ht="6.95" customHeight="1">
      <c r="B22" s="38"/>
      <c r="I22" s="107"/>
      <c r="L22" s="38"/>
    </row>
    <row r="23" spans="2:12" s="1" customFormat="1" ht="12" customHeight="1">
      <c r="B23" s="38"/>
      <c r="D23" s="106" t="s">
        <v>39</v>
      </c>
      <c r="I23" s="109" t="s">
        <v>29</v>
      </c>
      <c r="J23" s="108" t="s">
        <v>21</v>
      </c>
      <c r="L23" s="38"/>
    </row>
    <row r="24" spans="2:12" s="1" customFormat="1" ht="18" customHeight="1">
      <c r="B24" s="38"/>
      <c r="E24" s="108" t="s">
        <v>40</v>
      </c>
      <c r="I24" s="109" t="s">
        <v>31</v>
      </c>
      <c r="J24" s="108" t="s">
        <v>21</v>
      </c>
      <c r="L24" s="38"/>
    </row>
    <row r="25" spans="2:12" s="1" customFormat="1" ht="6.95" customHeight="1">
      <c r="B25" s="38"/>
      <c r="I25" s="107"/>
      <c r="L25" s="38"/>
    </row>
    <row r="26" spans="2:12" s="1" customFormat="1" ht="12" customHeight="1">
      <c r="B26" s="38"/>
      <c r="D26" s="106" t="s">
        <v>41</v>
      </c>
      <c r="I26" s="107"/>
      <c r="L26" s="38"/>
    </row>
    <row r="27" spans="2:12" s="7" customFormat="1" ht="89.25" customHeight="1">
      <c r="B27" s="113"/>
      <c r="E27" s="292" t="s">
        <v>42</v>
      </c>
      <c r="F27" s="292"/>
      <c r="G27" s="292"/>
      <c r="H27" s="292"/>
      <c r="I27" s="114"/>
      <c r="L27" s="113"/>
    </row>
    <row r="28" spans="2:12" s="1" customFormat="1" ht="6.95" customHeight="1">
      <c r="B28" s="38"/>
      <c r="I28" s="107"/>
      <c r="L28" s="38"/>
    </row>
    <row r="29" spans="2:12" s="1" customFormat="1" ht="6.95" customHeight="1">
      <c r="B29" s="38"/>
      <c r="D29" s="59"/>
      <c r="E29" s="59"/>
      <c r="F29" s="59"/>
      <c r="G29" s="59"/>
      <c r="H29" s="59"/>
      <c r="I29" s="115"/>
      <c r="J29" s="59"/>
      <c r="K29" s="59"/>
      <c r="L29" s="38"/>
    </row>
    <row r="30" spans="2:12" s="1" customFormat="1" ht="25.35" customHeight="1">
      <c r="B30" s="38"/>
      <c r="D30" s="116" t="s">
        <v>43</v>
      </c>
      <c r="I30" s="107"/>
      <c r="J30" s="117">
        <f>ROUND(J88, 2)</f>
        <v>0</v>
      </c>
      <c r="L30" s="38"/>
    </row>
    <row r="31" spans="2:12" s="1" customFormat="1" ht="6.95" customHeight="1">
      <c r="B31" s="38"/>
      <c r="D31" s="59"/>
      <c r="E31" s="59"/>
      <c r="F31" s="59"/>
      <c r="G31" s="59"/>
      <c r="H31" s="59"/>
      <c r="I31" s="115"/>
      <c r="J31" s="59"/>
      <c r="K31" s="59"/>
      <c r="L31" s="38"/>
    </row>
    <row r="32" spans="2:12" s="1" customFormat="1" ht="14.45" customHeight="1">
      <c r="B32" s="38"/>
      <c r="F32" s="118" t="s">
        <v>45</v>
      </c>
      <c r="I32" s="119" t="s">
        <v>44</v>
      </c>
      <c r="J32" s="118" t="s">
        <v>46</v>
      </c>
      <c r="L32" s="38"/>
    </row>
    <row r="33" spans="2:12" s="1" customFormat="1" ht="14.45" customHeight="1">
      <c r="B33" s="38"/>
      <c r="D33" s="120" t="s">
        <v>47</v>
      </c>
      <c r="E33" s="106" t="s">
        <v>48</v>
      </c>
      <c r="F33" s="121">
        <f>ROUND((SUM(BE88:BE156)),  2)</f>
        <v>0</v>
      </c>
      <c r="I33" s="122">
        <v>0.21</v>
      </c>
      <c r="J33" s="121">
        <f>ROUND(((SUM(BE88:BE156))*I33),  2)</f>
        <v>0</v>
      </c>
      <c r="L33" s="38"/>
    </row>
    <row r="34" spans="2:12" s="1" customFormat="1" ht="14.45" customHeight="1">
      <c r="B34" s="38"/>
      <c r="E34" s="106" t="s">
        <v>49</v>
      </c>
      <c r="F34" s="121">
        <f>ROUND((SUM(BF88:BF156)),  2)</f>
        <v>0</v>
      </c>
      <c r="I34" s="122">
        <v>0.15</v>
      </c>
      <c r="J34" s="121">
        <f>ROUND(((SUM(BF88:BF156))*I34),  2)</f>
        <v>0</v>
      </c>
      <c r="L34" s="38"/>
    </row>
    <row r="35" spans="2:12" s="1" customFormat="1" ht="14.45" hidden="1" customHeight="1">
      <c r="B35" s="38"/>
      <c r="E35" s="106" t="s">
        <v>50</v>
      </c>
      <c r="F35" s="121">
        <f>ROUND((SUM(BG88:BG156)),  2)</f>
        <v>0</v>
      </c>
      <c r="I35" s="122">
        <v>0.21</v>
      </c>
      <c r="J35" s="121">
        <f>0</f>
        <v>0</v>
      </c>
      <c r="L35" s="38"/>
    </row>
    <row r="36" spans="2:12" s="1" customFormat="1" ht="14.45" hidden="1" customHeight="1">
      <c r="B36" s="38"/>
      <c r="E36" s="106" t="s">
        <v>51</v>
      </c>
      <c r="F36" s="121">
        <f>ROUND((SUM(BH88:BH156)),  2)</f>
        <v>0</v>
      </c>
      <c r="I36" s="122">
        <v>0.15</v>
      </c>
      <c r="J36" s="121">
        <f>0</f>
        <v>0</v>
      </c>
      <c r="L36" s="38"/>
    </row>
    <row r="37" spans="2:12" s="1" customFormat="1" ht="14.45" hidden="1" customHeight="1">
      <c r="B37" s="38"/>
      <c r="E37" s="106" t="s">
        <v>52</v>
      </c>
      <c r="F37" s="121">
        <f>ROUND((SUM(BI88:BI156)),  2)</f>
        <v>0</v>
      </c>
      <c r="I37" s="122">
        <v>0</v>
      </c>
      <c r="J37" s="121">
        <f>0</f>
        <v>0</v>
      </c>
      <c r="L37" s="38"/>
    </row>
    <row r="38" spans="2:12" s="1" customFormat="1" ht="6.95" customHeight="1">
      <c r="B38" s="38"/>
      <c r="I38" s="107"/>
      <c r="L38" s="38"/>
    </row>
    <row r="39" spans="2:12" s="1" customFormat="1" ht="25.35" customHeight="1">
      <c r="B39" s="38"/>
      <c r="C39" s="123"/>
      <c r="D39" s="124" t="s">
        <v>53</v>
      </c>
      <c r="E39" s="125"/>
      <c r="F39" s="125"/>
      <c r="G39" s="126" t="s">
        <v>54</v>
      </c>
      <c r="H39" s="127" t="s">
        <v>55</v>
      </c>
      <c r="I39" s="128"/>
      <c r="J39" s="129">
        <f>SUM(J30:J37)</f>
        <v>0</v>
      </c>
      <c r="K39" s="130"/>
      <c r="L39" s="38"/>
    </row>
    <row r="40" spans="2:12" s="1" customFormat="1" ht="14.45" customHeight="1">
      <c r="B40" s="131"/>
      <c r="C40" s="132"/>
      <c r="D40" s="132"/>
      <c r="E40" s="132"/>
      <c r="F40" s="132"/>
      <c r="G40" s="132"/>
      <c r="H40" s="132"/>
      <c r="I40" s="133"/>
      <c r="J40" s="132"/>
      <c r="K40" s="132"/>
      <c r="L40" s="38"/>
    </row>
    <row r="44" spans="2:12" s="1" customFormat="1" ht="6.95" customHeight="1">
      <c r="B44" s="134"/>
      <c r="C44" s="135"/>
      <c r="D44" s="135"/>
      <c r="E44" s="135"/>
      <c r="F44" s="135"/>
      <c r="G44" s="135"/>
      <c r="H44" s="135"/>
      <c r="I44" s="136"/>
      <c r="J44" s="135"/>
      <c r="K44" s="135"/>
      <c r="L44" s="38"/>
    </row>
    <row r="45" spans="2:12" s="1" customFormat="1" ht="24.95" customHeight="1">
      <c r="B45" s="34"/>
      <c r="C45" s="22" t="s">
        <v>94</v>
      </c>
      <c r="D45" s="35"/>
      <c r="E45" s="35"/>
      <c r="F45" s="35"/>
      <c r="G45" s="35"/>
      <c r="H45" s="35"/>
      <c r="I45" s="107"/>
      <c r="J45" s="35"/>
      <c r="K45" s="35"/>
      <c r="L45" s="38"/>
    </row>
    <row r="46" spans="2:12" s="1" customFormat="1" ht="6.95" customHeight="1">
      <c r="B46" s="34"/>
      <c r="C46" s="35"/>
      <c r="D46" s="35"/>
      <c r="E46" s="35"/>
      <c r="F46" s="35"/>
      <c r="G46" s="35"/>
      <c r="H46" s="35"/>
      <c r="I46" s="107"/>
      <c r="J46" s="35"/>
      <c r="K46" s="35"/>
      <c r="L46" s="38"/>
    </row>
    <row r="47" spans="2:12" s="1" customFormat="1" ht="12" customHeight="1">
      <c r="B47" s="34"/>
      <c r="C47" s="28" t="s">
        <v>16</v>
      </c>
      <c r="D47" s="35"/>
      <c r="E47" s="35"/>
      <c r="F47" s="35"/>
      <c r="G47" s="35"/>
      <c r="H47" s="35"/>
      <c r="I47" s="107"/>
      <c r="J47" s="35"/>
      <c r="K47" s="35"/>
      <c r="L47" s="38"/>
    </row>
    <row r="48" spans="2:12" s="1" customFormat="1" ht="16.5" customHeight="1">
      <c r="B48" s="34"/>
      <c r="C48" s="35"/>
      <c r="D48" s="35"/>
      <c r="E48" s="293" t="str">
        <f>E7</f>
        <v>KPÚ  Hať- Účelová polní cesta Stará Šilheřovická C 29</v>
      </c>
      <c r="F48" s="294"/>
      <c r="G48" s="294"/>
      <c r="H48" s="294"/>
      <c r="I48" s="107"/>
      <c r="J48" s="35"/>
      <c r="K48" s="35"/>
      <c r="L48" s="38"/>
    </row>
    <row r="49" spans="2:47" s="1" customFormat="1" ht="12" customHeight="1">
      <c r="B49" s="34"/>
      <c r="C49" s="28" t="s">
        <v>92</v>
      </c>
      <c r="D49" s="35"/>
      <c r="E49" s="35"/>
      <c r="F49" s="35"/>
      <c r="G49" s="35"/>
      <c r="H49" s="35"/>
      <c r="I49" s="107"/>
      <c r="J49" s="35"/>
      <c r="K49" s="35"/>
      <c r="L49" s="38"/>
    </row>
    <row r="50" spans="2:47" s="1" customFormat="1" ht="16.5" customHeight="1">
      <c r="B50" s="34"/>
      <c r="C50" s="35"/>
      <c r="D50" s="35"/>
      <c r="E50" s="266" t="str">
        <f>E9</f>
        <v>1830202 - KPÚ  Hať- Účelová polní cesta Stará Šilheřovická C 29 - 2.etapa</v>
      </c>
      <c r="F50" s="295"/>
      <c r="G50" s="295"/>
      <c r="H50" s="295"/>
      <c r="I50" s="107"/>
      <c r="J50" s="35"/>
      <c r="K50" s="35"/>
      <c r="L50" s="38"/>
    </row>
    <row r="51" spans="2:47" s="1" customFormat="1" ht="6.95" customHeight="1">
      <c r="B51" s="34"/>
      <c r="C51" s="35"/>
      <c r="D51" s="35"/>
      <c r="E51" s="35"/>
      <c r="F51" s="35"/>
      <c r="G51" s="35"/>
      <c r="H51" s="35"/>
      <c r="I51" s="107"/>
      <c r="J51" s="35"/>
      <c r="K51" s="35"/>
      <c r="L51" s="38"/>
    </row>
    <row r="52" spans="2:47" s="1" customFormat="1" ht="12" customHeight="1">
      <c r="B52" s="34"/>
      <c r="C52" s="28" t="s">
        <v>22</v>
      </c>
      <c r="D52" s="35"/>
      <c r="E52" s="35"/>
      <c r="F52" s="26" t="str">
        <f>F12</f>
        <v>Hať</v>
      </c>
      <c r="G52" s="35"/>
      <c r="H52" s="35"/>
      <c r="I52" s="109" t="s">
        <v>24</v>
      </c>
      <c r="J52" s="58" t="str">
        <f>IF(J12="","",J12)</f>
        <v>13. 4. 2018</v>
      </c>
      <c r="K52" s="35"/>
      <c r="L52" s="38"/>
    </row>
    <row r="53" spans="2:47" s="1" customFormat="1" ht="6.95" customHeight="1">
      <c r="B53" s="34"/>
      <c r="C53" s="35"/>
      <c r="D53" s="35"/>
      <c r="E53" s="35"/>
      <c r="F53" s="35"/>
      <c r="G53" s="35"/>
      <c r="H53" s="35"/>
      <c r="I53" s="107"/>
      <c r="J53" s="35"/>
      <c r="K53" s="35"/>
      <c r="L53" s="38"/>
    </row>
    <row r="54" spans="2:47" s="1" customFormat="1" ht="15.2" customHeight="1">
      <c r="B54" s="34"/>
      <c r="C54" s="28" t="s">
        <v>28</v>
      </c>
      <c r="D54" s="35"/>
      <c r="E54" s="35"/>
      <c r="F54" s="26" t="str">
        <f>E15</f>
        <v>Obec Hať</v>
      </c>
      <c r="G54" s="35"/>
      <c r="H54" s="35"/>
      <c r="I54" s="109" t="s">
        <v>34</v>
      </c>
      <c r="J54" s="32" t="str">
        <f>E21</f>
        <v>ing Milan Palák</v>
      </c>
      <c r="K54" s="35"/>
      <c r="L54" s="38"/>
    </row>
    <row r="55" spans="2:47" s="1" customFormat="1" ht="15.2" customHeight="1">
      <c r="B55" s="34"/>
      <c r="C55" s="28" t="s">
        <v>32</v>
      </c>
      <c r="D55" s="35"/>
      <c r="E55" s="35"/>
      <c r="F55" s="26" t="str">
        <f>IF(E18="","",E18)</f>
        <v>Vyplň údaj</v>
      </c>
      <c r="G55" s="35"/>
      <c r="H55" s="35"/>
      <c r="I55" s="109" t="s">
        <v>39</v>
      </c>
      <c r="J55" s="32" t="str">
        <f>E24</f>
        <v>Anna Mužná</v>
      </c>
      <c r="K55" s="35"/>
      <c r="L55" s="38"/>
    </row>
    <row r="56" spans="2:47" s="1" customFormat="1" ht="10.35" customHeight="1">
      <c r="B56" s="34"/>
      <c r="C56" s="35"/>
      <c r="D56" s="35"/>
      <c r="E56" s="35"/>
      <c r="F56" s="35"/>
      <c r="G56" s="35"/>
      <c r="H56" s="35"/>
      <c r="I56" s="107"/>
      <c r="J56" s="35"/>
      <c r="K56" s="35"/>
      <c r="L56" s="38"/>
    </row>
    <row r="57" spans="2:47" s="1" customFormat="1" ht="29.25" customHeight="1">
      <c r="B57" s="34"/>
      <c r="C57" s="137" t="s">
        <v>95</v>
      </c>
      <c r="D57" s="138"/>
      <c r="E57" s="138"/>
      <c r="F57" s="138"/>
      <c r="G57" s="138"/>
      <c r="H57" s="138"/>
      <c r="I57" s="139"/>
      <c r="J57" s="140" t="s">
        <v>96</v>
      </c>
      <c r="K57" s="138"/>
      <c r="L57" s="38"/>
    </row>
    <row r="58" spans="2:47" s="1" customFormat="1" ht="10.35" customHeight="1">
      <c r="B58" s="34"/>
      <c r="C58" s="35"/>
      <c r="D58" s="35"/>
      <c r="E58" s="35"/>
      <c r="F58" s="35"/>
      <c r="G58" s="35"/>
      <c r="H58" s="35"/>
      <c r="I58" s="107"/>
      <c r="J58" s="35"/>
      <c r="K58" s="35"/>
      <c r="L58" s="38"/>
    </row>
    <row r="59" spans="2:47" s="1" customFormat="1" ht="22.9" customHeight="1">
      <c r="B59" s="34"/>
      <c r="C59" s="141" t="s">
        <v>75</v>
      </c>
      <c r="D59" s="35"/>
      <c r="E59" s="35"/>
      <c r="F59" s="35"/>
      <c r="G59" s="35"/>
      <c r="H59" s="35"/>
      <c r="I59" s="107"/>
      <c r="J59" s="76">
        <f>J88</f>
        <v>0</v>
      </c>
      <c r="K59" s="35"/>
      <c r="L59" s="38"/>
      <c r="AU59" s="16" t="s">
        <v>97</v>
      </c>
    </row>
    <row r="60" spans="2:47" s="8" customFormat="1" ht="24.95" customHeight="1">
      <c r="B60" s="142"/>
      <c r="C60" s="143"/>
      <c r="D60" s="144" t="s">
        <v>98</v>
      </c>
      <c r="E60" s="145"/>
      <c r="F60" s="145"/>
      <c r="G60" s="145"/>
      <c r="H60" s="145"/>
      <c r="I60" s="146"/>
      <c r="J60" s="147">
        <f>J89</f>
        <v>0</v>
      </c>
      <c r="K60" s="143"/>
      <c r="L60" s="148"/>
    </row>
    <row r="61" spans="2:47" s="9" customFormat="1" ht="19.899999999999999" customHeight="1">
      <c r="B61" s="149"/>
      <c r="C61" s="150"/>
      <c r="D61" s="151" t="s">
        <v>166</v>
      </c>
      <c r="E61" s="152"/>
      <c r="F61" s="152"/>
      <c r="G61" s="152"/>
      <c r="H61" s="152"/>
      <c r="I61" s="153"/>
      <c r="J61" s="154">
        <f>J90</f>
        <v>0</v>
      </c>
      <c r="K61" s="150"/>
      <c r="L61" s="155"/>
    </row>
    <row r="62" spans="2:47" s="9" customFormat="1" ht="19.899999999999999" customHeight="1">
      <c r="B62" s="149"/>
      <c r="C62" s="150"/>
      <c r="D62" s="151" t="s">
        <v>167</v>
      </c>
      <c r="E62" s="152"/>
      <c r="F62" s="152"/>
      <c r="G62" s="152"/>
      <c r="H62" s="152"/>
      <c r="I62" s="153"/>
      <c r="J62" s="154">
        <f>J103</f>
        <v>0</v>
      </c>
      <c r="K62" s="150"/>
      <c r="L62" s="155"/>
    </row>
    <row r="63" spans="2:47" s="9" customFormat="1" ht="19.899999999999999" customHeight="1">
      <c r="B63" s="149"/>
      <c r="C63" s="150"/>
      <c r="D63" s="151" t="s">
        <v>100</v>
      </c>
      <c r="E63" s="152"/>
      <c r="F63" s="152"/>
      <c r="G63" s="152"/>
      <c r="H63" s="152"/>
      <c r="I63" s="153"/>
      <c r="J63" s="154">
        <f>J114</f>
        <v>0</v>
      </c>
      <c r="K63" s="150"/>
      <c r="L63" s="155"/>
    </row>
    <row r="64" spans="2:47" s="9" customFormat="1" ht="19.899999999999999" customHeight="1">
      <c r="B64" s="149"/>
      <c r="C64" s="150"/>
      <c r="D64" s="151" t="s">
        <v>168</v>
      </c>
      <c r="E64" s="152"/>
      <c r="F64" s="152"/>
      <c r="G64" s="152"/>
      <c r="H64" s="152"/>
      <c r="I64" s="153"/>
      <c r="J64" s="154">
        <f>J128</f>
        <v>0</v>
      </c>
      <c r="K64" s="150"/>
      <c r="L64" s="155"/>
    </row>
    <row r="65" spans="2:12" s="9" customFormat="1" ht="19.899999999999999" customHeight="1">
      <c r="B65" s="149"/>
      <c r="C65" s="150"/>
      <c r="D65" s="151" t="s">
        <v>169</v>
      </c>
      <c r="E65" s="152"/>
      <c r="F65" s="152"/>
      <c r="G65" s="152"/>
      <c r="H65" s="152"/>
      <c r="I65" s="153"/>
      <c r="J65" s="154">
        <f>J133</f>
        <v>0</v>
      </c>
      <c r="K65" s="150"/>
      <c r="L65" s="155"/>
    </row>
    <row r="66" spans="2:12" s="9" customFormat="1" ht="19.899999999999999" customHeight="1">
      <c r="B66" s="149"/>
      <c r="C66" s="150"/>
      <c r="D66" s="151" t="s">
        <v>170</v>
      </c>
      <c r="E66" s="152"/>
      <c r="F66" s="152"/>
      <c r="G66" s="152"/>
      <c r="H66" s="152"/>
      <c r="I66" s="153"/>
      <c r="J66" s="154">
        <f>J142</f>
        <v>0</v>
      </c>
      <c r="K66" s="150"/>
      <c r="L66" s="155"/>
    </row>
    <row r="67" spans="2:12" s="8" customFormat="1" ht="24.95" customHeight="1">
      <c r="B67" s="142"/>
      <c r="C67" s="143"/>
      <c r="D67" s="144" t="s">
        <v>171</v>
      </c>
      <c r="E67" s="145"/>
      <c r="F67" s="145"/>
      <c r="G67" s="145"/>
      <c r="H67" s="145"/>
      <c r="I67" s="146"/>
      <c r="J67" s="147">
        <f>J145</f>
        <v>0</v>
      </c>
      <c r="K67" s="143"/>
      <c r="L67" s="148"/>
    </row>
    <row r="68" spans="2:12" s="9" customFormat="1" ht="19.899999999999999" customHeight="1">
      <c r="B68" s="149"/>
      <c r="C68" s="150"/>
      <c r="D68" s="151" t="s">
        <v>172</v>
      </c>
      <c r="E68" s="152"/>
      <c r="F68" s="152"/>
      <c r="G68" s="152"/>
      <c r="H68" s="152"/>
      <c r="I68" s="153"/>
      <c r="J68" s="154">
        <f>J146</f>
        <v>0</v>
      </c>
      <c r="K68" s="150"/>
      <c r="L68" s="155"/>
    </row>
    <row r="69" spans="2:12" s="1" customFormat="1" ht="21.75" customHeight="1">
      <c r="B69" s="34"/>
      <c r="C69" s="35"/>
      <c r="D69" s="35"/>
      <c r="E69" s="35"/>
      <c r="F69" s="35"/>
      <c r="G69" s="35"/>
      <c r="H69" s="35"/>
      <c r="I69" s="107"/>
      <c r="J69" s="35"/>
      <c r="K69" s="35"/>
      <c r="L69" s="38"/>
    </row>
    <row r="70" spans="2:12" s="1" customFormat="1" ht="6.95" customHeight="1">
      <c r="B70" s="46"/>
      <c r="C70" s="47"/>
      <c r="D70" s="47"/>
      <c r="E70" s="47"/>
      <c r="F70" s="47"/>
      <c r="G70" s="47"/>
      <c r="H70" s="47"/>
      <c r="I70" s="133"/>
      <c r="J70" s="47"/>
      <c r="K70" s="47"/>
      <c r="L70" s="38"/>
    </row>
    <row r="74" spans="2:12" s="1" customFormat="1" ht="6.95" customHeight="1">
      <c r="B74" s="48"/>
      <c r="C74" s="49"/>
      <c r="D74" s="49"/>
      <c r="E74" s="49"/>
      <c r="F74" s="49"/>
      <c r="G74" s="49"/>
      <c r="H74" s="49"/>
      <c r="I74" s="136"/>
      <c r="J74" s="49"/>
      <c r="K74" s="49"/>
      <c r="L74" s="38"/>
    </row>
    <row r="75" spans="2:12" s="1" customFormat="1" ht="24.95" customHeight="1">
      <c r="B75" s="34"/>
      <c r="C75" s="22" t="s">
        <v>101</v>
      </c>
      <c r="D75" s="35"/>
      <c r="E75" s="35"/>
      <c r="F75" s="35"/>
      <c r="G75" s="35"/>
      <c r="H75" s="35"/>
      <c r="I75" s="107"/>
      <c r="J75" s="35"/>
      <c r="K75" s="35"/>
      <c r="L75" s="38"/>
    </row>
    <row r="76" spans="2:12" s="1" customFormat="1" ht="6.95" customHeight="1">
      <c r="B76" s="34"/>
      <c r="C76" s="35"/>
      <c r="D76" s="35"/>
      <c r="E76" s="35"/>
      <c r="F76" s="35"/>
      <c r="G76" s="35"/>
      <c r="H76" s="35"/>
      <c r="I76" s="107"/>
      <c r="J76" s="35"/>
      <c r="K76" s="35"/>
      <c r="L76" s="38"/>
    </row>
    <row r="77" spans="2:12" s="1" customFormat="1" ht="12" customHeight="1">
      <c r="B77" s="34"/>
      <c r="C77" s="28" t="s">
        <v>16</v>
      </c>
      <c r="D77" s="35"/>
      <c r="E77" s="35"/>
      <c r="F77" s="35"/>
      <c r="G77" s="35"/>
      <c r="H77" s="35"/>
      <c r="I77" s="107"/>
      <c r="J77" s="35"/>
      <c r="K77" s="35"/>
      <c r="L77" s="38"/>
    </row>
    <row r="78" spans="2:12" s="1" customFormat="1" ht="16.5" customHeight="1">
      <c r="B78" s="34"/>
      <c r="C78" s="35"/>
      <c r="D78" s="35"/>
      <c r="E78" s="293" t="str">
        <f>E7</f>
        <v>KPÚ  Hať- Účelová polní cesta Stará Šilheřovická C 29</v>
      </c>
      <c r="F78" s="294"/>
      <c r="G78" s="294"/>
      <c r="H78" s="294"/>
      <c r="I78" s="107"/>
      <c r="J78" s="35"/>
      <c r="K78" s="35"/>
      <c r="L78" s="38"/>
    </row>
    <row r="79" spans="2:12" s="1" customFormat="1" ht="12" customHeight="1">
      <c r="B79" s="34"/>
      <c r="C79" s="28" t="s">
        <v>92</v>
      </c>
      <c r="D79" s="35"/>
      <c r="E79" s="35"/>
      <c r="F79" s="35"/>
      <c r="G79" s="35"/>
      <c r="H79" s="35"/>
      <c r="I79" s="107"/>
      <c r="J79" s="35"/>
      <c r="K79" s="35"/>
      <c r="L79" s="38"/>
    </row>
    <row r="80" spans="2:12" s="1" customFormat="1" ht="16.5" customHeight="1">
      <c r="B80" s="34"/>
      <c r="C80" s="35"/>
      <c r="D80" s="35"/>
      <c r="E80" s="266" t="str">
        <f>E9</f>
        <v>1830202 - KPÚ  Hať- Účelová polní cesta Stará Šilheřovická C 29 - 2.etapa</v>
      </c>
      <c r="F80" s="295"/>
      <c r="G80" s="295"/>
      <c r="H80" s="295"/>
      <c r="I80" s="107"/>
      <c r="J80" s="35"/>
      <c r="K80" s="35"/>
      <c r="L80" s="38"/>
    </row>
    <row r="81" spans="2:65" s="1" customFormat="1" ht="6.95" customHeight="1">
      <c r="B81" s="34"/>
      <c r="C81" s="35"/>
      <c r="D81" s="35"/>
      <c r="E81" s="35"/>
      <c r="F81" s="35"/>
      <c r="G81" s="35"/>
      <c r="H81" s="35"/>
      <c r="I81" s="107"/>
      <c r="J81" s="35"/>
      <c r="K81" s="35"/>
      <c r="L81" s="38"/>
    </row>
    <row r="82" spans="2:65" s="1" customFormat="1" ht="12" customHeight="1">
      <c r="B82" s="34"/>
      <c r="C82" s="28" t="s">
        <v>22</v>
      </c>
      <c r="D82" s="35"/>
      <c r="E82" s="35"/>
      <c r="F82" s="26" t="str">
        <f>F12</f>
        <v>Hať</v>
      </c>
      <c r="G82" s="35"/>
      <c r="H82" s="35"/>
      <c r="I82" s="109" t="s">
        <v>24</v>
      </c>
      <c r="J82" s="58" t="str">
        <f>IF(J12="","",J12)</f>
        <v>13. 4. 2018</v>
      </c>
      <c r="K82" s="35"/>
      <c r="L82" s="38"/>
    </row>
    <row r="83" spans="2:65" s="1" customFormat="1" ht="6.95" customHeight="1">
      <c r="B83" s="34"/>
      <c r="C83" s="35"/>
      <c r="D83" s="35"/>
      <c r="E83" s="35"/>
      <c r="F83" s="35"/>
      <c r="G83" s="35"/>
      <c r="H83" s="35"/>
      <c r="I83" s="107"/>
      <c r="J83" s="35"/>
      <c r="K83" s="35"/>
      <c r="L83" s="38"/>
    </row>
    <row r="84" spans="2:65" s="1" customFormat="1" ht="15.2" customHeight="1">
      <c r="B84" s="34"/>
      <c r="C84" s="28" t="s">
        <v>28</v>
      </c>
      <c r="D84" s="35"/>
      <c r="E84" s="35"/>
      <c r="F84" s="26" t="str">
        <f>E15</f>
        <v>Obec Hať</v>
      </c>
      <c r="G84" s="35"/>
      <c r="H84" s="35"/>
      <c r="I84" s="109" t="s">
        <v>34</v>
      </c>
      <c r="J84" s="32" t="str">
        <f>E21</f>
        <v>ing Milan Palák</v>
      </c>
      <c r="K84" s="35"/>
      <c r="L84" s="38"/>
    </row>
    <row r="85" spans="2:65" s="1" customFormat="1" ht="15.2" customHeight="1">
      <c r="B85" s="34"/>
      <c r="C85" s="28" t="s">
        <v>32</v>
      </c>
      <c r="D85" s="35"/>
      <c r="E85" s="35"/>
      <c r="F85" s="26" t="str">
        <f>IF(E18="","",E18)</f>
        <v>Vyplň údaj</v>
      </c>
      <c r="G85" s="35"/>
      <c r="H85" s="35"/>
      <c r="I85" s="109" t="s">
        <v>39</v>
      </c>
      <c r="J85" s="32" t="str">
        <f>E24</f>
        <v>Anna Mužná</v>
      </c>
      <c r="K85" s="35"/>
      <c r="L85" s="38"/>
    </row>
    <row r="86" spans="2:65" s="1" customFormat="1" ht="10.35" customHeight="1">
      <c r="B86" s="34"/>
      <c r="C86" s="35"/>
      <c r="D86" s="35"/>
      <c r="E86" s="35"/>
      <c r="F86" s="35"/>
      <c r="G86" s="35"/>
      <c r="H86" s="35"/>
      <c r="I86" s="107"/>
      <c r="J86" s="35"/>
      <c r="K86" s="35"/>
      <c r="L86" s="38"/>
    </row>
    <row r="87" spans="2:65" s="10" customFormat="1" ht="29.25" customHeight="1">
      <c r="B87" s="156"/>
      <c r="C87" s="157" t="s">
        <v>102</v>
      </c>
      <c r="D87" s="158" t="s">
        <v>62</v>
      </c>
      <c r="E87" s="158" t="s">
        <v>58</v>
      </c>
      <c r="F87" s="158" t="s">
        <v>59</v>
      </c>
      <c r="G87" s="158" t="s">
        <v>103</v>
      </c>
      <c r="H87" s="158" t="s">
        <v>104</v>
      </c>
      <c r="I87" s="159" t="s">
        <v>105</v>
      </c>
      <c r="J87" s="158" t="s">
        <v>96</v>
      </c>
      <c r="K87" s="160" t="s">
        <v>106</v>
      </c>
      <c r="L87" s="161"/>
      <c r="M87" s="67" t="s">
        <v>21</v>
      </c>
      <c r="N87" s="68" t="s">
        <v>47</v>
      </c>
      <c r="O87" s="68" t="s">
        <v>107</v>
      </c>
      <c r="P87" s="68" t="s">
        <v>108</v>
      </c>
      <c r="Q87" s="68" t="s">
        <v>109</v>
      </c>
      <c r="R87" s="68" t="s">
        <v>110</v>
      </c>
      <c r="S87" s="68" t="s">
        <v>111</v>
      </c>
      <c r="T87" s="69" t="s">
        <v>112</v>
      </c>
    </row>
    <row r="88" spans="2:65" s="1" customFormat="1" ht="22.9" customHeight="1">
      <c r="B88" s="34"/>
      <c r="C88" s="74" t="s">
        <v>113</v>
      </c>
      <c r="D88" s="35"/>
      <c r="E88" s="35"/>
      <c r="F88" s="35"/>
      <c r="G88" s="35"/>
      <c r="H88" s="35"/>
      <c r="I88" s="107"/>
      <c r="J88" s="162">
        <f>BK88</f>
        <v>0</v>
      </c>
      <c r="K88" s="35"/>
      <c r="L88" s="38"/>
      <c r="M88" s="70"/>
      <c r="N88" s="71"/>
      <c r="O88" s="71"/>
      <c r="P88" s="163">
        <f>P89+P145</f>
        <v>0</v>
      </c>
      <c r="Q88" s="71"/>
      <c r="R88" s="163">
        <f>R89+R145</f>
        <v>114.92448455</v>
      </c>
      <c r="S88" s="71"/>
      <c r="T88" s="164">
        <f>T89+T145</f>
        <v>0</v>
      </c>
      <c r="AT88" s="16" t="s">
        <v>76</v>
      </c>
      <c r="AU88" s="16" t="s">
        <v>97</v>
      </c>
      <c r="BK88" s="165">
        <f>BK89+BK145</f>
        <v>0</v>
      </c>
    </row>
    <row r="89" spans="2:65" s="11" customFormat="1" ht="25.9" customHeight="1">
      <c r="B89" s="166"/>
      <c r="C89" s="167"/>
      <c r="D89" s="168" t="s">
        <v>76</v>
      </c>
      <c r="E89" s="169" t="s">
        <v>114</v>
      </c>
      <c r="F89" s="169" t="s">
        <v>115</v>
      </c>
      <c r="G89" s="167"/>
      <c r="H89" s="167"/>
      <c r="I89" s="170"/>
      <c r="J89" s="171">
        <f>BK89</f>
        <v>0</v>
      </c>
      <c r="K89" s="167"/>
      <c r="L89" s="172"/>
      <c r="M89" s="173"/>
      <c r="N89" s="174"/>
      <c r="O89" s="174"/>
      <c r="P89" s="175">
        <f>P90+P103+P114+P128+P133+P142</f>
        <v>0</v>
      </c>
      <c r="Q89" s="174"/>
      <c r="R89" s="175">
        <f>R90+R103+R114+R128+R133+R142</f>
        <v>114.21920719000001</v>
      </c>
      <c r="S89" s="174"/>
      <c r="T89" s="176">
        <f>T90+T103+T114+T128+T133+T142</f>
        <v>0</v>
      </c>
      <c r="AR89" s="177" t="s">
        <v>85</v>
      </c>
      <c r="AT89" s="178" t="s">
        <v>76</v>
      </c>
      <c r="AU89" s="178" t="s">
        <v>77</v>
      </c>
      <c r="AY89" s="177" t="s">
        <v>116</v>
      </c>
      <c r="BK89" s="179">
        <f>BK90+BK103+BK114+BK128+BK133+BK142</f>
        <v>0</v>
      </c>
    </row>
    <row r="90" spans="2:65" s="11" customFormat="1" ht="22.9" customHeight="1">
      <c r="B90" s="166"/>
      <c r="C90" s="167"/>
      <c r="D90" s="168" t="s">
        <v>76</v>
      </c>
      <c r="E90" s="180" t="s">
        <v>87</v>
      </c>
      <c r="F90" s="180" t="s">
        <v>173</v>
      </c>
      <c r="G90" s="167"/>
      <c r="H90" s="167"/>
      <c r="I90" s="170"/>
      <c r="J90" s="181">
        <f>BK90</f>
        <v>0</v>
      </c>
      <c r="K90" s="167"/>
      <c r="L90" s="172"/>
      <c r="M90" s="173"/>
      <c r="N90" s="174"/>
      <c r="O90" s="174"/>
      <c r="P90" s="175">
        <f>SUM(P91:P102)</f>
        <v>0</v>
      </c>
      <c r="Q90" s="174"/>
      <c r="R90" s="175">
        <f>SUM(R91:R102)</f>
        <v>0.62142718999999991</v>
      </c>
      <c r="S90" s="174"/>
      <c r="T90" s="176">
        <f>SUM(T91:T102)</f>
        <v>0</v>
      </c>
      <c r="AR90" s="177" t="s">
        <v>85</v>
      </c>
      <c r="AT90" s="178" t="s">
        <v>76</v>
      </c>
      <c r="AU90" s="178" t="s">
        <v>85</v>
      </c>
      <c r="AY90" s="177" t="s">
        <v>116</v>
      </c>
      <c r="BK90" s="179">
        <f>SUM(BK91:BK102)</f>
        <v>0</v>
      </c>
    </row>
    <row r="91" spans="2:65" s="1" customFormat="1" ht="24" customHeight="1">
      <c r="B91" s="34"/>
      <c r="C91" s="182" t="s">
        <v>85</v>
      </c>
      <c r="D91" s="182" t="s">
        <v>118</v>
      </c>
      <c r="E91" s="183" t="s">
        <v>174</v>
      </c>
      <c r="F91" s="184" t="s">
        <v>175</v>
      </c>
      <c r="G91" s="185" t="s">
        <v>176</v>
      </c>
      <c r="H91" s="186">
        <v>4.7E-2</v>
      </c>
      <c r="I91" s="187"/>
      <c r="J91" s="188">
        <f>ROUND(I91*H91,2)</f>
        <v>0</v>
      </c>
      <c r="K91" s="184" t="s">
        <v>122</v>
      </c>
      <c r="L91" s="38"/>
      <c r="M91" s="189" t="s">
        <v>21</v>
      </c>
      <c r="N91" s="190" t="s">
        <v>48</v>
      </c>
      <c r="O91" s="63"/>
      <c r="P91" s="191">
        <f>O91*H91</f>
        <v>0</v>
      </c>
      <c r="Q91" s="191">
        <v>1.06277</v>
      </c>
      <c r="R91" s="191">
        <f>Q91*H91</f>
        <v>4.9950189999999998E-2</v>
      </c>
      <c r="S91" s="191">
        <v>0</v>
      </c>
      <c r="T91" s="192">
        <f>S91*H91</f>
        <v>0</v>
      </c>
      <c r="AR91" s="193" t="s">
        <v>123</v>
      </c>
      <c r="AT91" s="193" t="s">
        <v>118</v>
      </c>
      <c r="AU91" s="193" t="s">
        <v>87</v>
      </c>
      <c r="AY91" s="16" t="s">
        <v>116</v>
      </c>
      <c r="BE91" s="194">
        <f>IF(N91="základní",J91,0)</f>
        <v>0</v>
      </c>
      <c r="BF91" s="194">
        <f>IF(N91="snížená",J91,0)</f>
        <v>0</v>
      </c>
      <c r="BG91" s="194">
        <f>IF(N91="zákl. přenesená",J91,0)</f>
        <v>0</v>
      </c>
      <c r="BH91" s="194">
        <f>IF(N91="sníž. přenesená",J91,0)</f>
        <v>0</v>
      </c>
      <c r="BI91" s="194">
        <f>IF(N91="nulová",J91,0)</f>
        <v>0</v>
      </c>
      <c r="BJ91" s="16" t="s">
        <v>85</v>
      </c>
      <c r="BK91" s="194">
        <f>ROUND(I91*H91,2)</f>
        <v>0</v>
      </c>
      <c r="BL91" s="16" t="s">
        <v>123</v>
      </c>
      <c r="BM91" s="193" t="s">
        <v>177</v>
      </c>
    </row>
    <row r="92" spans="2:65" s="1" customFormat="1" ht="39">
      <c r="B92" s="34"/>
      <c r="C92" s="35"/>
      <c r="D92" s="195" t="s">
        <v>125</v>
      </c>
      <c r="E92" s="35"/>
      <c r="F92" s="196" t="s">
        <v>178</v>
      </c>
      <c r="G92" s="35"/>
      <c r="H92" s="35"/>
      <c r="I92" s="107"/>
      <c r="J92" s="35"/>
      <c r="K92" s="35"/>
      <c r="L92" s="38"/>
      <c r="M92" s="197"/>
      <c r="N92" s="63"/>
      <c r="O92" s="63"/>
      <c r="P92" s="63"/>
      <c r="Q92" s="63"/>
      <c r="R92" s="63"/>
      <c r="S92" s="63"/>
      <c r="T92" s="64"/>
      <c r="AT92" s="16" t="s">
        <v>125</v>
      </c>
      <c r="AU92" s="16" t="s">
        <v>87</v>
      </c>
    </row>
    <row r="93" spans="2:65" s="13" customFormat="1" ht="11.25">
      <c r="B93" s="208"/>
      <c r="C93" s="209"/>
      <c r="D93" s="195" t="s">
        <v>131</v>
      </c>
      <c r="E93" s="210" t="s">
        <v>21</v>
      </c>
      <c r="F93" s="211" t="s">
        <v>179</v>
      </c>
      <c r="G93" s="209"/>
      <c r="H93" s="212">
        <v>4.7E-2</v>
      </c>
      <c r="I93" s="213"/>
      <c r="J93" s="209"/>
      <c r="K93" s="209"/>
      <c r="L93" s="214"/>
      <c r="M93" s="215"/>
      <c r="N93" s="216"/>
      <c r="O93" s="216"/>
      <c r="P93" s="216"/>
      <c r="Q93" s="216"/>
      <c r="R93" s="216"/>
      <c r="S93" s="216"/>
      <c r="T93" s="217"/>
      <c r="AT93" s="218" t="s">
        <v>131</v>
      </c>
      <c r="AU93" s="218" t="s">
        <v>87</v>
      </c>
      <c r="AV93" s="13" t="s">
        <v>87</v>
      </c>
      <c r="AW93" s="13" t="s">
        <v>38</v>
      </c>
      <c r="AX93" s="13" t="s">
        <v>85</v>
      </c>
      <c r="AY93" s="218" t="s">
        <v>116</v>
      </c>
    </row>
    <row r="94" spans="2:65" s="1" customFormat="1" ht="24" customHeight="1">
      <c r="B94" s="34"/>
      <c r="C94" s="182" t="s">
        <v>87</v>
      </c>
      <c r="D94" s="182" t="s">
        <v>118</v>
      </c>
      <c r="E94" s="183" t="s">
        <v>180</v>
      </c>
      <c r="F94" s="184" t="s">
        <v>181</v>
      </c>
      <c r="G94" s="185" t="s">
        <v>121</v>
      </c>
      <c r="H94" s="186">
        <v>0.25</v>
      </c>
      <c r="I94" s="187"/>
      <c r="J94" s="188">
        <f>ROUND(I94*H94,2)</f>
        <v>0</v>
      </c>
      <c r="K94" s="184" t="s">
        <v>122</v>
      </c>
      <c r="L94" s="38"/>
      <c r="M94" s="189" t="s">
        <v>21</v>
      </c>
      <c r="N94" s="190" t="s">
        <v>48</v>
      </c>
      <c r="O94" s="63"/>
      <c r="P94" s="191">
        <f>O94*H94</f>
        <v>0</v>
      </c>
      <c r="Q94" s="191">
        <v>2.2563399999999998</v>
      </c>
      <c r="R94" s="191">
        <f>Q94*H94</f>
        <v>0.56408499999999995</v>
      </c>
      <c r="S94" s="191">
        <v>0</v>
      </c>
      <c r="T94" s="192">
        <f>S94*H94</f>
        <v>0</v>
      </c>
      <c r="AR94" s="193" t="s">
        <v>123</v>
      </c>
      <c r="AT94" s="193" t="s">
        <v>118</v>
      </c>
      <c r="AU94" s="193" t="s">
        <v>87</v>
      </c>
      <c r="AY94" s="16" t="s">
        <v>116</v>
      </c>
      <c r="BE94" s="194">
        <f>IF(N94="základní",J94,0)</f>
        <v>0</v>
      </c>
      <c r="BF94" s="194">
        <f>IF(N94="snížená",J94,0)</f>
        <v>0</v>
      </c>
      <c r="BG94" s="194">
        <f>IF(N94="zákl. přenesená",J94,0)</f>
        <v>0</v>
      </c>
      <c r="BH94" s="194">
        <f>IF(N94="sníž. přenesená",J94,0)</f>
        <v>0</v>
      </c>
      <c r="BI94" s="194">
        <f>IF(N94="nulová",J94,0)</f>
        <v>0</v>
      </c>
      <c r="BJ94" s="16" t="s">
        <v>85</v>
      </c>
      <c r="BK94" s="194">
        <f>ROUND(I94*H94,2)</f>
        <v>0</v>
      </c>
      <c r="BL94" s="16" t="s">
        <v>123</v>
      </c>
      <c r="BM94" s="193" t="s">
        <v>182</v>
      </c>
    </row>
    <row r="95" spans="2:65" s="1" customFormat="1" ht="97.5">
      <c r="B95" s="34"/>
      <c r="C95" s="35"/>
      <c r="D95" s="195" t="s">
        <v>125</v>
      </c>
      <c r="E95" s="35"/>
      <c r="F95" s="196" t="s">
        <v>183</v>
      </c>
      <c r="G95" s="35"/>
      <c r="H95" s="35"/>
      <c r="I95" s="107"/>
      <c r="J95" s="35"/>
      <c r="K95" s="35"/>
      <c r="L95" s="38"/>
      <c r="M95" s="197"/>
      <c r="N95" s="63"/>
      <c r="O95" s="63"/>
      <c r="P95" s="63"/>
      <c r="Q95" s="63"/>
      <c r="R95" s="63"/>
      <c r="S95" s="63"/>
      <c r="T95" s="64"/>
      <c r="AT95" s="16" t="s">
        <v>125</v>
      </c>
      <c r="AU95" s="16" t="s">
        <v>87</v>
      </c>
    </row>
    <row r="96" spans="2:65" s="12" customFormat="1" ht="11.25">
      <c r="B96" s="198"/>
      <c r="C96" s="199"/>
      <c r="D96" s="195" t="s">
        <v>131</v>
      </c>
      <c r="E96" s="200" t="s">
        <v>21</v>
      </c>
      <c r="F96" s="201" t="s">
        <v>184</v>
      </c>
      <c r="G96" s="199"/>
      <c r="H96" s="200" t="s">
        <v>21</v>
      </c>
      <c r="I96" s="202"/>
      <c r="J96" s="199"/>
      <c r="K96" s="199"/>
      <c r="L96" s="203"/>
      <c r="M96" s="204"/>
      <c r="N96" s="205"/>
      <c r="O96" s="205"/>
      <c r="P96" s="205"/>
      <c r="Q96" s="205"/>
      <c r="R96" s="205"/>
      <c r="S96" s="205"/>
      <c r="T96" s="206"/>
      <c r="AT96" s="207" t="s">
        <v>131</v>
      </c>
      <c r="AU96" s="207" t="s">
        <v>87</v>
      </c>
      <c r="AV96" s="12" t="s">
        <v>85</v>
      </c>
      <c r="AW96" s="12" t="s">
        <v>38</v>
      </c>
      <c r="AX96" s="12" t="s">
        <v>77</v>
      </c>
      <c r="AY96" s="207" t="s">
        <v>116</v>
      </c>
    </row>
    <row r="97" spans="2:65" s="13" customFormat="1" ht="11.25">
      <c r="B97" s="208"/>
      <c r="C97" s="209"/>
      <c r="D97" s="195" t="s">
        <v>131</v>
      </c>
      <c r="E97" s="210" t="s">
        <v>21</v>
      </c>
      <c r="F97" s="211" t="s">
        <v>185</v>
      </c>
      <c r="G97" s="209"/>
      <c r="H97" s="212">
        <v>0.25</v>
      </c>
      <c r="I97" s="213"/>
      <c r="J97" s="209"/>
      <c r="K97" s="209"/>
      <c r="L97" s="214"/>
      <c r="M97" s="215"/>
      <c r="N97" s="216"/>
      <c r="O97" s="216"/>
      <c r="P97" s="216"/>
      <c r="Q97" s="216"/>
      <c r="R97" s="216"/>
      <c r="S97" s="216"/>
      <c r="T97" s="217"/>
      <c r="AT97" s="218" t="s">
        <v>131</v>
      </c>
      <c r="AU97" s="218" t="s">
        <v>87</v>
      </c>
      <c r="AV97" s="13" t="s">
        <v>87</v>
      </c>
      <c r="AW97" s="13" t="s">
        <v>38</v>
      </c>
      <c r="AX97" s="13" t="s">
        <v>85</v>
      </c>
      <c r="AY97" s="218" t="s">
        <v>116</v>
      </c>
    </row>
    <row r="98" spans="2:65" s="1" customFormat="1" ht="16.5" customHeight="1">
      <c r="B98" s="34"/>
      <c r="C98" s="182" t="s">
        <v>134</v>
      </c>
      <c r="D98" s="182" t="s">
        <v>118</v>
      </c>
      <c r="E98" s="183" t="s">
        <v>186</v>
      </c>
      <c r="F98" s="184" t="s">
        <v>187</v>
      </c>
      <c r="G98" s="185" t="s">
        <v>147</v>
      </c>
      <c r="H98" s="186">
        <v>2.8</v>
      </c>
      <c r="I98" s="187"/>
      <c r="J98" s="188">
        <f>ROUND(I98*H98,2)</f>
        <v>0</v>
      </c>
      <c r="K98" s="184" t="s">
        <v>122</v>
      </c>
      <c r="L98" s="38"/>
      <c r="M98" s="189" t="s">
        <v>21</v>
      </c>
      <c r="N98" s="190" t="s">
        <v>48</v>
      </c>
      <c r="O98" s="63"/>
      <c r="P98" s="191">
        <f>O98*H98</f>
        <v>0</v>
      </c>
      <c r="Q98" s="191">
        <v>2.64E-3</v>
      </c>
      <c r="R98" s="191">
        <f>Q98*H98</f>
        <v>7.3919999999999993E-3</v>
      </c>
      <c r="S98" s="191">
        <v>0</v>
      </c>
      <c r="T98" s="192">
        <f>S98*H98</f>
        <v>0</v>
      </c>
      <c r="AR98" s="193" t="s">
        <v>123</v>
      </c>
      <c r="AT98" s="193" t="s">
        <v>118</v>
      </c>
      <c r="AU98" s="193" t="s">
        <v>87</v>
      </c>
      <c r="AY98" s="16" t="s">
        <v>116</v>
      </c>
      <c r="BE98" s="194">
        <f>IF(N98="základní",J98,0)</f>
        <v>0</v>
      </c>
      <c r="BF98" s="194">
        <f>IF(N98="snížená",J98,0)</f>
        <v>0</v>
      </c>
      <c r="BG98" s="194">
        <f>IF(N98="zákl. přenesená",J98,0)</f>
        <v>0</v>
      </c>
      <c r="BH98" s="194">
        <f>IF(N98="sníž. přenesená",J98,0)</f>
        <v>0</v>
      </c>
      <c r="BI98" s="194">
        <f>IF(N98="nulová",J98,0)</f>
        <v>0</v>
      </c>
      <c r="BJ98" s="16" t="s">
        <v>85</v>
      </c>
      <c r="BK98" s="194">
        <f>ROUND(I98*H98,2)</f>
        <v>0</v>
      </c>
      <c r="BL98" s="16" t="s">
        <v>123</v>
      </c>
      <c r="BM98" s="193" t="s">
        <v>188</v>
      </c>
    </row>
    <row r="99" spans="2:65" s="1" customFormat="1" ht="58.5">
      <c r="B99" s="34"/>
      <c r="C99" s="35"/>
      <c r="D99" s="195" t="s">
        <v>125</v>
      </c>
      <c r="E99" s="35"/>
      <c r="F99" s="196" t="s">
        <v>189</v>
      </c>
      <c r="G99" s="35"/>
      <c r="H99" s="35"/>
      <c r="I99" s="107"/>
      <c r="J99" s="35"/>
      <c r="K99" s="35"/>
      <c r="L99" s="38"/>
      <c r="M99" s="197"/>
      <c r="N99" s="63"/>
      <c r="O99" s="63"/>
      <c r="P99" s="63"/>
      <c r="Q99" s="63"/>
      <c r="R99" s="63"/>
      <c r="S99" s="63"/>
      <c r="T99" s="64"/>
      <c r="AT99" s="16" t="s">
        <v>125</v>
      </c>
      <c r="AU99" s="16" t="s">
        <v>87</v>
      </c>
    </row>
    <row r="100" spans="2:65" s="13" customFormat="1" ht="11.25">
      <c r="B100" s="208"/>
      <c r="C100" s="209"/>
      <c r="D100" s="195" t="s">
        <v>131</v>
      </c>
      <c r="E100" s="210" t="s">
        <v>21</v>
      </c>
      <c r="F100" s="211" t="s">
        <v>190</v>
      </c>
      <c r="G100" s="209"/>
      <c r="H100" s="212">
        <v>2.8</v>
      </c>
      <c r="I100" s="213"/>
      <c r="J100" s="209"/>
      <c r="K100" s="209"/>
      <c r="L100" s="214"/>
      <c r="M100" s="215"/>
      <c r="N100" s="216"/>
      <c r="O100" s="216"/>
      <c r="P100" s="216"/>
      <c r="Q100" s="216"/>
      <c r="R100" s="216"/>
      <c r="S100" s="216"/>
      <c r="T100" s="217"/>
      <c r="AT100" s="218" t="s">
        <v>131</v>
      </c>
      <c r="AU100" s="218" t="s">
        <v>87</v>
      </c>
      <c r="AV100" s="13" t="s">
        <v>87</v>
      </c>
      <c r="AW100" s="13" t="s">
        <v>38</v>
      </c>
      <c r="AX100" s="13" t="s">
        <v>85</v>
      </c>
      <c r="AY100" s="218" t="s">
        <v>116</v>
      </c>
    </row>
    <row r="101" spans="2:65" s="1" customFormat="1" ht="16.5" customHeight="1">
      <c r="B101" s="34"/>
      <c r="C101" s="182" t="s">
        <v>123</v>
      </c>
      <c r="D101" s="182" t="s">
        <v>118</v>
      </c>
      <c r="E101" s="183" t="s">
        <v>191</v>
      </c>
      <c r="F101" s="184" t="s">
        <v>192</v>
      </c>
      <c r="G101" s="185" t="s">
        <v>147</v>
      </c>
      <c r="H101" s="186">
        <v>2.8</v>
      </c>
      <c r="I101" s="187"/>
      <c r="J101" s="188">
        <f>ROUND(I101*H101,2)</f>
        <v>0</v>
      </c>
      <c r="K101" s="184" t="s">
        <v>122</v>
      </c>
      <c r="L101" s="38"/>
      <c r="M101" s="189" t="s">
        <v>21</v>
      </c>
      <c r="N101" s="190" t="s">
        <v>48</v>
      </c>
      <c r="O101" s="63"/>
      <c r="P101" s="191">
        <f>O101*H101</f>
        <v>0</v>
      </c>
      <c r="Q101" s="191">
        <v>0</v>
      </c>
      <c r="R101" s="191">
        <f>Q101*H101</f>
        <v>0</v>
      </c>
      <c r="S101" s="191">
        <v>0</v>
      </c>
      <c r="T101" s="192">
        <f>S101*H101</f>
        <v>0</v>
      </c>
      <c r="AR101" s="193" t="s">
        <v>123</v>
      </c>
      <c r="AT101" s="193" t="s">
        <v>118</v>
      </c>
      <c r="AU101" s="193" t="s">
        <v>87</v>
      </c>
      <c r="AY101" s="16" t="s">
        <v>116</v>
      </c>
      <c r="BE101" s="194">
        <f>IF(N101="základní",J101,0)</f>
        <v>0</v>
      </c>
      <c r="BF101" s="194">
        <f>IF(N101="snížená",J101,0)</f>
        <v>0</v>
      </c>
      <c r="BG101" s="194">
        <f>IF(N101="zákl. přenesená",J101,0)</f>
        <v>0</v>
      </c>
      <c r="BH101" s="194">
        <f>IF(N101="sníž. přenesená",J101,0)</f>
        <v>0</v>
      </c>
      <c r="BI101" s="194">
        <f>IF(N101="nulová",J101,0)</f>
        <v>0</v>
      </c>
      <c r="BJ101" s="16" t="s">
        <v>85</v>
      </c>
      <c r="BK101" s="194">
        <f>ROUND(I101*H101,2)</f>
        <v>0</v>
      </c>
      <c r="BL101" s="16" t="s">
        <v>123</v>
      </c>
      <c r="BM101" s="193" t="s">
        <v>193</v>
      </c>
    </row>
    <row r="102" spans="2:65" s="1" customFormat="1" ht="58.5">
      <c r="B102" s="34"/>
      <c r="C102" s="35"/>
      <c r="D102" s="195" t="s">
        <v>125</v>
      </c>
      <c r="E102" s="35"/>
      <c r="F102" s="196" t="s">
        <v>189</v>
      </c>
      <c r="G102" s="35"/>
      <c r="H102" s="35"/>
      <c r="I102" s="107"/>
      <c r="J102" s="35"/>
      <c r="K102" s="35"/>
      <c r="L102" s="38"/>
      <c r="M102" s="197"/>
      <c r="N102" s="63"/>
      <c r="O102" s="63"/>
      <c r="P102" s="63"/>
      <c r="Q102" s="63"/>
      <c r="R102" s="63"/>
      <c r="S102" s="63"/>
      <c r="T102" s="64"/>
      <c r="AT102" s="16" t="s">
        <v>125</v>
      </c>
      <c r="AU102" s="16" t="s">
        <v>87</v>
      </c>
    </row>
    <row r="103" spans="2:65" s="11" customFormat="1" ht="22.9" customHeight="1">
      <c r="B103" s="166"/>
      <c r="C103" s="167"/>
      <c r="D103" s="168" t="s">
        <v>76</v>
      </c>
      <c r="E103" s="180" t="s">
        <v>123</v>
      </c>
      <c r="F103" s="180" t="s">
        <v>194</v>
      </c>
      <c r="G103" s="167"/>
      <c r="H103" s="167"/>
      <c r="I103" s="170"/>
      <c r="J103" s="181">
        <f>BK103</f>
        <v>0</v>
      </c>
      <c r="K103" s="167"/>
      <c r="L103" s="172"/>
      <c r="M103" s="173"/>
      <c r="N103" s="174"/>
      <c r="O103" s="174"/>
      <c r="P103" s="175">
        <f>SUM(P104:P113)</f>
        <v>0</v>
      </c>
      <c r="Q103" s="174"/>
      <c r="R103" s="175">
        <f>SUM(R104:R113)</f>
        <v>1.1007199999999999</v>
      </c>
      <c r="S103" s="174"/>
      <c r="T103" s="176">
        <f>SUM(T104:T113)</f>
        <v>0</v>
      </c>
      <c r="AR103" s="177" t="s">
        <v>85</v>
      </c>
      <c r="AT103" s="178" t="s">
        <v>76</v>
      </c>
      <c r="AU103" s="178" t="s">
        <v>85</v>
      </c>
      <c r="AY103" s="177" t="s">
        <v>116</v>
      </c>
      <c r="BK103" s="179">
        <f>SUM(BK104:BK113)</f>
        <v>0</v>
      </c>
    </row>
    <row r="104" spans="2:65" s="1" customFormat="1" ht="48" customHeight="1">
      <c r="B104" s="34"/>
      <c r="C104" s="182" t="s">
        <v>144</v>
      </c>
      <c r="D104" s="182" t="s">
        <v>118</v>
      </c>
      <c r="E104" s="183" t="s">
        <v>195</v>
      </c>
      <c r="F104" s="184" t="s">
        <v>196</v>
      </c>
      <c r="G104" s="185" t="s">
        <v>197</v>
      </c>
      <c r="H104" s="186">
        <v>4</v>
      </c>
      <c r="I104" s="187"/>
      <c r="J104" s="188">
        <f>ROUND(I104*H104,2)</f>
        <v>0</v>
      </c>
      <c r="K104" s="184" t="s">
        <v>122</v>
      </c>
      <c r="L104" s="38"/>
      <c r="M104" s="189" t="s">
        <v>21</v>
      </c>
      <c r="N104" s="190" t="s">
        <v>48</v>
      </c>
      <c r="O104" s="63"/>
      <c r="P104" s="191">
        <f>O104*H104</f>
        <v>0</v>
      </c>
      <c r="Q104" s="191">
        <v>4.5900000000000003E-3</v>
      </c>
      <c r="R104" s="191">
        <f>Q104*H104</f>
        <v>1.8360000000000001E-2</v>
      </c>
      <c r="S104" s="191">
        <v>0</v>
      </c>
      <c r="T104" s="192">
        <f>S104*H104</f>
        <v>0</v>
      </c>
      <c r="AR104" s="193" t="s">
        <v>123</v>
      </c>
      <c r="AT104" s="193" t="s">
        <v>118</v>
      </c>
      <c r="AU104" s="193" t="s">
        <v>87</v>
      </c>
      <c r="AY104" s="16" t="s">
        <v>116</v>
      </c>
      <c r="BE104" s="194">
        <f>IF(N104="základní",J104,0)</f>
        <v>0</v>
      </c>
      <c r="BF104" s="194">
        <f>IF(N104="snížená",J104,0)</f>
        <v>0</v>
      </c>
      <c r="BG104" s="194">
        <f>IF(N104="zákl. přenesená",J104,0)</f>
        <v>0</v>
      </c>
      <c r="BH104" s="194">
        <f>IF(N104="sníž. přenesená",J104,0)</f>
        <v>0</v>
      </c>
      <c r="BI104" s="194">
        <f>IF(N104="nulová",J104,0)</f>
        <v>0</v>
      </c>
      <c r="BJ104" s="16" t="s">
        <v>85</v>
      </c>
      <c r="BK104" s="194">
        <f>ROUND(I104*H104,2)</f>
        <v>0</v>
      </c>
      <c r="BL104" s="16" t="s">
        <v>123</v>
      </c>
      <c r="BM104" s="193" t="s">
        <v>198</v>
      </c>
    </row>
    <row r="105" spans="2:65" s="1" customFormat="1" ht="87.75">
      <c r="B105" s="34"/>
      <c r="C105" s="35"/>
      <c r="D105" s="195" t="s">
        <v>125</v>
      </c>
      <c r="E105" s="35"/>
      <c r="F105" s="196" t="s">
        <v>199</v>
      </c>
      <c r="G105" s="35"/>
      <c r="H105" s="35"/>
      <c r="I105" s="107"/>
      <c r="J105" s="35"/>
      <c r="K105" s="35"/>
      <c r="L105" s="38"/>
      <c r="M105" s="197"/>
      <c r="N105" s="63"/>
      <c r="O105" s="63"/>
      <c r="P105" s="63"/>
      <c r="Q105" s="63"/>
      <c r="R105" s="63"/>
      <c r="S105" s="63"/>
      <c r="T105" s="64"/>
      <c r="AT105" s="16" t="s">
        <v>125</v>
      </c>
      <c r="AU105" s="16" t="s">
        <v>87</v>
      </c>
    </row>
    <row r="106" spans="2:65" s="1" customFormat="1" ht="16.5" customHeight="1">
      <c r="B106" s="34"/>
      <c r="C106" s="233" t="s">
        <v>155</v>
      </c>
      <c r="D106" s="233" t="s">
        <v>200</v>
      </c>
      <c r="E106" s="234" t="s">
        <v>201</v>
      </c>
      <c r="F106" s="235" t="s">
        <v>202</v>
      </c>
      <c r="G106" s="236" t="s">
        <v>197</v>
      </c>
      <c r="H106" s="237">
        <v>4</v>
      </c>
      <c r="I106" s="238"/>
      <c r="J106" s="239">
        <f>ROUND(I106*H106,2)</f>
        <v>0</v>
      </c>
      <c r="K106" s="235" t="s">
        <v>122</v>
      </c>
      <c r="L106" s="240"/>
      <c r="M106" s="241" t="s">
        <v>21</v>
      </c>
      <c r="N106" s="242" t="s">
        <v>48</v>
      </c>
      <c r="O106" s="63"/>
      <c r="P106" s="191">
        <f>O106*H106</f>
        <v>0</v>
      </c>
      <c r="Q106" s="191">
        <v>9.2999999999999999E-2</v>
      </c>
      <c r="R106" s="191">
        <f>Q106*H106</f>
        <v>0.372</v>
      </c>
      <c r="S106" s="191">
        <v>0</v>
      </c>
      <c r="T106" s="192">
        <f>S106*H106</f>
        <v>0</v>
      </c>
      <c r="AR106" s="193" t="s">
        <v>203</v>
      </c>
      <c r="AT106" s="193" t="s">
        <v>200</v>
      </c>
      <c r="AU106" s="193" t="s">
        <v>87</v>
      </c>
      <c r="AY106" s="16" t="s">
        <v>116</v>
      </c>
      <c r="BE106" s="194">
        <f>IF(N106="základní",J106,0)</f>
        <v>0</v>
      </c>
      <c r="BF106" s="194">
        <f>IF(N106="snížená",J106,0)</f>
        <v>0</v>
      </c>
      <c r="BG106" s="194">
        <f>IF(N106="zákl. přenesená",J106,0)</f>
        <v>0</v>
      </c>
      <c r="BH106" s="194">
        <f>IF(N106="sníž. přenesená",J106,0)</f>
        <v>0</v>
      </c>
      <c r="BI106" s="194">
        <f>IF(N106="nulová",J106,0)</f>
        <v>0</v>
      </c>
      <c r="BJ106" s="16" t="s">
        <v>85</v>
      </c>
      <c r="BK106" s="194">
        <f>ROUND(I106*H106,2)</f>
        <v>0</v>
      </c>
      <c r="BL106" s="16" t="s">
        <v>123</v>
      </c>
      <c r="BM106" s="193" t="s">
        <v>204</v>
      </c>
    </row>
    <row r="107" spans="2:65" s="1" customFormat="1" ht="48" customHeight="1">
      <c r="B107" s="34"/>
      <c r="C107" s="182" t="s">
        <v>159</v>
      </c>
      <c r="D107" s="182" t="s">
        <v>118</v>
      </c>
      <c r="E107" s="183" t="s">
        <v>205</v>
      </c>
      <c r="F107" s="184" t="s">
        <v>206</v>
      </c>
      <c r="G107" s="185" t="s">
        <v>197</v>
      </c>
      <c r="H107" s="186">
        <v>4</v>
      </c>
      <c r="I107" s="187"/>
      <c r="J107" s="188">
        <f>ROUND(I107*H107,2)</f>
        <v>0</v>
      </c>
      <c r="K107" s="184" t="s">
        <v>122</v>
      </c>
      <c r="L107" s="38"/>
      <c r="M107" s="189" t="s">
        <v>21</v>
      </c>
      <c r="N107" s="190" t="s">
        <v>48</v>
      </c>
      <c r="O107" s="63"/>
      <c r="P107" s="191">
        <f>O107*H107</f>
        <v>0</v>
      </c>
      <c r="Q107" s="191">
        <v>4.5900000000000003E-3</v>
      </c>
      <c r="R107" s="191">
        <f>Q107*H107</f>
        <v>1.8360000000000001E-2</v>
      </c>
      <c r="S107" s="191">
        <v>0</v>
      </c>
      <c r="T107" s="192">
        <f>S107*H107</f>
        <v>0</v>
      </c>
      <c r="AR107" s="193" t="s">
        <v>123</v>
      </c>
      <c r="AT107" s="193" t="s">
        <v>118</v>
      </c>
      <c r="AU107" s="193" t="s">
        <v>87</v>
      </c>
      <c r="AY107" s="16" t="s">
        <v>116</v>
      </c>
      <c r="BE107" s="194">
        <f>IF(N107="základní",J107,0)</f>
        <v>0</v>
      </c>
      <c r="BF107" s="194">
        <f>IF(N107="snížená",J107,0)</f>
        <v>0</v>
      </c>
      <c r="BG107" s="194">
        <f>IF(N107="zákl. přenesená",J107,0)</f>
        <v>0</v>
      </c>
      <c r="BH107" s="194">
        <f>IF(N107="sníž. přenesená",J107,0)</f>
        <v>0</v>
      </c>
      <c r="BI107" s="194">
        <f>IF(N107="nulová",J107,0)</f>
        <v>0</v>
      </c>
      <c r="BJ107" s="16" t="s">
        <v>85</v>
      </c>
      <c r="BK107" s="194">
        <f>ROUND(I107*H107,2)</f>
        <v>0</v>
      </c>
      <c r="BL107" s="16" t="s">
        <v>123</v>
      </c>
      <c r="BM107" s="193" t="s">
        <v>207</v>
      </c>
    </row>
    <row r="108" spans="2:65" s="1" customFormat="1" ht="87.75">
      <c r="B108" s="34"/>
      <c r="C108" s="35"/>
      <c r="D108" s="195" t="s">
        <v>125</v>
      </c>
      <c r="E108" s="35"/>
      <c r="F108" s="196" t="s">
        <v>199</v>
      </c>
      <c r="G108" s="35"/>
      <c r="H108" s="35"/>
      <c r="I108" s="107"/>
      <c r="J108" s="35"/>
      <c r="K108" s="35"/>
      <c r="L108" s="38"/>
      <c r="M108" s="197"/>
      <c r="N108" s="63"/>
      <c r="O108" s="63"/>
      <c r="P108" s="63"/>
      <c r="Q108" s="63"/>
      <c r="R108" s="63"/>
      <c r="S108" s="63"/>
      <c r="T108" s="64"/>
      <c r="AT108" s="16" t="s">
        <v>125</v>
      </c>
      <c r="AU108" s="16" t="s">
        <v>87</v>
      </c>
    </row>
    <row r="109" spans="2:65" s="1" customFormat="1" ht="16.5" customHeight="1">
      <c r="B109" s="34"/>
      <c r="C109" s="233" t="s">
        <v>203</v>
      </c>
      <c r="D109" s="233" t="s">
        <v>200</v>
      </c>
      <c r="E109" s="234" t="s">
        <v>208</v>
      </c>
      <c r="F109" s="235" t="s">
        <v>209</v>
      </c>
      <c r="G109" s="236" t="s">
        <v>197</v>
      </c>
      <c r="H109" s="237">
        <v>4</v>
      </c>
      <c r="I109" s="238"/>
      <c r="J109" s="239">
        <f>ROUND(I109*H109,2)</f>
        <v>0</v>
      </c>
      <c r="K109" s="235" t="s">
        <v>122</v>
      </c>
      <c r="L109" s="240"/>
      <c r="M109" s="241" t="s">
        <v>21</v>
      </c>
      <c r="N109" s="242" t="s">
        <v>48</v>
      </c>
      <c r="O109" s="63"/>
      <c r="P109" s="191">
        <f>O109*H109</f>
        <v>0</v>
      </c>
      <c r="Q109" s="191">
        <v>0.17299999999999999</v>
      </c>
      <c r="R109" s="191">
        <f>Q109*H109</f>
        <v>0.69199999999999995</v>
      </c>
      <c r="S109" s="191">
        <v>0</v>
      </c>
      <c r="T109" s="192">
        <f>S109*H109</f>
        <v>0</v>
      </c>
      <c r="AR109" s="193" t="s">
        <v>203</v>
      </c>
      <c r="AT109" s="193" t="s">
        <v>200</v>
      </c>
      <c r="AU109" s="193" t="s">
        <v>87</v>
      </c>
      <c r="AY109" s="16" t="s">
        <v>116</v>
      </c>
      <c r="BE109" s="194">
        <f>IF(N109="základní",J109,0)</f>
        <v>0</v>
      </c>
      <c r="BF109" s="194">
        <f>IF(N109="snížená",J109,0)</f>
        <v>0</v>
      </c>
      <c r="BG109" s="194">
        <f>IF(N109="zákl. přenesená",J109,0)</f>
        <v>0</v>
      </c>
      <c r="BH109" s="194">
        <f>IF(N109="sníž. přenesená",J109,0)</f>
        <v>0</v>
      </c>
      <c r="BI109" s="194">
        <f>IF(N109="nulová",J109,0)</f>
        <v>0</v>
      </c>
      <c r="BJ109" s="16" t="s">
        <v>85</v>
      </c>
      <c r="BK109" s="194">
        <f>ROUND(I109*H109,2)</f>
        <v>0</v>
      </c>
      <c r="BL109" s="16" t="s">
        <v>123</v>
      </c>
      <c r="BM109" s="193" t="s">
        <v>210</v>
      </c>
    </row>
    <row r="110" spans="2:65" s="1" customFormat="1" ht="36" customHeight="1">
      <c r="B110" s="34"/>
      <c r="C110" s="182" t="s">
        <v>211</v>
      </c>
      <c r="D110" s="182" t="s">
        <v>118</v>
      </c>
      <c r="E110" s="183" t="s">
        <v>212</v>
      </c>
      <c r="F110" s="184" t="s">
        <v>213</v>
      </c>
      <c r="G110" s="185" t="s">
        <v>121</v>
      </c>
      <c r="H110" s="186">
        <v>4.5999999999999996</v>
      </c>
      <c r="I110" s="187"/>
      <c r="J110" s="188">
        <f>ROUND(I110*H110,2)</f>
        <v>0</v>
      </c>
      <c r="K110" s="184" t="s">
        <v>122</v>
      </c>
      <c r="L110" s="38"/>
      <c r="M110" s="189" t="s">
        <v>21</v>
      </c>
      <c r="N110" s="190" t="s">
        <v>48</v>
      </c>
      <c r="O110" s="63"/>
      <c r="P110" s="191">
        <f>O110*H110</f>
        <v>0</v>
      </c>
      <c r="Q110" s="191">
        <v>0</v>
      </c>
      <c r="R110" s="191">
        <f>Q110*H110</f>
        <v>0</v>
      </c>
      <c r="S110" s="191">
        <v>0</v>
      </c>
      <c r="T110" s="192">
        <f>S110*H110</f>
        <v>0</v>
      </c>
      <c r="AR110" s="193" t="s">
        <v>123</v>
      </c>
      <c r="AT110" s="193" t="s">
        <v>118</v>
      </c>
      <c r="AU110" s="193" t="s">
        <v>87</v>
      </c>
      <c r="AY110" s="16" t="s">
        <v>116</v>
      </c>
      <c r="BE110" s="194">
        <f>IF(N110="základní",J110,0)</f>
        <v>0</v>
      </c>
      <c r="BF110" s="194">
        <f>IF(N110="snížená",J110,0)</f>
        <v>0</v>
      </c>
      <c r="BG110" s="194">
        <f>IF(N110="zákl. přenesená",J110,0)</f>
        <v>0</v>
      </c>
      <c r="BH110" s="194">
        <f>IF(N110="sníž. přenesená",J110,0)</f>
        <v>0</v>
      </c>
      <c r="BI110" s="194">
        <f>IF(N110="nulová",J110,0)</f>
        <v>0</v>
      </c>
      <c r="BJ110" s="16" t="s">
        <v>85</v>
      </c>
      <c r="BK110" s="194">
        <f>ROUND(I110*H110,2)</f>
        <v>0</v>
      </c>
      <c r="BL110" s="16" t="s">
        <v>123</v>
      </c>
      <c r="BM110" s="193" t="s">
        <v>214</v>
      </c>
    </row>
    <row r="111" spans="2:65" s="1" customFormat="1" ht="58.5">
      <c r="B111" s="34"/>
      <c r="C111" s="35"/>
      <c r="D111" s="195" t="s">
        <v>125</v>
      </c>
      <c r="E111" s="35"/>
      <c r="F111" s="196" t="s">
        <v>215</v>
      </c>
      <c r="G111" s="35"/>
      <c r="H111" s="35"/>
      <c r="I111" s="107"/>
      <c r="J111" s="35"/>
      <c r="K111" s="35"/>
      <c r="L111" s="38"/>
      <c r="M111" s="197"/>
      <c r="N111" s="63"/>
      <c r="O111" s="63"/>
      <c r="P111" s="63"/>
      <c r="Q111" s="63"/>
      <c r="R111" s="63"/>
      <c r="S111" s="63"/>
      <c r="T111" s="64"/>
      <c r="AT111" s="16" t="s">
        <v>125</v>
      </c>
      <c r="AU111" s="16" t="s">
        <v>87</v>
      </c>
    </row>
    <row r="112" spans="2:65" s="12" customFormat="1" ht="11.25">
      <c r="B112" s="198"/>
      <c r="C112" s="199"/>
      <c r="D112" s="195" t="s">
        <v>131</v>
      </c>
      <c r="E112" s="200" t="s">
        <v>21</v>
      </c>
      <c r="F112" s="201" t="s">
        <v>216</v>
      </c>
      <c r="G112" s="199"/>
      <c r="H112" s="200" t="s">
        <v>21</v>
      </c>
      <c r="I112" s="202"/>
      <c r="J112" s="199"/>
      <c r="K112" s="199"/>
      <c r="L112" s="203"/>
      <c r="M112" s="204"/>
      <c r="N112" s="205"/>
      <c r="O112" s="205"/>
      <c r="P112" s="205"/>
      <c r="Q112" s="205"/>
      <c r="R112" s="205"/>
      <c r="S112" s="205"/>
      <c r="T112" s="206"/>
      <c r="AT112" s="207" t="s">
        <v>131</v>
      </c>
      <c r="AU112" s="207" t="s">
        <v>87</v>
      </c>
      <c r="AV112" s="12" t="s">
        <v>85</v>
      </c>
      <c r="AW112" s="12" t="s">
        <v>38</v>
      </c>
      <c r="AX112" s="12" t="s">
        <v>77</v>
      </c>
      <c r="AY112" s="207" t="s">
        <v>116</v>
      </c>
    </row>
    <row r="113" spans="2:65" s="13" customFormat="1" ht="11.25">
      <c r="B113" s="208"/>
      <c r="C113" s="209"/>
      <c r="D113" s="195" t="s">
        <v>131</v>
      </c>
      <c r="E113" s="210" t="s">
        <v>21</v>
      </c>
      <c r="F113" s="211" t="s">
        <v>217</v>
      </c>
      <c r="G113" s="209"/>
      <c r="H113" s="212">
        <v>4.5999999999999996</v>
      </c>
      <c r="I113" s="213"/>
      <c r="J113" s="209"/>
      <c r="K113" s="209"/>
      <c r="L113" s="214"/>
      <c r="M113" s="215"/>
      <c r="N113" s="216"/>
      <c r="O113" s="216"/>
      <c r="P113" s="216"/>
      <c r="Q113" s="216"/>
      <c r="R113" s="216"/>
      <c r="S113" s="216"/>
      <c r="T113" s="217"/>
      <c r="AT113" s="218" t="s">
        <v>131</v>
      </c>
      <c r="AU113" s="218" t="s">
        <v>87</v>
      </c>
      <c r="AV113" s="13" t="s">
        <v>87</v>
      </c>
      <c r="AW113" s="13" t="s">
        <v>38</v>
      </c>
      <c r="AX113" s="13" t="s">
        <v>85</v>
      </c>
      <c r="AY113" s="218" t="s">
        <v>116</v>
      </c>
    </row>
    <row r="114" spans="2:65" s="11" customFormat="1" ht="22.9" customHeight="1">
      <c r="B114" s="166"/>
      <c r="C114" s="167"/>
      <c r="D114" s="168" t="s">
        <v>76</v>
      </c>
      <c r="E114" s="180" t="s">
        <v>144</v>
      </c>
      <c r="F114" s="180" t="s">
        <v>154</v>
      </c>
      <c r="G114" s="167"/>
      <c r="H114" s="167"/>
      <c r="I114" s="170"/>
      <c r="J114" s="181">
        <f>BK114</f>
        <v>0</v>
      </c>
      <c r="K114" s="167"/>
      <c r="L114" s="172"/>
      <c r="M114" s="173"/>
      <c r="N114" s="174"/>
      <c r="O114" s="174"/>
      <c r="P114" s="175">
        <f>SUM(P115:P127)</f>
        <v>0</v>
      </c>
      <c r="Q114" s="174"/>
      <c r="R114" s="175">
        <f>SUM(R115:R127)</f>
        <v>0</v>
      </c>
      <c r="S114" s="174"/>
      <c r="T114" s="176">
        <f>SUM(T115:T127)</f>
        <v>0</v>
      </c>
      <c r="AR114" s="177" t="s">
        <v>85</v>
      </c>
      <c r="AT114" s="178" t="s">
        <v>76</v>
      </c>
      <c r="AU114" s="178" t="s">
        <v>85</v>
      </c>
      <c r="AY114" s="177" t="s">
        <v>116</v>
      </c>
      <c r="BK114" s="179">
        <f>SUM(BK115:BK127)</f>
        <v>0</v>
      </c>
    </row>
    <row r="115" spans="2:65" s="1" customFormat="1" ht="36" customHeight="1">
      <c r="B115" s="34"/>
      <c r="C115" s="182" t="s">
        <v>218</v>
      </c>
      <c r="D115" s="182" t="s">
        <v>118</v>
      </c>
      <c r="E115" s="183" t="s">
        <v>219</v>
      </c>
      <c r="F115" s="184" t="s">
        <v>220</v>
      </c>
      <c r="G115" s="185" t="s">
        <v>147</v>
      </c>
      <c r="H115" s="186">
        <v>1120</v>
      </c>
      <c r="I115" s="187"/>
      <c r="J115" s="188">
        <f>ROUND(I115*H115,2)</f>
        <v>0</v>
      </c>
      <c r="K115" s="184" t="s">
        <v>122</v>
      </c>
      <c r="L115" s="38"/>
      <c r="M115" s="189" t="s">
        <v>21</v>
      </c>
      <c r="N115" s="190" t="s">
        <v>48</v>
      </c>
      <c r="O115" s="63"/>
      <c r="P115" s="191">
        <f>O115*H115</f>
        <v>0</v>
      </c>
      <c r="Q115" s="191">
        <v>0</v>
      </c>
      <c r="R115" s="191">
        <f>Q115*H115</f>
        <v>0</v>
      </c>
      <c r="S115" s="191">
        <v>0</v>
      </c>
      <c r="T115" s="192">
        <f>S115*H115</f>
        <v>0</v>
      </c>
      <c r="AR115" s="193" t="s">
        <v>123</v>
      </c>
      <c r="AT115" s="193" t="s">
        <v>118</v>
      </c>
      <c r="AU115" s="193" t="s">
        <v>87</v>
      </c>
      <c r="AY115" s="16" t="s">
        <v>116</v>
      </c>
      <c r="BE115" s="194">
        <f>IF(N115="základní",J115,0)</f>
        <v>0</v>
      </c>
      <c r="BF115" s="194">
        <f>IF(N115="snížená",J115,0)</f>
        <v>0</v>
      </c>
      <c r="BG115" s="194">
        <f>IF(N115="zákl. přenesená",J115,0)</f>
        <v>0</v>
      </c>
      <c r="BH115" s="194">
        <f>IF(N115="sníž. přenesená",J115,0)</f>
        <v>0</v>
      </c>
      <c r="BI115" s="194">
        <f>IF(N115="nulová",J115,0)</f>
        <v>0</v>
      </c>
      <c r="BJ115" s="16" t="s">
        <v>85</v>
      </c>
      <c r="BK115" s="194">
        <f>ROUND(I115*H115,2)</f>
        <v>0</v>
      </c>
      <c r="BL115" s="16" t="s">
        <v>123</v>
      </c>
      <c r="BM115" s="193" t="s">
        <v>221</v>
      </c>
    </row>
    <row r="116" spans="2:65" s="12" customFormat="1" ht="11.25">
      <c r="B116" s="198"/>
      <c r="C116" s="199"/>
      <c r="D116" s="195" t="s">
        <v>131</v>
      </c>
      <c r="E116" s="200" t="s">
        <v>21</v>
      </c>
      <c r="F116" s="201" t="s">
        <v>222</v>
      </c>
      <c r="G116" s="199"/>
      <c r="H116" s="200" t="s">
        <v>21</v>
      </c>
      <c r="I116" s="202"/>
      <c r="J116" s="199"/>
      <c r="K116" s="199"/>
      <c r="L116" s="203"/>
      <c r="M116" s="204"/>
      <c r="N116" s="205"/>
      <c r="O116" s="205"/>
      <c r="P116" s="205"/>
      <c r="Q116" s="205"/>
      <c r="R116" s="205"/>
      <c r="S116" s="205"/>
      <c r="T116" s="206"/>
      <c r="AT116" s="207" t="s">
        <v>131</v>
      </c>
      <c r="AU116" s="207" t="s">
        <v>87</v>
      </c>
      <c r="AV116" s="12" t="s">
        <v>85</v>
      </c>
      <c r="AW116" s="12" t="s">
        <v>38</v>
      </c>
      <c r="AX116" s="12" t="s">
        <v>77</v>
      </c>
      <c r="AY116" s="207" t="s">
        <v>116</v>
      </c>
    </row>
    <row r="117" spans="2:65" s="13" customFormat="1" ht="11.25">
      <c r="B117" s="208"/>
      <c r="C117" s="209"/>
      <c r="D117" s="195" t="s">
        <v>131</v>
      </c>
      <c r="E117" s="210" t="s">
        <v>21</v>
      </c>
      <c r="F117" s="211" t="s">
        <v>223</v>
      </c>
      <c r="G117" s="209"/>
      <c r="H117" s="212">
        <v>1120</v>
      </c>
      <c r="I117" s="213"/>
      <c r="J117" s="209"/>
      <c r="K117" s="209"/>
      <c r="L117" s="214"/>
      <c r="M117" s="215"/>
      <c r="N117" s="216"/>
      <c r="O117" s="216"/>
      <c r="P117" s="216"/>
      <c r="Q117" s="216"/>
      <c r="R117" s="216"/>
      <c r="S117" s="216"/>
      <c r="T117" s="217"/>
      <c r="AT117" s="218" t="s">
        <v>131</v>
      </c>
      <c r="AU117" s="218" t="s">
        <v>87</v>
      </c>
      <c r="AV117" s="13" t="s">
        <v>87</v>
      </c>
      <c r="AW117" s="13" t="s">
        <v>38</v>
      </c>
      <c r="AX117" s="13" t="s">
        <v>85</v>
      </c>
      <c r="AY117" s="218" t="s">
        <v>116</v>
      </c>
    </row>
    <row r="118" spans="2:65" s="1" customFormat="1" ht="24" customHeight="1">
      <c r="B118" s="34"/>
      <c r="C118" s="182" t="s">
        <v>224</v>
      </c>
      <c r="D118" s="182" t="s">
        <v>118</v>
      </c>
      <c r="E118" s="183" t="s">
        <v>225</v>
      </c>
      <c r="F118" s="184" t="s">
        <v>226</v>
      </c>
      <c r="G118" s="185" t="s">
        <v>147</v>
      </c>
      <c r="H118" s="186">
        <v>1010</v>
      </c>
      <c r="I118" s="187"/>
      <c r="J118" s="188">
        <f>ROUND(I118*H118,2)</f>
        <v>0</v>
      </c>
      <c r="K118" s="184" t="s">
        <v>122</v>
      </c>
      <c r="L118" s="38"/>
      <c r="M118" s="189" t="s">
        <v>21</v>
      </c>
      <c r="N118" s="190" t="s">
        <v>48</v>
      </c>
      <c r="O118" s="63"/>
      <c r="P118" s="191">
        <f>O118*H118</f>
        <v>0</v>
      </c>
      <c r="Q118" s="191">
        <v>0</v>
      </c>
      <c r="R118" s="191">
        <f>Q118*H118</f>
        <v>0</v>
      </c>
      <c r="S118" s="191">
        <v>0</v>
      </c>
      <c r="T118" s="192">
        <f>S118*H118</f>
        <v>0</v>
      </c>
      <c r="AR118" s="193" t="s">
        <v>123</v>
      </c>
      <c r="AT118" s="193" t="s">
        <v>118</v>
      </c>
      <c r="AU118" s="193" t="s">
        <v>87</v>
      </c>
      <c r="AY118" s="16" t="s">
        <v>116</v>
      </c>
      <c r="BE118" s="194">
        <f>IF(N118="základní",J118,0)</f>
        <v>0</v>
      </c>
      <c r="BF118" s="194">
        <f>IF(N118="snížená",J118,0)</f>
        <v>0</v>
      </c>
      <c r="BG118" s="194">
        <f>IF(N118="zákl. přenesená",J118,0)</f>
        <v>0</v>
      </c>
      <c r="BH118" s="194">
        <f>IF(N118="sníž. přenesená",J118,0)</f>
        <v>0</v>
      </c>
      <c r="BI118" s="194">
        <f>IF(N118="nulová",J118,0)</f>
        <v>0</v>
      </c>
      <c r="BJ118" s="16" t="s">
        <v>85</v>
      </c>
      <c r="BK118" s="194">
        <f>ROUND(I118*H118,2)</f>
        <v>0</v>
      </c>
      <c r="BL118" s="16" t="s">
        <v>123</v>
      </c>
      <c r="BM118" s="193" t="s">
        <v>227</v>
      </c>
    </row>
    <row r="119" spans="2:65" s="1" customFormat="1" ht="24" customHeight="1">
      <c r="B119" s="34"/>
      <c r="C119" s="182" t="s">
        <v>228</v>
      </c>
      <c r="D119" s="182" t="s">
        <v>118</v>
      </c>
      <c r="E119" s="183" t="s">
        <v>229</v>
      </c>
      <c r="F119" s="184" t="s">
        <v>230</v>
      </c>
      <c r="G119" s="185" t="s">
        <v>147</v>
      </c>
      <c r="H119" s="186">
        <v>4265</v>
      </c>
      <c r="I119" s="187"/>
      <c r="J119" s="188">
        <f>ROUND(I119*H119,2)</f>
        <v>0</v>
      </c>
      <c r="K119" s="184" t="s">
        <v>122</v>
      </c>
      <c r="L119" s="38"/>
      <c r="M119" s="189" t="s">
        <v>21</v>
      </c>
      <c r="N119" s="190" t="s">
        <v>48</v>
      </c>
      <c r="O119" s="63"/>
      <c r="P119" s="191">
        <f>O119*H119</f>
        <v>0</v>
      </c>
      <c r="Q119" s="191">
        <v>0</v>
      </c>
      <c r="R119" s="191">
        <f>Q119*H119</f>
        <v>0</v>
      </c>
      <c r="S119" s="191">
        <v>0</v>
      </c>
      <c r="T119" s="192">
        <f>S119*H119</f>
        <v>0</v>
      </c>
      <c r="AR119" s="193" t="s">
        <v>123</v>
      </c>
      <c r="AT119" s="193" t="s">
        <v>118</v>
      </c>
      <c r="AU119" s="193" t="s">
        <v>87</v>
      </c>
      <c r="AY119" s="16" t="s">
        <v>116</v>
      </c>
      <c r="BE119" s="194">
        <f>IF(N119="základní",J119,0)</f>
        <v>0</v>
      </c>
      <c r="BF119" s="194">
        <f>IF(N119="snížená",J119,0)</f>
        <v>0</v>
      </c>
      <c r="BG119" s="194">
        <f>IF(N119="zákl. přenesená",J119,0)</f>
        <v>0</v>
      </c>
      <c r="BH119" s="194">
        <f>IF(N119="sníž. přenesená",J119,0)</f>
        <v>0</v>
      </c>
      <c r="BI119" s="194">
        <f>IF(N119="nulová",J119,0)</f>
        <v>0</v>
      </c>
      <c r="BJ119" s="16" t="s">
        <v>85</v>
      </c>
      <c r="BK119" s="194">
        <f>ROUND(I119*H119,2)</f>
        <v>0</v>
      </c>
      <c r="BL119" s="16" t="s">
        <v>123</v>
      </c>
      <c r="BM119" s="193" t="s">
        <v>231</v>
      </c>
    </row>
    <row r="120" spans="2:65" s="1" customFormat="1" ht="24" customHeight="1">
      <c r="B120" s="34"/>
      <c r="C120" s="182" t="s">
        <v>232</v>
      </c>
      <c r="D120" s="182" t="s">
        <v>118</v>
      </c>
      <c r="E120" s="183" t="s">
        <v>233</v>
      </c>
      <c r="F120" s="184" t="s">
        <v>234</v>
      </c>
      <c r="G120" s="185" t="s">
        <v>147</v>
      </c>
      <c r="H120" s="186">
        <v>1120</v>
      </c>
      <c r="I120" s="187"/>
      <c r="J120" s="188">
        <f>ROUND(I120*H120,2)</f>
        <v>0</v>
      </c>
      <c r="K120" s="184" t="s">
        <v>122</v>
      </c>
      <c r="L120" s="38"/>
      <c r="M120" s="189" t="s">
        <v>21</v>
      </c>
      <c r="N120" s="190" t="s">
        <v>48</v>
      </c>
      <c r="O120" s="63"/>
      <c r="P120" s="191">
        <f>O120*H120</f>
        <v>0</v>
      </c>
      <c r="Q120" s="191">
        <v>0</v>
      </c>
      <c r="R120" s="191">
        <f>Q120*H120</f>
        <v>0</v>
      </c>
      <c r="S120" s="191">
        <v>0</v>
      </c>
      <c r="T120" s="192">
        <f>S120*H120</f>
        <v>0</v>
      </c>
      <c r="AR120" s="193" t="s">
        <v>123</v>
      </c>
      <c r="AT120" s="193" t="s">
        <v>118</v>
      </c>
      <c r="AU120" s="193" t="s">
        <v>87</v>
      </c>
      <c r="AY120" s="16" t="s">
        <v>116</v>
      </c>
      <c r="BE120" s="194">
        <f>IF(N120="základní",J120,0)</f>
        <v>0</v>
      </c>
      <c r="BF120" s="194">
        <f>IF(N120="snížená",J120,0)</f>
        <v>0</v>
      </c>
      <c r="BG120" s="194">
        <f>IF(N120="zákl. přenesená",J120,0)</f>
        <v>0</v>
      </c>
      <c r="BH120" s="194">
        <f>IF(N120="sníž. přenesená",J120,0)</f>
        <v>0</v>
      </c>
      <c r="BI120" s="194">
        <f>IF(N120="nulová",J120,0)</f>
        <v>0</v>
      </c>
      <c r="BJ120" s="16" t="s">
        <v>85</v>
      </c>
      <c r="BK120" s="194">
        <f>ROUND(I120*H120,2)</f>
        <v>0</v>
      </c>
      <c r="BL120" s="16" t="s">
        <v>123</v>
      </c>
      <c r="BM120" s="193" t="s">
        <v>235</v>
      </c>
    </row>
    <row r="121" spans="2:65" s="1" customFormat="1" ht="78">
      <c r="B121" s="34"/>
      <c r="C121" s="35"/>
      <c r="D121" s="195" t="s">
        <v>125</v>
      </c>
      <c r="E121" s="35"/>
      <c r="F121" s="196" t="s">
        <v>236</v>
      </c>
      <c r="G121" s="35"/>
      <c r="H121" s="35"/>
      <c r="I121" s="107"/>
      <c r="J121" s="35"/>
      <c r="K121" s="35"/>
      <c r="L121" s="38"/>
      <c r="M121" s="197"/>
      <c r="N121" s="63"/>
      <c r="O121" s="63"/>
      <c r="P121" s="63"/>
      <c r="Q121" s="63"/>
      <c r="R121" s="63"/>
      <c r="S121" s="63"/>
      <c r="T121" s="64"/>
      <c r="AT121" s="16" t="s">
        <v>125</v>
      </c>
      <c r="AU121" s="16" t="s">
        <v>87</v>
      </c>
    </row>
    <row r="122" spans="2:65" s="1" customFormat="1" ht="36" customHeight="1">
      <c r="B122" s="34"/>
      <c r="C122" s="182" t="s">
        <v>237</v>
      </c>
      <c r="D122" s="182" t="s">
        <v>118</v>
      </c>
      <c r="E122" s="183" t="s">
        <v>238</v>
      </c>
      <c r="F122" s="184" t="s">
        <v>239</v>
      </c>
      <c r="G122" s="185" t="s">
        <v>147</v>
      </c>
      <c r="H122" s="186">
        <v>4265</v>
      </c>
      <c r="I122" s="187"/>
      <c r="J122" s="188">
        <f>ROUND(I122*H122,2)</f>
        <v>0</v>
      </c>
      <c r="K122" s="184" t="s">
        <v>122</v>
      </c>
      <c r="L122" s="38"/>
      <c r="M122" s="189" t="s">
        <v>21</v>
      </c>
      <c r="N122" s="190" t="s">
        <v>48</v>
      </c>
      <c r="O122" s="63"/>
      <c r="P122" s="191">
        <f>O122*H122</f>
        <v>0</v>
      </c>
      <c r="Q122" s="191">
        <v>0</v>
      </c>
      <c r="R122" s="191">
        <f>Q122*H122</f>
        <v>0</v>
      </c>
      <c r="S122" s="191">
        <v>0</v>
      </c>
      <c r="T122" s="192">
        <f>S122*H122</f>
        <v>0</v>
      </c>
      <c r="AR122" s="193" t="s">
        <v>123</v>
      </c>
      <c r="AT122" s="193" t="s">
        <v>118</v>
      </c>
      <c r="AU122" s="193" t="s">
        <v>87</v>
      </c>
      <c r="AY122" s="16" t="s">
        <v>116</v>
      </c>
      <c r="BE122" s="194">
        <f>IF(N122="základní",J122,0)</f>
        <v>0</v>
      </c>
      <c r="BF122" s="194">
        <f>IF(N122="snížená",J122,0)</f>
        <v>0</v>
      </c>
      <c r="BG122" s="194">
        <f>IF(N122="zákl. přenesená",J122,0)</f>
        <v>0</v>
      </c>
      <c r="BH122" s="194">
        <f>IF(N122="sníž. přenesená",J122,0)</f>
        <v>0</v>
      </c>
      <c r="BI122" s="194">
        <f>IF(N122="nulová",J122,0)</f>
        <v>0</v>
      </c>
      <c r="BJ122" s="16" t="s">
        <v>85</v>
      </c>
      <c r="BK122" s="194">
        <f>ROUND(I122*H122,2)</f>
        <v>0</v>
      </c>
      <c r="BL122" s="16" t="s">
        <v>123</v>
      </c>
      <c r="BM122" s="193" t="s">
        <v>240</v>
      </c>
    </row>
    <row r="123" spans="2:65" s="1" customFormat="1" ht="29.25">
      <c r="B123" s="34"/>
      <c r="C123" s="35"/>
      <c r="D123" s="195" t="s">
        <v>125</v>
      </c>
      <c r="E123" s="35"/>
      <c r="F123" s="196" t="s">
        <v>241</v>
      </c>
      <c r="G123" s="35"/>
      <c r="H123" s="35"/>
      <c r="I123" s="107"/>
      <c r="J123" s="35"/>
      <c r="K123" s="35"/>
      <c r="L123" s="38"/>
      <c r="M123" s="197"/>
      <c r="N123" s="63"/>
      <c r="O123" s="63"/>
      <c r="P123" s="63"/>
      <c r="Q123" s="63"/>
      <c r="R123" s="63"/>
      <c r="S123" s="63"/>
      <c r="T123" s="64"/>
      <c r="AT123" s="16" t="s">
        <v>125</v>
      </c>
      <c r="AU123" s="16" t="s">
        <v>87</v>
      </c>
    </row>
    <row r="124" spans="2:65" s="13" customFormat="1" ht="11.25">
      <c r="B124" s="208"/>
      <c r="C124" s="209"/>
      <c r="D124" s="195" t="s">
        <v>131</v>
      </c>
      <c r="E124" s="210" t="s">
        <v>21</v>
      </c>
      <c r="F124" s="211" t="s">
        <v>242</v>
      </c>
      <c r="G124" s="209"/>
      <c r="H124" s="212">
        <v>4225</v>
      </c>
      <c r="I124" s="213"/>
      <c r="J124" s="209"/>
      <c r="K124" s="209"/>
      <c r="L124" s="214"/>
      <c r="M124" s="215"/>
      <c r="N124" s="216"/>
      <c r="O124" s="216"/>
      <c r="P124" s="216"/>
      <c r="Q124" s="216"/>
      <c r="R124" s="216"/>
      <c r="S124" s="216"/>
      <c r="T124" s="217"/>
      <c r="AT124" s="218" t="s">
        <v>131</v>
      </c>
      <c r="AU124" s="218" t="s">
        <v>87</v>
      </c>
      <c r="AV124" s="13" t="s">
        <v>87</v>
      </c>
      <c r="AW124" s="13" t="s">
        <v>38</v>
      </c>
      <c r="AX124" s="13" t="s">
        <v>77</v>
      </c>
      <c r="AY124" s="218" t="s">
        <v>116</v>
      </c>
    </row>
    <row r="125" spans="2:65" s="12" customFormat="1" ht="11.25">
      <c r="B125" s="198"/>
      <c r="C125" s="199"/>
      <c r="D125" s="195" t="s">
        <v>131</v>
      </c>
      <c r="E125" s="200" t="s">
        <v>21</v>
      </c>
      <c r="F125" s="201" t="s">
        <v>151</v>
      </c>
      <c r="G125" s="199"/>
      <c r="H125" s="200" t="s">
        <v>21</v>
      </c>
      <c r="I125" s="202"/>
      <c r="J125" s="199"/>
      <c r="K125" s="199"/>
      <c r="L125" s="203"/>
      <c r="M125" s="204"/>
      <c r="N125" s="205"/>
      <c r="O125" s="205"/>
      <c r="P125" s="205"/>
      <c r="Q125" s="205"/>
      <c r="R125" s="205"/>
      <c r="S125" s="205"/>
      <c r="T125" s="206"/>
      <c r="AT125" s="207" t="s">
        <v>131</v>
      </c>
      <c r="AU125" s="207" t="s">
        <v>87</v>
      </c>
      <c r="AV125" s="12" t="s">
        <v>85</v>
      </c>
      <c r="AW125" s="12" t="s">
        <v>38</v>
      </c>
      <c r="AX125" s="12" t="s">
        <v>77</v>
      </c>
      <c r="AY125" s="207" t="s">
        <v>116</v>
      </c>
    </row>
    <row r="126" spans="2:65" s="13" customFormat="1" ht="11.25">
      <c r="B126" s="208"/>
      <c r="C126" s="209"/>
      <c r="D126" s="195" t="s">
        <v>131</v>
      </c>
      <c r="E126" s="210" t="s">
        <v>21</v>
      </c>
      <c r="F126" s="211" t="s">
        <v>152</v>
      </c>
      <c r="G126" s="209"/>
      <c r="H126" s="212">
        <v>40</v>
      </c>
      <c r="I126" s="213"/>
      <c r="J126" s="209"/>
      <c r="K126" s="209"/>
      <c r="L126" s="214"/>
      <c r="M126" s="215"/>
      <c r="N126" s="216"/>
      <c r="O126" s="216"/>
      <c r="P126" s="216"/>
      <c r="Q126" s="216"/>
      <c r="R126" s="216"/>
      <c r="S126" s="216"/>
      <c r="T126" s="217"/>
      <c r="AT126" s="218" t="s">
        <v>131</v>
      </c>
      <c r="AU126" s="218" t="s">
        <v>87</v>
      </c>
      <c r="AV126" s="13" t="s">
        <v>87</v>
      </c>
      <c r="AW126" s="13" t="s">
        <v>38</v>
      </c>
      <c r="AX126" s="13" t="s">
        <v>77</v>
      </c>
      <c r="AY126" s="218" t="s">
        <v>116</v>
      </c>
    </row>
    <row r="127" spans="2:65" s="14" customFormat="1" ht="11.25">
      <c r="B127" s="219"/>
      <c r="C127" s="220"/>
      <c r="D127" s="195" t="s">
        <v>131</v>
      </c>
      <c r="E127" s="221" t="s">
        <v>21</v>
      </c>
      <c r="F127" s="222" t="s">
        <v>153</v>
      </c>
      <c r="G127" s="220"/>
      <c r="H127" s="223">
        <v>4265</v>
      </c>
      <c r="I127" s="224"/>
      <c r="J127" s="220"/>
      <c r="K127" s="220"/>
      <c r="L127" s="225"/>
      <c r="M127" s="226"/>
      <c r="N127" s="227"/>
      <c r="O127" s="227"/>
      <c r="P127" s="227"/>
      <c r="Q127" s="227"/>
      <c r="R127" s="227"/>
      <c r="S127" s="227"/>
      <c r="T127" s="228"/>
      <c r="AT127" s="229" t="s">
        <v>131</v>
      </c>
      <c r="AU127" s="229" t="s">
        <v>87</v>
      </c>
      <c r="AV127" s="14" t="s">
        <v>123</v>
      </c>
      <c r="AW127" s="14" t="s">
        <v>38</v>
      </c>
      <c r="AX127" s="14" t="s">
        <v>85</v>
      </c>
      <c r="AY127" s="229" t="s">
        <v>116</v>
      </c>
    </row>
    <row r="128" spans="2:65" s="11" customFormat="1" ht="22.9" customHeight="1">
      <c r="B128" s="166"/>
      <c r="C128" s="167"/>
      <c r="D128" s="168" t="s">
        <v>76</v>
      </c>
      <c r="E128" s="180" t="s">
        <v>203</v>
      </c>
      <c r="F128" s="180" t="s">
        <v>243</v>
      </c>
      <c r="G128" s="167"/>
      <c r="H128" s="167"/>
      <c r="I128" s="170"/>
      <c r="J128" s="181">
        <f>BK128</f>
        <v>0</v>
      </c>
      <c r="K128" s="167"/>
      <c r="L128" s="172"/>
      <c r="M128" s="173"/>
      <c r="N128" s="174"/>
      <c r="O128" s="174"/>
      <c r="P128" s="175">
        <f>SUM(P129:P132)</f>
        <v>0</v>
      </c>
      <c r="Q128" s="174"/>
      <c r="R128" s="175">
        <f>SUM(R129:R132)</f>
        <v>0.43570999999999999</v>
      </c>
      <c r="S128" s="174"/>
      <c r="T128" s="176">
        <f>SUM(T129:T132)</f>
        <v>0</v>
      </c>
      <c r="AR128" s="177" t="s">
        <v>85</v>
      </c>
      <c r="AT128" s="178" t="s">
        <v>76</v>
      </c>
      <c r="AU128" s="178" t="s">
        <v>85</v>
      </c>
      <c r="AY128" s="177" t="s">
        <v>116</v>
      </c>
      <c r="BK128" s="179">
        <f>SUM(BK129:BK132)</f>
        <v>0</v>
      </c>
    </row>
    <row r="129" spans="2:65" s="1" customFormat="1" ht="36" customHeight="1">
      <c r="B129" s="34"/>
      <c r="C129" s="182" t="s">
        <v>8</v>
      </c>
      <c r="D129" s="182" t="s">
        <v>118</v>
      </c>
      <c r="E129" s="183" t="s">
        <v>244</v>
      </c>
      <c r="F129" s="184" t="s">
        <v>245</v>
      </c>
      <c r="G129" s="185" t="s">
        <v>246</v>
      </c>
      <c r="H129" s="186">
        <v>17</v>
      </c>
      <c r="I129" s="187"/>
      <c r="J129" s="188">
        <f>ROUND(I129*H129,2)</f>
        <v>0</v>
      </c>
      <c r="K129" s="184" t="s">
        <v>122</v>
      </c>
      <c r="L129" s="38"/>
      <c r="M129" s="189" t="s">
        <v>21</v>
      </c>
      <c r="N129" s="190" t="s">
        <v>48</v>
      </c>
      <c r="O129" s="63"/>
      <c r="P129" s="191">
        <f>O129*H129</f>
        <v>0</v>
      </c>
      <c r="Q129" s="191">
        <v>2.563E-2</v>
      </c>
      <c r="R129" s="191">
        <f>Q129*H129</f>
        <v>0.43570999999999999</v>
      </c>
      <c r="S129" s="191">
        <v>0</v>
      </c>
      <c r="T129" s="192">
        <f>S129*H129</f>
        <v>0</v>
      </c>
      <c r="AR129" s="193" t="s">
        <v>123</v>
      </c>
      <c r="AT129" s="193" t="s">
        <v>118</v>
      </c>
      <c r="AU129" s="193" t="s">
        <v>87</v>
      </c>
      <c r="AY129" s="16" t="s">
        <v>116</v>
      </c>
      <c r="BE129" s="194">
        <f>IF(N129="základní",J129,0)</f>
        <v>0</v>
      </c>
      <c r="BF129" s="194">
        <f>IF(N129="snížená",J129,0)</f>
        <v>0</v>
      </c>
      <c r="BG129" s="194">
        <f>IF(N129="zákl. přenesená",J129,0)</f>
        <v>0</v>
      </c>
      <c r="BH129" s="194">
        <f>IF(N129="sníž. přenesená",J129,0)</f>
        <v>0</v>
      </c>
      <c r="BI129" s="194">
        <f>IF(N129="nulová",J129,0)</f>
        <v>0</v>
      </c>
      <c r="BJ129" s="16" t="s">
        <v>85</v>
      </c>
      <c r="BK129" s="194">
        <f>ROUND(I129*H129,2)</f>
        <v>0</v>
      </c>
      <c r="BL129" s="16" t="s">
        <v>123</v>
      </c>
      <c r="BM129" s="193" t="s">
        <v>247</v>
      </c>
    </row>
    <row r="130" spans="2:65" s="1" customFormat="1" ht="156">
      <c r="B130" s="34"/>
      <c r="C130" s="35"/>
      <c r="D130" s="195" t="s">
        <v>125</v>
      </c>
      <c r="E130" s="35"/>
      <c r="F130" s="196" t="s">
        <v>248</v>
      </c>
      <c r="G130" s="35"/>
      <c r="H130" s="35"/>
      <c r="I130" s="107"/>
      <c r="J130" s="35"/>
      <c r="K130" s="35"/>
      <c r="L130" s="38"/>
      <c r="M130" s="197"/>
      <c r="N130" s="63"/>
      <c r="O130" s="63"/>
      <c r="P130" s="63"/>
      <c r="Q130" s="63"/>
      <c r="R130" s="63"/>
      <c r="S130" s="63"/>
      <c r="T130" s="64"/>
      <c r="AT130" s="16" t="s">
        <v>125</v>
      </c>
      <c r="AU130" s="16" t="s">
        <v>87</v>
      </c>
    </row>
    <row r="131" spans="2:65" s="12" customFormat="1" ht="11.25">
      <c r="B131" s="198"/>
      <c r="C131" s="199"/>
      <c r="D131" s="195" t="s">
        <v>131</v>
      </c>
      <c r="E131" s="200" t="s">
        <v>21</v>
      </c>
      <c r="F131" s="201" t="s">
        <v>249</v>
      </c>
      <c r="G131" s="199"/>
      <c r="H131" s="200" t="s">
        <v>21</v>
      </c>
      <c r="I131" s="202"/>
      <c r="J131" s="199"/>
      <c r="K131" s="199"/>
      <c r="L131" s="203"/>
      <c r="M131" s="204"/>
      <c r="N131" s="205"/>
      <c r="O131" s="205"/>
      <c r="P131" s="205"/>
      <c r="Q131" s="205"/>
      <c r="R131" s="205"/>
      <c r="S131" s="205"/>
      <c r="T131" s="206"/>
      <c r="AT131" s="207" t="s">
        <v>131</v>
      </c>
      <c r="AU131" s="207" t="s">
        <v>87</v>
      </c>
      <c r="AV131" s="12" t="s">
        <v>85</v>
      </c>
      <c r="AW131" s="12" t="s">
        <v>38</v>
      </c>
      <c r="AX131" s="12" t="s">
        <v>77</v>
      </c>
      <c r="AY131" s="207" t="s">
        <v>116</v>
      </c>
    </row>
    <row r="132" spans="2:65" s="13" customFormat="1" ht="11.25">
      <c r="B132" s="208"/>
      <c r="C132" s="209"/>
      <c r="D132" s="195" t="s">
        <v>131</v>
      </c>
      <c r="E132" s="210" t="s">
        <v>21</v>
      </c>
      <c r="F132" s="211" t="s">
        <v>250</v>
      </c>
      <c r="G132" s="209"/>
      <c r="H132" s="212">
        <v>17</v>
      </c>
      <c r="I132" s="213"/>
      <c r="J132" s="209"/>
      <c r="K132" s="209"/>
      <c r="L132" s="214"/>
      <c r="M132" s="215"/>
      <c r="N132" s="216"/>
      <c r="O132" s="216"/>
      <c r="P132" s="216"/>
      <c r="Q132" s="216"/>
      <c r="R132" s="216"/>
      <c r="S132" s="216"/>
      <c r="T132" s="217"/>
      <c r="AT132" s="218" t="s">
        <v>131</v>
      </c>
      <c r="AU132" s="218" t="s">
        <v>87</v>
      </c>
      <c r="AV132" s="13" t="s">
        <v>87</v>
      </c>
      <c r="AW132" s="13" t="s">
        <v>38</v>
      </c>
      <c r="AX132" s="13" t="s">
        <v>85</v>
      </c>
      <c r="AY132" s="218" t="s">
        <v>116</v>
      </c>
    </row>
    <row r="133" spans="2:65" s="11" customFormat="1" ht="22.9" customHeight="1">
      <c r="B133" s="166"/>
      <c r="C133" s="167"/>
      <c r="D133" s="168" t="s">
        <v>76</v>
      </c>
      <c r="E133" s="180" t="s">
        <v>211</v>
      </c>
      <c r="F133" s="180" t="s">
        <v>251</v>
      </c>
      <c r="G133" s="167"/>
      <c r="H133" s="167"/>
      <c r="I133" s="170"/>
      <c r="J133" s="181">
        <f>BK133</f>
        <v>0</v>
      </c>
      <c r="K133" s="167"/>
      <c r="L133" s="172"/>
      <c r="M133" s="173"/>
      <c r="N133" s="174"/>
      <c r="O133" s="174"/>
      <c r="P133" s="175">
        <f>SUM(P134:P141)</f>
        <v>0</v>
      </c>
      <c r="Q133" s="174"/>
      <c r="R133" s="175">
        <f>SUM(R134:R141)</f>
        <v>112.06135</v>
      </c>
      <c r="S133" s="174"/>
      <c r="T133" s="176">
        <f>SUM(T134:T141)</f>
        <v>0</v>
      </c>
      <c r="AR133" s="177" t="s">
        <v>85</v>
      </c>
      <c r="AT133" s="178" t="s">
        <v>76</v>
      </c>
      <c r="AU133" s="178" t="s">
        <v>85</v>
      </c>
      <c r="AY133" s="177" t="s">
        <v>116</v>
      </c>
      <c r="BK133" s="179">
        <f>SUM(BK134:BK141)</f>
        <v>0</v>
      </c>
    </row>
    <row r="134" spans="2:65" s="1" customFormat="1" ht="36" customHeight="1">
      <c r="B134" s="34"/>
      <c r="C134" s="182" t="s">
        <v>252</v>
      </c>
      <c r="D134" s="182" t="s">
        <v>118</v>
      </c>
      <c r="E134" s="183" t="s">
        <v>253</v>
      </c>
      <c r="F134" s="184" t="s">
        <v>254</v>
      </c>
      <c r="G134" s="185" t="s">
        <v>197</v>
      </c>
      <c r="H134" s="186">
        <v>4</v>
      </c>
      <c r="I134" s="187"/>
      <c r="J134" s="188">
        <f>ROUND(I134*H134,2)</f>
        <v>0</v>
      </c>
      <c r="K134" s="184" t="s">
        <v>122</v>
      </c>
      <c r="L134" s="38"/>
      <c r="M134" s="189" t="s">
        <v>21</v>
      </c>
      <c r="N134" s="190" t="s">
        <v>48</v>
      </c>
      <c r="O134" s="63"/>
      <c r="P134" s="191">
        <f>O134*H134</f>
        <v>0</v>
      </c>
      <c r="Q134" s="191">
        <v>5.8003900000000002</v>
      </c>
      <c r="R134" s="191">
        <f>Q134*H134</f>
        <v>23.201560000000001</v>
      </c>
      <c r="S134" s="191">
        <v>0</v>
      </c>
      <c r="T134" s="192">
        <f>S134*H134</f>
        <v>0</v>
      </c>
      <c r="AR134" s="193" t="s">
        <v>123</v>
      </c>
      <c r="AT134" s="193" t="s">
        <v>118</v>
      </c>
      <c r="AU134" s="193" t="s">
        <v>87</v>
      </c>
      <c r="AY134" s="16" t="s">
        <v>116</v>
      </c>
      <c r="BE134" s="194">
        <f>IF(N134="základní",J134,0)</f>
        <v>0</v>
      </c>
      <c r="BF134" s="194">
        <f>IF(N134="snížená",J134,0)</f>
        <v>0</v>
      </c>
      <c r="BG134" s="194">
        <f>IF(N134="zákl. přenesená",J134,0)</f>
        <v>0</v>
      </c>
      <c r="BH134" s="194">
        <f>IF(N134="sníž. přenesená",J134,0)</f>
        <v>0</v>
      </c>
      <c r="BI134" s="194">
        <f>IF(N134="nulová",J134,0)</f>
        <v>0</v>
      </c>
      <c r="BJ134" s="16" t="s">
        <v>85</v>
      </c>
      <c r="BK134" s="194">
        <f>ROUND(I134*H134,2)</f>
        <v>0</v>
      </c>
      <c r="BL134" s="16" t="s">
        <v>123</v>
      </c>
      <c r="BM134" s="193" t="s">
        <v>255</v>
      </c>
    </row>
    <row r="135" spans="2:65" s="1" customFormat="1" ht="234">
      <c r="B135" s="34"/>
      <c r="C135" s="35"/>
      <c r="D135" s="195" t="s">
        <v>125</v>
      </c>
      <c r="E135" s="35"/>
      <c r="F135" s="196" t="s">
        <v>256</v>
      </c>
      <c r="G135" s="35"/>
      <c r="H135" s="35"/>
      <c r="I135" s="107"/>
      <c r="J135" s="35"/>
      <c r="K135" s="35"/>
      <c r="L135" s="38"/>
      <c r="M135" s="197"/>
      <c r="N135" s="63"/>
      <c r="O135" s="63"/>
      <c r="P135" s="63"/>
      <c r="Q135" s="63"/>
      <c r="R135" s="63"/>
      <c r="S135" s="63"/>
      <c r="T135" s="64"/>
      <c r="AT135" s="16" t="s">
        <v>125</v>
      </c>
      <c r="AU135" s="16" t="s">
        <v>87</v>
      </c>
    </row>
    <row r="136" spans="2:65" s="1" customFormat="1" ht="24" customHeight="1">
      <c r="B136" s="34"/>
      <c r="C136" s="182" t="s">
        <v>257</v>
      </c>
      <c r="D136" s="182" t="s">
        <v>118</v>
      </c>
      <c r="E136" s="183" t="s">
        <v>258</v>
      </c>
      <c r="F136" s="184" t="s">
        <v>259</v>
      </c>
      <c r="G136" s="185" t="s">
        <v>121</v>
      </c>
      <c r="H136" s="186">
        <v>35</v>
      </c>
      <c r="I136" s="187"/>
      <c r="J136" s="188">
        <f>ROUND(I136*H136,2)</f>
        <v>0</v>
      </c>
      <c r="K136" s="184" t="s">
        <v>122</v>
      </c>
      <c r="L136" s="38"/>
      <c r="M136" s="189" t="s">
        <v>21</v>
      </c>
      <c r="N136" s="190" t="s">
        <v>48</v>
      </c>
      <c r="O136" s="63"/>
      <c r="P136" s="191">
        <f>O136*H136</f>
        <v>0</v>
      </c>
      <c r="Q136" s="191">
        <v>2.2667199999999998</v>
      </c>
      <c r="R136" s="191">
        <f>Q136*H136</f>
        <v>79.3352</v>
      </c>
      <c r="S136" s="191">
        <v>0</v>
      </c>
      <c r="T136" s="192">
        <f>S136*H136</f>
        <v>0</v>
      </c>
      <c r="AR136" s="193" t="s">
        <v>123</v>
      </c>
      <c r="AT136" s="193" t="s">
        <v>118</v>
      </c>
      <c r="AU136" s="193" t="s">
        <v>87</v>
      </c>
      <c r="AY136" s="16" t="s">
        <v>116</v>
      </c>
      <c r="BE136" s="194">
        <f>IF(N136="základní",J136,0)</f>
        <v>0</v>
      </c>
      <c r="BF136" s="194">
        <f>IF(N136="snížená",J136,0)</f>
        <v>0</v>
      </c>
      <c r="BG136" s="194">
        <f>IF(N136="zákl. přenesená",J136,0)</f>
        <v>0</v>
      </c>
      <c r="BH136" s="194">
        <f>IF(N136="sníž. přenesená",J136,0)</f>
        <v>0</v>
      </c>
      <c r="BI136" s="194">
        <f>IF(N136="nulová",J136,0)</f>
        <v>0</v>
      </c>
      <c r="BJ136" s="16" t="s">
        <v>85</v>
      </c>
      <c r="BK136" s="194">
        <f>ROUND(I136*H136,2)</f>
        <v>0</v>
      </c>
      <c r="BL136" s="16" t="s">
        <v>123</v>
      </c>
      <c r="BM136" s="193" t="s">
        <v>260</v>
      </c>
    </row>
    <row r="137" spans="2:65" s="1" customFormat="1" ht="68.25">
      <c r="B137" s="34"/>
      <c r="C137" s="35"/>
      <c r="D137" s="195" t="s">
        <v>125</v>
      </c>
      <c r="E137" s="35"/>
      <c r="F137" s="196" t="s">
        <v>261</v>
      </c>
      <c r="G137" s="35"/>
      <c r="H137" s="35"/>
      <c r="I137" s="107"/>
      <c r="J137" s="35"/>
      <c r="K137" s="35"/>
      <c r="L137" s="38"/>
      <c r="M137" s="197"/>
      <c r="N137" s="63"/>
      <c r="O137" s="63"/>
      <c r="P137" s="63"/>
      <c r="Q137" s="63"/>
      <c r="R137" s="63"/>
      <c r="S137" s="63"/>
      <c r="T137" s="64"/>
      <c r="AT137" s="16" t="s">
        <v>125</v>
      </c>
      <c r="AU137" s="16" t="s">
        <v>87</v>
      </c>
    </row>
    <row r="138" spans="2:65" s="13" customFormat="1" ht="11.25">
      <c r="B138" s="208"/>
      <c r="C138" s="209"/>
      <c r="D138" s="195" t="s">
        <v>131</v>
      </c>
      <c r="E138" s="210" t="s">
        <v>21</v>
      </c>
      <c r="F138" s="211" t="s">
        <v>262</v>
      </c>
      <c r="G138" s="209"/>
      <c r="H138" s="212">
        <v>35</v>
      </c>
      <c r="I138" s="213"/>
      <c r="J138" s="209"/>
      <c r="K138" s="209"/>
      <c r="L138" s="214"/>
      <c r="M138" s="215"/>
      <c r="N138" s="216"/>
      <c r="O138" s="216"/>
      <c r="P138" s="216"/>
      <c r="Q138" s="216"/>
      <c r="R138" s="216"/>
      <c r="S138" s="216"/>
      <c r="T138" s="217"/>
      <c r="AT138" s="218" t="s">
        <v>131</v>
      </c>
      <c r="AU138" s="218" t="s">
        <v>87</v>
      </c>
      <c r="AV138" s="13" t="s">
        <v>87</v>
      </c>
      <c r="AW138" s="13" t="s">
        <v>38</v>
      </c>
      <c r="AX138" s="13" t="s">
        <v>85</v>
      </c>
      <c r="AY138" s="218" t="s">
        <v>116</v>
      </c>
    </row>
    <row r="139" spans="2:65" s="1" customFormat="1" ht="48" customHeight="1">
      <c r="B139" s="34"/>
      <c r="C139" s="182" t="s">
        <v>263</v>
      </c>
      <c r="D139" s="182" t="s">
        <v>118</v>
      </c>
      <c r="E139" s="183" t="s">
        <v>264</v>
      </c>
      <c r="F139" s="184" t="s">
        <v>265</v>
      </c>
      <c r="G139" s="185" t="s">
        <v>246</v>
      </c>
      <c r="H139" s="186">
        <v>19</v>
      </c>
      <c r="I139" s="187"/>
      <c r="J139" s="188">
        <f>ROUND(I139*H139,2)</f>
        <v>0</v>
      </c>
      <c r="K139" s="184" t="s">
        <v>122</v>
      </c>
      <c r="L139" s="38"/>
      <c r="M139" s="189" t="s">
        <v>21</v>
      </c>
      <c r="N139" s="190" t="s">
        <v>48</v>
      </c>
      <c r="O139" s="63"/>
      <c r="P139" s="191">
        <f>O139*H139</f>
        <v>0</v>
      </c>
      <c r="Q139" s="191">
        <v>0.14760999999999999</v>
      </c>
      <c r="R139" s="191">
        <f>Q139*H139</f>
        <v>2.8045899999999997</v>
      </c>
      <c r="S139" s="191">
        <v>0</v>
      </c>
      <c r="T139" s="192">
        <f>S139*H139</f>
        <v>0</v>
      </c>
      <c r="AR139" s="193" t="s">
        <v>123</v>
      </c>
      <c r="AT139" s="193" t="s">
        <v>118</v>
      </c>
      <c r="AU139" s="193" t="s">
        <v>87</v>
      </c>
      <c r="AY139" s="16" t="s">
        <v>116</v>
      </c>
      <c r="BE139" s="194">
        <f>IF(N139="základní",J139,0)</f>
        <v>0</v>
      </c>
      <c r="BF139" s="194">
        <f>IF(N139="snížená",J139,0)</f>
        <v>0</v>
      </c>
      <c r="BG139" s="194">
        <f>IF(N139="zákl. přenesená",J139,0)</f>
        <v>0</v>
      </c>
      <c r="BH139" s="194">
        <f>IF(N139="sníž. přenesená",J139,0)</f>
        <v>0</v>
      </c>
      <c r="BI139" s="194">
        <f>IF(N139="nulová",J139,0)</f>
        <v>0</v>
      </c>
      <c r="BJ139" s="16" t="s">
        <v>85</v>
      </c>
      <c r="BK139" s="194">
        <f>ROUND(I139*H139,2)</f>
        <v>0</v>
      </c>
      <c r="BL139" s="16" t="s">
        <v>123</v>
      </c>
      <c r="BM139" s="193" t="s">
        <v>266</v>
      </c>
    </row>
    <row r="140" spans="2:65" s="1" customFormat="1" ht="146.25">
      <c r="B140" s="34"/>
      <c r="C140" s="35"/>
      <c r="D140" s="195" t="s">
        <v>125</v>
      </c>
      <c r="E140" s="35"/>
      <c r="F140" s="196" t="s">
        <v>267</v>
      </c>
      <c r="G140" s="35"/>
      <c r="H140" s="35"/>
      <c r="I140" s="107"/>
      <c r="J140" s="35"/>
      <c r="K140" s="35"/>
      <c r="L140" s="38"/>
      <c r="M140" s="197"/>
      <c r="N140" s="63"/>
      <c r="O140" s="63"/>
      <c r="P140" s="63"/>
      <c r="Q140" s="63"/>
      <c r="R140" s="63"/>
      <c r="S140" s="63"/>
      <c r="T140" s="64"/>
      <c r="AT140" s="16" t="s">
        <v>125</v>
      </c>
      <c r="AU140" s="16" t="s">
        <v>87</v>
      </c>
    </row>
    <row r="141" spans="2:65" s="1" customFormat="1" ht="16.5" customHeight="1">
      <c r="B141" s="34"/>
      <c r="C141" s="233" t="s">
        <v>268</v>
      </c>
      <c r="D141" s="233" t="s">
        <v>200</v>
      </c>
      <c r="E141" s="234" t="s">
        <v>269</v>
      </c>
      <c r="F141" s="235" t="s">
        <v>270</v>
      </c>
      <c r="G141" s="236" t="s">
        <v>246</v>
      </c>
      <c r="H141" s="237">
        <v>28</v>
      </c>
      <c r="I141" s="238"/>
      <c r="J141" s="239">
        <f>ROUND(I141*H141,2)</f>
        <v>0</v>
      </c>
      <c r="K141" s="235" t="s">
        <v>122</v>
      </c>
      <c r="L141" s="240"/>
      <c r="M141" s="241" t="s">
        <v>21</v>
      </c>
      <c r="N141" s="242" t="s">
        <v>48</v>
      </c>
      <c r="O141" s="63"/>
      <c r="P141" s="191">
        <f>O141*H141</f>
        <v>0</v>
      </c>
      <c r="Q141" s="191">
        <v>0.24</v>
      </c>
      <c r="R141" s="191">
        <f>Q141*H141</f>
        <v>6.72</v>
      </c>
      <c r="S141" s="191">
        <v>0</v>
      </c>
      <c r="T141" s="192">
        <f>S141*H141</f>
        <v>0</v>
      </c>
      <c r="AR141" s="193" t="s">
        <v>203</v>
      </c>
      <c r="AT141" s="193" t="s">
        <v>200</v>
      </c>
      <c r="AU141" s="193" t="s">
        <v>87</v>
      </c>
      <c r="AY141" s="16" t="s">
        <v>116</v>
      </c>
      <c r="BE141" s="194">
        <f>IF(N141="základní",J141,0)</f>
        <v>0</v>
      </c>
      <c r="BF141" s="194">
        <f>IF(N141="snížená",J141,0)</f>
        <v>0</v>
      </c>
      <c r="BG141" s="194">
        <f>IF(N141="zákl. přenesená",J141,0)</f>
        <v>0</v>
      </c>
      <c r="BH141" s="194">
        <f>IF(N141="sníž. přenesená",J141,0)</f>
        <v>0</v>
      </c>
      <c r="BI141" s="194">
        <f>IF(N141="nulová",J141,0)</f>
        <v>0</v>
      </c>
      <c r="BJ141" s="16" t="s">
        <v>85</v>
      </c>
      <c r="BK141" s="194">
        <f>ROUND(I141*H141,2)</f>
        <v>0</v>
      </c>
      <c r="BL141" s="16" t="s">
        <v>123</v>
      </c>
      <c r="BM141" s="193" t="s">
        <v>271</v>
      </c>
    </row>
    <row r="142" spans="2:65" s="11" customFormat="1" ht="22.9" customHeight="1">
      <c r="B142" s="166"/>
      <c r="C142" s="167"/>
      <c r="D142" s="168" t="s">
        <v>76</v>
      </c>
      <c r="E142" s="180" t="s">
        <v>272</v>
      </c>
      <c r="F142" s="180" t="s">
        <v>273</v>
      </c>
      <c r="G142" s="167"/>
      <c r="H142" s="167"/>
      <c r="I142" s="170"/>
      <c r="J142" s="181">
        <f>BK142</f>
        <v>0</v>
      </c>
      <c r="K142" s="167"/>
      <c r="L142" s="172"/>
      <c r="M142" s="173"/>
      <c r="N142" s="174"/>
      <c r="O142" s="174"/>
      <c r="P142" s="175">
        <f>SUM(P143:P144)</f>
        <v>0</v>
      </c>
      <c r="Q142" s="174"/>
      <c r="R142" s="175">
        <f>SUM(R143:R144)</f>
        <v>0</v>
      </c>
      <c r="S142" s="174"/>
      <c r="T142" s="176">
        <f>SUM(T143:T144)</f>
        <v>0</v>
      </c>
      <c r="AR142" s="177" t="s">
        <v>85</v>
      </c>
      <c r="AT142" s="178" t="s">
        <v>76</v>
      </c>
      <c r="AU142" s="178" t="s">
        <v>85</v>
      </c>
      <c r="AY142" s="177" t="s">
        <v>116</v>
      </c>
      <c r="BK142" s="179">
        <f>SUM(BK143:BK144)</f>
        <v>0</v>
      </c>
    </row>
    <row r="143" spans="2:65" s="1" customFormat="1" ht="36" customHeight="1">
      <c r="B143" s="34"/>
      <c r="C143" s="182" t="s">
        <v>274</v>
      </c>
      <c r="D143" s="182" t="s">
        <v>118</v>
      </c>
      <c r="E143" s="183" t="s">
        <v>275</v>
      </c>
      <c r="F143" s="184" t="s">
        <v>276</v>
      </c>
      <c r="G143" s="185" t="s">
        <v>176</v>
      </c>
      <c r="H143" s="186">
        <v>114.21899999999999</v>
      </c>
      <c r="I143" s="187"/>
      <c r="J143" s="188">
        <f>ROUND(I143*H143,2)</f>
        <v>0</v>
      </c>
      <c r="K143" s="184" t="s">
        <v>122</v>
      </c>
      <c r="L143" s="38"/>
      <c r="M143" s="189" t="s">
        <v>21</v>
      </c>
      <c r="N143" s="190" t="s">
        <v>48</v>
      </c>
      <c r="O143" s="63"/>
      <c r="P143" s="191">
        <f>O143*H143</f>
        <v>0</v>
      </c>
      <c r="Q143" s="191">
        <v>0</v>
      </c>
      <c r="R143" s="191">
        <f>Q143*H143</f>
        <v>0</v>
      </c>
      <c r="S143" s="191">
        <v>0</v>
      </c>
      <c r="T143" s="192">
        <f>S143*H143</f>
        <v>0</v>
      </c>
      <c r="AR143" s="193" t="s">
        <v>123</v>
      </c>
      <c r="AT143" s="193" t="s">
        <v>118</v>
      </c>
      <c r="AU143" s="193" t="s">
        <v>87</v>
      </c>
      <c r="AY143" s="16" t="s">
        <v>116</v>
      </c>
      <c r="BE143" s="194">
        <f>IF(N143="základní",J143,0)</f>
        <v>0</v>
      </c>
      <c r="BF143" s="194">
        <f>IF(N143="snížená",J143,0)</f>
        <v>0</v>
      </c>
      <c r="BG143" s="194">
        <f>IF(N143="zákl. přenesená",J143,0)</f>
        <v>0</v>
      </c>
      <c r="BH143" s="194">
        <f>IF(N143="sníž. přenesená",J143,0)</f>
        <v>0</v>
      </c>
      <c r="BI143" s="194">
        <f>IF(N143="nulová",J143,0)</f>
        <v>0</v>
      </c>
      <c r="BJ143" s="16" t="s">
        <v>85</v>
      </c>
      <c r="BK143" s="194">
        <f>ROUND(I143*H143,2)</f>
        <v>0</v>
      </c>
      <c r="BL143" s="16" t="s">
        <v>123</v>
      </c>
      <c r="BM143" s="193" t="s">
        <v>277</v>
      </c>
    </row>
    <row r="144" spans="2:65" s="1" customFormat="1" ht="39">
      <c r="B144" s="34"/>
      <c r="C144" s="35"/>
      <c r="D144" s="195" t="s">
        <v>125</v>
      </c>
      <c r="E144" s="35"/>
      <c r="F144" s="196" t="s">
        <v>278</v>
      </c>
      <c r="G144" s="35"/>
      <c r="H144" s="35"/>
      <c r="I144" s="107"/>
      <c r="J144" s="35"/>
      <c r="K144" s="35"/>
      <c r="L144" s="38"/>
      <c r="M144" s="197"/>
      <c r="N144" s="63"/>
      <c r="O144" s="63"/>
      <c r="P144" s="63"/>
      <c r="Q144" s="63"/>
      <c r="R144" s="63"/>
      <c r="S144" s="63"/>
      <c r="T144" s="64"/>
      <c r="AT144" s="16" t="s">
        <v>125</v>
      </c>
      <c r="AU144" s="16" t="s">
        <v>87</v>
      </c>
    </row>
    <row r="145" spans="2:65" s="11" customFormat="1" ht="25.9" customHeight="1">
      <c r="B145" s="166"/>
      <c r="C145" s="167"/>
      <c r="D145" s="168" t="s">
        <v>76</v>
      </c>
      <c r="E145" s="169" t="s">
        <v>279</v>
      </c>
      <c r="F145" s="169" t="s">
        <v>280</v>
      </c>
      <c r="G145" s="167"/>
      <c r="H145" s="167"/>
      <c r="I145" s="170"/>
      <c r="J145" s="171">
        <f>BK145</f>
        <v>0</v>
      </c>
      <c r="K145" s="167"/>
      <c r="L145" s="172"/>
      <c r="M145" s="173"/>
      <c r="N145" s="174"/>
      <c r="O145" s="174"/>
      <c r="P145" s="175">
        <f>P146</f>
        <v>0</v>
      </c>
      <c r="Q145" s="174"/>
      <c r="R145" s="175">
        <f>R146</f>
        <v>0.70527736000000008</v>
      </c>
      <c r="S145" s="174"/>
      <c r="T145" s="176">
        <f>T146</f>
        <v>0</v>
      </c>
      <c r="AR145" s="177" t="s">
        <v>87</v>
      </c>
      <c r="AT145" s="178" t="s">
        <v>76</v>
      </c>
      <c r="AU145" s="178" t="s">
        <v>77</v>
      </c>
      <c r="AY145" s="177" t="s">
        <v>116</v>
      </c>
      <c r="BK145" s="179">
        <f>BK146</f>
        <v>0</v>
      </c>
    </row>
    <row r="146" spans="2:65" s="11" customFormat="1" ht="22.9" customHeight="1">
      <c r="B146" s="166"/>
      <c r="C146" s="167"/>
      <c r="D146" s="168" t="s">
        <v>76</v>
      </c>
      <c r="E146" s="180" t="s">
        <v>281</v>
      </c>
      <c r="F146" s="180" t="s">
        <v>282</v>
      </c>
      <c r="G146" s="167"/>
      <c r="H146" s="167"/>
      <c r="I146" s="170"/>
      <c r="J146" s="181">
        <f>BK146</f>
        <v>0</v>
      </c>
      <c r="K146" s="167"/>
      <c r="L146" s="172"/>
      <c r="M146" s="173"/>
      <c r="N146" s="174"/>
      <c r="O146" s="174"/>
      <c r="P146" s="175">
        <f>SUM(P147:P156)</f>
        <v>0</v>
      </c>
      <c r="Q146" s="174"/>
      <c r="R146" s="175">
        <f>SUM(R147:R156)</f>
        <v>0.70527736000000008</v>
      </c>
      <c r="S146" s="174"/>
      <c r="T146" s="176">
        <f>SUM(T147:T156)</f>
        <v>0</v>
      </c>
      <c r="AR146" s="177" t="s">
        <v>87</v>
      </c>
      <c r="AT146" s="178" t="s">
        <v>76</v>
      </c>
      <c r="AU146" s="178" t="s">
        <v>85</v>
      </c>
      <c r="AY146" s="177" t="s">
        <v>116</v>
      </c>
      <c r="BK146" s="179">
        <f>SUM(BK147:BK156)</f>
        <v>0</v>
      </c>
    </row>
    <row r="147" spans="2:65" s="1" customFormat="1" ht="24" customHeight="1">
      <c r="B147" s="34"/>
      <c r="C147" s="182" t="s">
        <v>7</v>
      </c>
      <c r="D147" s="182" t="s">
        <v>118</v>
      </c>
      <c r="E147" s="183" t="s">
        <v>283</v>
      </c>
      <c r="F147" s="184" t="s">
        <v>284</v>
      </c>
      <c r="G147" s="185" t="s">
        <v>285</v>
      </c>
      <c r="H147" s="186">
        <v>665.35599999999999</v>
      </c>
      <c r="I147" s="187"/>
      <c r="J147" s="188">
        <f>ROUND(I147*H147,2)</f>
        <v>0</v>
      </c>
      <c r="K147" s="184" t="s">
        <v>122</v>
      </c>
      <c r="L147" s="38"/>
      <c r="M147" s="189" t="s">
        <v>21</v>
      </c>
      <c r="N147" s="190" t="s">
        <v>48</v>
      </c>
      <c r="O147" s="63"/>
      <c r="P147" s="191">
        <f>O147*H147</f>
        <v>0</v>
      </c>
      <c r="Q147" s="191">
        <v>6.0000000000000002E-5</v>
      </c>
      <c r="R147" s="191">
        <f>Q147*H147</f>
        <v>3.9921360000000003E-2</v>
      </c>
      <c r="S147" s="191">
        <v>0</v>
      </c>
      <c r="T147" s="192">
        <f>S147*H147</f>
        <v>0</v>
      </c>
      <c r="AR147" s="193" t="s">
        <v>252</v>
      </c>
      <c r="AT147" s="193" t="s">
        <v>118</v>
      </c>
      <c r="AU147" s="193" t="s">
        <v>87</v>
      </c>
      <c r="AY147" s="16" t="s">
        <v>116</v>
      </c>
      <c r="BE147" s="194">
        <f>IF(N147="základní",J147,0)</f>
        <v>0</v>
      </c>
      <c r="BF147" s="194">
        <f>IF(N147="snížená",J147,0)</f>
        <v>0</v>
      </c>
      <c r="BG147" s="194">
        <f>IF(N147="zákl. přenesená",J147,0)</f>
        <v>0</v>
      </c>
      <c r="BH147" s="194">
        <f>IF(N147="sníž. přenesená",J147,0)</f>
        <v>0</v>
      </c>
      <c r="BI147" s="194">
        <f>IF(N147="nulová",J147,0)</f>
        <v>0</v>
      </c>
      <c r="BJ147" s="16" t="s">
        <v>85</v>
      </c>
      <c r="BK147" s="194">
        <f>ROUND(I147*H147,2)</f>
        <v>0</v>
      </c>
      <c r="BL147" s="16" t="s">
        <v>252</v>
      </c>
      <c r="BM147" s="193" t="s">
        <v>286</v>
      </c>
    </row>
    <row r="148" spans="2:65" s="1" customFormat="1" ht="39">
      <c r="B148" s="34"/>
      <c r="C148" s="35"/>
      <c r="D148" s="195" t="s">
        <v>125</v>
      </c>
      <c r="E148" s="35"/>
      <c r="F148" s="196" t="s">
        <v>287</v>
      </c>
      <c r="G148" s="35"/>
      <c r="H148" s="35"/>
      <c r="I148" s="107"/>
      <c r="J148" s="35"/>
      <c r="K148" s="35"/>
      <c r="L148" s="38"/>
      <c r="M148" s="197"/>
      <c r="N148" s="63"/>
      <c r="O148" s="63"/>
      <c r="P148" s="63"/>
      <c r="Q148" s="63"/>
      <c r="R148" s="63"/>
      <c r="S148" s="63"/>
      <c r="T148" s="64"/>
      <c r="AT148" s="16" t="s">
        <v>125</v>
      </c>
      <c r="AU148" s="16" t="s">
        <v>87</v>
      </c>
    </row>
    <row r="149" spans="2:65" s="12" customFormat="1" ht="11.25">
      <c r="B149" s="198"/>
      <c r="C149" s="199"/>
      <c r="D149" s="195" t="s">
        <v>131</v>
      </c>
      <c r="E149" s="200" t="s">
        <v>21</v>
      </c>
      <c r="F149" s="201" t="s">
        <v>288</v>
      </c>
      <c r="G149" s="199"/>
      <c r="H149" s="200" t="s">
        <v>21</v>
      </c>
      <c r="I149" s="202"/>
      <c r="J149" s="199"/>
      <c r="K149" s="199"/>
      <c r="L149" s="203"/>
      <c r="M149" s="204"/>
      <c r="N149" s="205"/>
      <c r="O149" s="205"/>
      <c r="P149" s="205"/>
      <c r="Q149" s="205"/>
      <c r="R149" s="205"/>
      <c r="S149" s="205"/>
      <c r="T149" s="206"/>
      <c r="AT149" s="207" t="s">
        <v>131</v>
      </c>
      <c r="AU149" s="207" t="s">
        <v>87</v>
      </c>
      <c r="AV149" s="12" t="s">
        <v>85</v>
      </c>
      <c r="AW149" s="12" t="s">
        <v>38</v>
      </c>
      <c r="AX149" s="12" t="s">
        <v>77</v>
      </c>
      <c r="AY149" s="207" t="s">
        <v>116</v>
      </c>
    </row>
    <row r="150" spans="2:65" s="13" customFormat="1" ht="11.25">
      <c r="B150" s="208"/>
      <c r="C150" s="209"/>
      <c r="D150" s="195" t="s">
        <v>131</v>
      </c>
      <c r="E150" s="210" t="s">
        <v>21</v>
      </c>
      <c r="F150" s="211" t="s">
        <v>289</v>
      </c>
      <c r="G150" s="209"/>
      <c r="H150" s="212">
        <v>105.16</v>
      </c>
      <c r="I150" s="213"/>
      <c r="J150" s="209"/>
      <c r="K150" s="209"/>
      <c r="L150" s="214"/>
      <c r="M150" s="215"/>
      <c r="N150" s="216"/>
      <c r="O150" s="216"/>
      <c r="P150" s="216"/>
      <c r="Q150" s="216"/>
      <c r="R150" s="216"/>
      <c r="S150" s="216"/>
      <c r="T150" s="217"/>
      <c r="AT150" s="218" t="s">
        <v>131</v>
      </c>
      <c r="AU150" s="218" t="s">
        <v>87</v>
      </c>
      <c r="AV150" s="13" t="s">
        <v>87</v>
      </c>
      <c r="AW150" s="13" t="s">
        <v>38</v>
      </c>
      <c r="AX150" s="13" t="s">
        <v>77</v>
      </c>
      <c r="AY150" s="218" t="s">
        <v>116</v>
      </c>
    </row>
    <row r="151" spans="2:65" s="12" customFormat="1" ht="11.25">
      <c r="B151" s="198"/>
      <c r="C151" s="199"/>
      <c r="D151" s="195" t="s">
        <v>131</v>
      </c>
      <c r="E151" s="200" t="s">
        <v>21</v>
      </c>
      <c r="F151" s="201" t="s">
        <v>290</v>
      </c>
      <c r="G151" s="199"/>
      <c r="H151" s="200" t="s">
        <v>21</v>
      </c>
      <c r="I151" s="202"/>
      <c r="J151" s="199"/>
      <c r="K151" s="199"/>
      <c r="L151" s="203"/>
      <c r="M151" s="204"/>
      <c r="N151" s="205"/>
      <c r="O151" s="205"/>
      <c r="P151" s="205"/>
      <c r="Q151" s="205"/>
      <c r="R151" s="205"/>
      <c r="S151" s="205"/>
      <c r="T151" s="206"/>
      <c r="AT151" s="207" t="s">
        <v>131</v>
      </c>
      <c r="AU151" s="207" t="s">
        <v>87</v>
      </c>
      <c r="AV151" s="12" t="s">
        <v>85</v>
      </c>
      <c r="AW151" s="12" t="s">
        <v>38</v>
      </c>
      <c r="AX151" s="12" t="s">
        <v>77</v>
      </c>
      <c r="AY151" s="207" t="s">
        <v>116</v>
      </c>
    </row>
    <row r="152" spans="2:65" s="13" customFormat="1" ht="11.25">
      <c r="B152" s="208"/>
      <c r="C152" s="209"/>
      <c r="D152" s="195" t="s">
        <v>131</v>
      </c>
      <c r="E152" s="210" t="s">
        <v>21</v>
      </c>
      <c r="F152" s="211" t="s">
        <v>291</v>
      </c>
      <c r="G152" s="209"/>
      <c r="H152" s="212">
        <v>560.19600000000003</v>
      </c>
      <c r="I152" s="213"/>
      <c r="J152" s="209"/>
      <c r="K152" s="209"/>
      <c r="L152" s="214"/>
      <c r="M152" s="215"/>
      <c r="N152" s="216"/>
      <c r="O152" s="216"/>
      <c r="P152" s="216"/>
      <c r="Q152" s="216"/>
      <c r="R152" s="216"/>
      <c r="S152" s="216"/>
      <c r="T152" s="217"/>
      <c r="AT152" s="218" t="s">
        <v>131</v>
      </c>
      <c r="AU152" s="218" t="s">
        <v>87</v>
      </c>
      <c r="AV152" s="13" t="s">
        <v>87</v>
      </c>
      <c r="AW152" s="13" t="s">
        <v>38</v>
      </c>
      <c r="AX152" s="13" t="s">
        <v>77</v>
      </c>
      <c r="AY152" s="218" t="s">
        <v>116</v>
      </c>
    </row>
    <row r="153" spans="2:65" s="14" customFormat="1" ht="11.25">
      <c r="B153" s="219"/>
      <c r="C153" s="220"/>
      <c r="D153" s="195" t="s">
        <v>131</v>
      </c>
      <c r="E153" s="221" t="s">
        <v>21</v>
      </c>
      <c r="F153" s="222" t="s">
        <v>153</v>
      </c>
      <c r="G153" s="220"/>
      <c r="H153" s="223">
        <v>665.35599999999999</v>
      </c>
      <c r="I153" s="224"/>
      <c r="J153" s="220"/>
      <c r="K153" s="220"/>
      <c r="L153" s="225"/>
      <c r="M153" s="226"/>
      <c r="N153" s="227"/>
      <c r="O153" s="227"/>
      <c r="P153" s="227"/>
      <c r="Q153" s="227"/>
      <c r="R153" s="227"/>
      <c r="S153" s="227"/>
      <c r="T153" s="228"/>
      <c r="AT153" s="229" t="s">
        <v>131</v>
      </c>
      <c r="AU153" s="229" t="s">
        <v>87</v>
      </c>
      <c r="AV153" s="14" t="s">
        <v>123</v>
      </c>
      <c r="AW153" s="14" t="s">
        <v>38</v>
      </c>
      <c r="AX153" s="14" t="s">
        <v>85</v>
      </c>
      <c r="AY153" s="229" t="s">
        <v>116</v>
      </c>
    </row>
    <row r="154" spans="2:65" s="1" customFormat="1" ht="24" customHeight="1">
      <c r="B154" s="34"/>
      <c r="C154" s="233" t="s">
        <v>292</v>
      </c>
      <c r="D154" s="233" t="s">
        <v>200</v>
      </c>
      <c r="E154" s="234" t="s">
        <v>293</v>
      </c>
      <c r="F154" s="235" t="s">
        <v>294</v>
      </c>
      <c r="G154" s="236" t="s">
        <v>285</v>
      </c>
      <c r="H154" s="237">
        <v>665.35599999999999</v>
      </c>
      <c r="I154" s="238"/>
      <c r="J154" s="239">
        <f>ROUND(I154*H154,2)</f>
        <v>0</v>
      </c>
      <c r="K154" s="235" t="s">
        <v>295</v>
      </c>
      <c r="L154" s="240"/>
      <c r="M154" s="241" t="s">
        <v>21</v>
      </c>
      <c r="N154" s="242" t="s">
        <v>48</v>
      </c>
      <c r="O154" s="63"/>
      <c r="P154" s="191">
        <f>O154*H154</f>
        <v>0</v>
      </c>
      <c r="Q154" s="191">
        <v>1E-3</v>
      </c>
      <c r="R154" s="191">
        <f>Q154*H154</f>
        <v>0.66535600000000006</v>
      </c>
      <c r="S154" s="191">
        <v>0</v>
      </c>
      <c r="T154" s="192">
        <f>S154*H154</f>
        <v>0</v>
      </c>
      <c r="AR154" s="193" t="s">
        <v>296</v>
      </c>
      <c r="AT154" s="193" t="s">
        <v>200</v>
      </c>
      <c r="AU154" s="193" t="s">
        <v>87</v>
      </c>
      <c r="AY154" s="16" t="s">
        <v>116</v>
      </c>
      <c r="BE154" s="194">
        <f>IF(N154="základní",J154,0)</f>
        <v>0</v>
      </c>
      <c r="BF154" s="194">
        <f>IF(N154="snížená",J154,0)</f>
        <v>0</v>
      </c>
      <c r="BG154" s="194">
        <f>IF(N154="zákl. přenesená",J154,0)</f>
        <v>0</v>
      </c>
      <c r="BH154" s="194">
        <f>IF(N154="sníž. přenesená",J154,0)</f>
        <v>0</v>
      </c>
      <c r="BI154" s="194">
        <f>IF(N154="nulová",J154,0)</f>
        <v>0</v>
      </c>
      <c r="BJ154" s="16" t="s">
        <v>85</v>
      </c>
      <c r="BK154" s="194">
        <f>ROUND(I154*H154,2)</f>
        <v>0</v>
      </c>
      <c r="BL154" s="16" t="s">
        <v>252</v>
      </c>
      <c r="BM154" s="193" t="s">
        <v>297</v>
      </c>
    </row>
    <row r="155" spans="2:65" s="1" customFormat="1" ht="36" customHeight="1">
      <c r="B155" s="34"/>
      <c r="C155" s="182" t="s">
        <v>298</v>
      </c>
      <c r="D155" s="182" t="s">
        <v>118</v>
      </c>
      <c r="E155" s="183" t="s">
        <v>299</v>
      </c>
      <c r="F155" s="184" t="s">
        <v>300</v>
      </c>
      <c r="G155" s="185" t="s">
        <v>176</v>
      </c>
      <c r="H155" s="186">
        <v>0.70499999999999996</v>
      </c>
      <c r="I155" s="187"/>
      <c r="J155" s="188">
        <f>ROUND(I155*H155,2)</f>
        <v>0</v>
      </c>
      <c r="K155" s="184" t="s">
        <v>122</v>
      </c>
      <c r="L155" s="38"/>
      <c r="M155" s="189" t="s">
        <v>21</v>
      </c>
      <c r="N155" s="190" t="s">
        <v>48</v>
      </c>
      <c r="O155" s="63"/>
      <c r="P155" s="191">
        <f>O155*H155</f>
        <v>0</v>
      </c>
      <c r="Q155" s="191">
        <v>0</v>
      </c>
      <c r="R155" s="191">
        <f>Q155*H155</f>
        <v>0</v>
      </c>
      <c r="S155" s="191">
        <v>0</v>
      </c>
      <c r="T155" s="192">
        <f>S155*H155</f>
        <v>0</v>
      </c>
      <c r="AR155" s="193" t="s">
        <v>252</v>
      </c>
      <c r="AT155" s="193" t="s">
        <v>118</v>
      </c>
      <c r="AU155" s="193" t="s">
        <v>87</v>
      </c>
      <c r="AY155" s="16" t="s">
        <v>116</v>
      </c>
      <c r="BE155" s="194">
        <f>IF(N155="základní",J155,0)</f>
        <v>0</v>
      </c>
      <c r="BF155" s="194">
        <f>IF(N155="snížená",J155,0)</f>
        <v>0</v>
      </c>
      <c r="BG155" s="194">
        <f>IF(N155="zákl. přenesená",J155,0)</f>
        <v>0</v>
      </c>
      <c r="BH155" s="194">
        <f>IF(N155="sníž. přenesená",J155,0)</f>
        <v>0</v>
      </c>
      <c r="BI155" s="194">
        <f>IF(N155="nulová",J155,0)</f>
        <v>0</v>
      </c>
      <c r="BJ155" s="16" t="s">
        <v>85</v>
      </c>
      <c r="BK155" s="194">
        <f>ROUND(I155*H155,2)</f>
        <v>0</v>
      </c>
      <c r="BL155" s="16" t="s">
        <v>252</v>
      </c>
      <c r="BM155" s="193" t="s">
        <v>301</v>
      </c>
    </row>
    <row r="156" spans="2:65" s="1" customFormat="1" ht="126.75">
      <c r="B156" s="34"/>
      <c r="C156" s="35"/>
      <c r="D156" s="195" t="s">
        <v>125</v>
      </c>
      <c r="E156" s="35"/>
      <c r="F156" s="196" t="s">
        <v>302</v>
      </c>
      <c r="G156" s="35"/>
      <c r="H156" s="35"/>
      <c r="I156" s="107"/>
      <c r="J156" s="35"/>
      <c r="K156" s="35"/>
      <c r="L156" s="38"/>
      <c r="M156" s="243"/>
      <c r="N156" s="244"/>
      <c r="O156" s="244"/>
      <c r="P156" s="244"/>
      <c r="Q156" s="244"/>
      <c r="R156" s="244"/>
      <c r="S156" s="244"/>
      <c r="T156" s="245"/>
      <c r="AT156" s="16" t="s">
        <v>125</v>
      </c>
      <c r="AU156" s="16" t="s">
        <v>87</v>
      </c>
    </row>
    <row r="157" spans="2:65" s="1" customFormat="1" ht="6.95" customHeight="1">
      <c r="B157" s="46"/>
      <c r="C157" s="47"/>
      <c r="D157" s="47"/>
      <c r="E157" s="47"/>
      <c r="F157" s="47"/>
      <c r="G157" s="47"/>
      <c r="H157" s="47"/>
      <c r="I157" s="133"/>
      <c r="J157" s="47"/>
      <c r="K157" s="47"/>
      <c r="L157" s="38"/>
    </row>
  </sheetData>
  <sheetProtection algorithmName="SHA-512" hashValue="jOYSIBPaZLODIafAbn0whPe2/KPT+2bAdcpurMfNfUmRowosHtUjT231KVlTYy9s7EgsHCdZd886YskOr+wfGQ==" saltValue="NkgiP/ZcyVx5O01om/OtEOqyffEsdcCJ8foxqZgMkyioEz/EmSjr+R5RHiVFQDqtUywe86iHZTJ3jSCHqZeroA==" spinCount="100000" sheet="1" objects="1" scenarios="1" formatColumns="0" formatRows="0" autoFilter="0"/>
  <autoFilter ref="C87:K156"/>
  <mergeCells count="9">
    <mergeCell ref="E50:H50"/>
    <mergeCell ref="E78:H78"/>
    <mergeCell ref="E80:H80"/>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6</vt:i4>
      </vt:variant>
    </vt:vector>
  </HeadingPairs>
  <TitlesOfParts>
    <vt:vector size="8" baseType="lpstr">
      <vt:lpstr>1830201 - KPÚ  Hať- Účelo...</vt:lpstr>
      <vt:lpstr>1830202 - KPÚ  Hať- Účelo...</vt:lpstr>
      <vt:lpstr>'1830201 - KPÚ  Hať- Účelo...'!Názvy_tisku</vt:lpstr>
      <vt:lpstr>'1830202 - KPÚ  Hať- Účelo...'!Názvy_tisku</vt:lpstr>
      <vt:lpstr>'Rekapitulace stavby'!Názvy_tisku</vt:lpstr>
      <vt:lpstr>'1830201 - KPÚ  Hať- Účelo...'!Oblast_tisku</vt:lpstr>
      <vt:lpstr>'1830202 - KPÚ  Hať- Účelo...'!Oblast_tisku</vt:lpstr>
      <vt:lpstr>'Rekapitulace stavby'!Oblast_tisku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DESKTOP-084633L\Anna Mužná</dc:creator>
  <cp:lastModifiedBy>Mistostarosta</cp:lastModifiedBy>
  <dcterms:created xsi:type="dcterms:W3CDTF">2019-05-27T14:27:22Z</dcterms:created>
  <dcterms:modified xsi:type="dcterms:W3CDTF">2019-07-04T08:20:58Z</dcterms:modified>
</cp:coreProperties>
</file>