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Rekapitulace stavby" sheetId="1" r:id="rId1"/>
    <sheet name="STOKA A2_VRN - STOKA A2_VRN" sheetId="2" r:id="rId2"/>
    <sheet name="STOKA A2 _ŘAD - STOKA A2 _ŘAD" sheetId="3" r:id="rId3"/>
    <sheet name="STOKA A2_PŘÍPOJKY - STOKA ..." sheetId="4" r:id="rId4"/>
  </sheets>
  <definedNames>
    <definedName name="_xlnm.Print_Titles" localSheetId="0">'Rekapitulace stavby'!$35:$35</definedName>
    <definedName name="_xlnm.Print_Titles" localSheetId="2">'STOKA A2 _ŘAD - STOKA A2 _ŘAD'!$71:$71</definedName>
    <definedName name="_xlnm.Print_Titles" localSheetId="3">'STOKA A2_PŘÍPOJKY - STOKA ...'!$68:$68</definedName>
    <definedName name="_xlnm.Print_Titles" localSheetId="1">'STOKA A2_VRN - STOKA A2_VRN'!$63:$63</definedName>
    <definedName name="_xlnm.Print_Area" localSheetId="0">'Rekapitulace stavby'!$C$4:$AP$25,'Rekapitulace stavby'!$C$30:$AP$44</definedName>
    <definedName name="_xlnm.Print_Area" localSheetId="2">'STOKA A2 _ŘAD - STOKA A2 _ŘAD'!$C$4:$Q$27,'STOKA A2 _ŘAD - STOKA A2 _ŘAD'!$C$32:$Q$55,'STOKA A2 _ŘAD - STOKA A2 _ŘAD'!$C$61:$Q$325</definedName>
    <definedName name="_xlnm.Print_Area" localSheetId="3">'STOKA A2_PŘÍPOJKY - STOKA ...'!$C$4:$Q$24,'STOKA A2_PŘÍPOJKY - STOKA ...'!$C$29:$Q$52,'STOKA A2_PŘÍPOJKY - STOKA ...'!$C$58:$Q$273</definedName>
    <definedName name="_xlnm.Print_Area" localSheetId="1">'STOKA A2_VRN - STOKA A2_VRN'!$C$4:$Q$24,'STOKA A2_VRN - STOKA A2_VRN'!$C$30:$Q$47,'STOKA A2_VRN - STOKA A2_VRN'!$C$53:$Q$83</definedName>
  </definedNames>
  <calcPr fullCalcOnLoad="1"/>
</workbook>
</file>

<file path=xl/sharedStrings.xml><?xml version="1.0" encoding="utf-8"?>
<sst xmlns="http://schemas.openxmlformats.org/spreadsheetml/2006/main" count="4274" uniqueCount="534">
  <si>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</si>
  <si>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</si>
  <si>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</si>
  <si>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</si>
  <si>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</si>
  <si>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</si>
  <si>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</si>
  <si>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</si>
  <si>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</si>
  <si>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</si>
  <si>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</si>
  <si>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</si>
  <si>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</si>
  <si>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IMPORT</t>
  </si>
  <si>
    <t>Stavba:</t>
  </si>
  <si>
    <t>SOUPIS_PRACÍ - DOBROČOVICE - DOSTAVBA KANALIZACE - FINAL (zadání) stoka A2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</si>
  <si>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</si>
  <si>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</si>
  <si>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</si>
  <si>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</si>
  <si>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</si>
  <si>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</si>
  <si>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</si>
  <si>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</si>
  <si>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</si>
  <si>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</si>
  <si>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Zhotovitel:</t>
  </si>
  <si>
    <t>Projektant: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</si>
  <si>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</si>
  <si>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</si>
  <si>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</si>
  <si>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</si>
  <si>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</si>
  <si>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</si>
  <si>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</si>
  <si>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</si>
  <si>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</si>
  <si>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</si>
  <si>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</si>
  <si>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</si>
  <si>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</si>
  <si>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</si>
  <si>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</si>
  <si>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</si>
  <si>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</si>
  <si>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</si>
  <si>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</si>
  <si>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</si>
  <si>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</si>
  <si>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</si>
  <si>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</si>
  <si>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</si>
  <si>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</si>
  <si>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</si>
  <si>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</si>
  <si>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</si>
  <si>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</si>
  <si>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</si>
  <si>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</si>
  <si>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</si>
  <si>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</si>
  <si>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</si>
  <si>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</si>
  <si>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{8527BA7E-5A65-4344-BBB4-1FA1079E8980}</t>
  </si>
  <si>
    <t>{00000000-0000-0000-0000-000000000000}</t>
  </si>
  <si>
    <t>{F30A9970-9660-4883-B542-D95AF8048962}</t>
  </si>
  <si>
    <t>{300D1C84-3280-4FD7-B7C7-A74C378BD741}</t>
  </si>
  <si>
    <t>{20CD9E66-FC44-4051-B29A-54BF4C3D88CE}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</si>
  <si>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</si>
  <si>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</si>
  <si>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</si>
  <si>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</si>
  <si>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</si>
  <si>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</si>
  <si>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</si>
  <si>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</si>
  <si>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</si>
  <si>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</si>
  <si>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</si>
  <si>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</si>
  <si>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</si>
  <si>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</si>
  <si>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</si>
  <si>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</si>
  <si>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 - Vedlejší rozpočtové náklady</t>
  </si>
  <si>
    <t xml:space="preserve">    O01 -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</si>
  <si>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</si>
  <si>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</si>
  <si>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</si>
  <si>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</si>
  <si>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</si>
  <si>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</si>
  <si>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</si>
  <si>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</si>
  <si>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</si>
  <si>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</si>
  <si>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</si>
  <si>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</si>
  <si>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</si>
  <si>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</si>
  <si>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</si>
  <si>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</si>
  <si>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</si>
  <si>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</si>
  <si>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011134000</t>
  </si>
  <si>
    <t>Hydrogeologický průzkum</t>
  </si>
  <si>
    <t>Kč</t>
  </si>
  <si>
    <t>4</t>
  </si>
  <si>
    <t>011314000</t>
  </si>
  <si>
    <t>Archeologický dohled</t>
  </si>
  <si>
    <t>3</t>
  </si>
  <si>
    <t>012103000</t>
  </si>
  <si>
    <t>Geodetické práce před výstavbou</t>
  </si>
  <si>
    <t>VV</t>
  </si>
  <si>
    <t>"Součet</t>
  </si>
  <si>
    <t>Součet</t>
  </si>
  <si>
    <t>012303000</t>
  </si>
  <si>
    <t>Geodetické práce po výstavbě</t>
  </si>
  <si>
    <t>"zaměření skutečného provedení stavby"1</t>
  </si>
  <si>
    <t>5</t>
  </si>
  <si>
    <t>032103000</t>
  </si>
  <si>
    <t>Náklady na stavební buňky</t>
  </si>
  <si>
    <t>6</t>
  </si>
  <si>
    <t>032903000</t>
  </si>
  <si>
    <t>Náklady na provoz a údržbu vybavení staveniště</t>
  </si>
  <si>
    <t>7</t>
  </si>
  <si>
    <t>034203000</t>
  </si>
  <si>
    <t>Oplocení staveniště</t>
  </si>
  <si>
    <t>8</t>
  </si>
  <si>
    <t>034703000</t>
  </si>
  <si>
    <t>Osvětlení staveniště</t>
  </si>
  <si>
    <t>9</t>
  </si>
  <si>
    <t>039103000</t>
  </si>
  <si>
    <t>Rozebrání, bourání a odvoz zařízení staveniště</t>
  </si>
  <si>
    <t>034403000</t>
  </si>
  <si>
    <t>Dopravní značení na staveništi</t>
  </si>
  <si>
    <t>11</t>
  </si>
  <si>
    <t>043194000</t>
  </si>
  <si>
    <t>Ostatní zkoušky</t>
  </si>
  <si>
    <t>12</t>
  </si>
  <si>
    <t>049103000</t>
  </si>
  <si>
    <t>Náklady vzniklé v souvislosti s realizací stavby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</si>
  <si>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</si>
  <si>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</si>
  <si>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</si>
  <si>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</si>
  <si>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</si>
  <si>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</si>
  <si>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</si>
  <si>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</si>
  <si>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</si>
  <si>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</si>
  <si>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113107223</t>
  </si>
  <si>
    <t>Odstranění podkladu pl přes 200 m2 z kameniva drceného tl 300 mm</t>
  </si>
  <si>
    <t>m2</t>
  </si>
  <si>
    <t>"KSÚS"36,7*1,5</t>
  </si>
  <si>
    <t>113107241</t>
  </si>
  <si>
    <t>Odstranění podkladu pl přes 200 m2 živičných tl 50 mm</t>
  </si>
  <si>
    <t>113154263</t>
  </si>
  <si>
    <t>Frézování živičného krytu tl 50 mm pruh š 2 m pl do 1000 m2 s překážkami v trase</t>
  </si>
  <si>
    <t>"KSÚS"36,7*(0,25+1,5+0,25)</t>
  </si>
  <si>
    <t>115101201</t>
  </si>
  <si>
    <t>Čerpání vody na dopravní výšku do 10 m průměrný přítok do 500 l/min</t>
  </si>
  <si>
    <t>hod</t>
  </si>
  <si>
    <t>36,7*0,40/30*12</t>
  </si>
  <si>
    <t>115101301</t>
  </si>
  <si>
    <t>Pohotovost čerpací soupravy pro dopravní výšku do 10 m přítok do 500 l/min</t>
  </si>
  <si>
    <t>den</t>
  </si>
  <si>
    <t>2071251035</t>
  </si>
  <si>
    <t>119003131</t>
  </si>
  <si>
    <t>Pomocné konstrukce při zabezpečení výkopů výstražnou páskou zřízení, včetně dodávky výstražné pásky</t>
  </si>
  <si>
    <t>m</t>
  </si>
  <si>
    <t>(36,7)*2</t>
  </si>
  <si>
    <t>119003132</t>
  </si>
  <si>
    <t>Pomocné konstrukce při zabezpečení výkopů výstražnou páskou odstranění</t>
  </si>
  <si>
    <t>13</t>
  </si>
  <si>
    <t>132101201</t>
  </si>
  <si>
    <t>Hloubení rýh š do 2000 mm v hornině tř. 1 a 2 objemu do 100 m3</t>
  </si>
  <si>
    <t>m3</t>
  </si>
  <si>
    <t>"KSÚS komunikace"36,7*1,5*(2,2-0,40)*0,05</t>
  </si>
  <si>
    <t>14</t>
  </si>
  <si>
    <t>132201202</t>
  </si>
  <si>
    <t>Hloubení rýh š do 2000 mm v hornině tř. 3 objemu do 1000 m3</t>
  </si>
  <si>
    <t>"KSÚS komunikace"36,7*1,5*(2,2-0,40)*0,60</t>
  </si>
  <si>
    <t>132201209</t>
  </si>
  <si>
    <t>Příplatek za lepivost k hloubení rýh š do 2000 mm v hornině tř. 3</t>
  </si>
  <si>
    <t>16</t>
  </si>
  <si>
    <t>132301201</t>
  </si>
  <si>
    <t>Hloubení rýh š do 2000 mm v hornině tř. 4 objemu do 100 m3</t>
  </si>
  <si>
    <t>"KSÚS komunikace"36,7*1,5*(2,2-0,40)*0,20</t>
  </si>
  <si>
    <t>17</t>
  </si>
  <si>
    <t>132301209</t>
  </si>
  <si>
    <t>Příplatek za lepivost k hloubení rýh š do 2000 mm v hornině tř. 4</t>
  </si>
  <si>
    <t>18</t>
  </si>
  <si>
    <t>132401201</t>
  </si>
  <si>
    <t>Hloubení rýh š do 2000 mm v hornině tř. 5</t>
  </si>
  <si>
    <t>"KSÚS komunikace"36,7*1,5*(2,2-0,40)*0,15</t>
  </si>
  <si>
    <t>25</t>
  </si>
  <si>
    <t>151101102</t>
  </si>
  <si>
    <t>Zřízení příložného pažení a rozepření stěn rýh hl do 4 m</t>
  </si>
  <si>
    <t>(36,7)*2,2*2</t>
  </si>
  <si>
    <t>26</t>
  </si>
  <si>
    <t>151101112</t>
  </si>
  <si>
    <t>Odstranění příložného pažení a rozepření stěn rýh hl do 4 m</t>
  </si>
  <si>
    <t>29</t>
  </si>
  <si>
    <t>161101101</t>
  </si>
  <si>
    <t>Svislé přemístění výkopku z horniny tř. 1 až 4 hl výkopu do 2,5 m</t>
  </si>
  <si>
    <t>"KSÚS komunikace"36,7*1,5*(2,2-0,40)*0,85</t>
  </si>
  <si>
    <t>30</t>
  </si>
  <si>
    <t>161101151</t>
  </si>
  <si>
    <t>Svislé přemístění výkopku z horniny tř. 5 až 7 hl výkopu do 2,5 m</t>
  </si>
  <si>
    <t>33</t>
  </si>
  <si>
    <t>162401102</t>
  </si>
  <si>
    <t>Vodorovné přemístění do 2000 m výkopku/sypaniny z horniny tř. 1 až 4</t>
  </si>
  <si>
    <t>"rozšíření rýhy pro kanalizační šachtu"2*1,34*1*1,5*2</t>
  </si>
  <si>
    <t>34</t>
  </si>
  <si>
    <t>162701105</t>
  </si>
  <si>
    <t>Vodorovné přemístění do 10000 m výkopku/sypaniny z horniny tř. 1 až 4</t>
  </si>
  <si>
    <t>84,227-(8,040/2)</t>
  </si>
  <si>
    <t>35</t>
  </si>
  <si>
    <t>162701109</t>
  </si>
  <si>
    <t>Příplatek k vodorovnému přemístění výkopku/sypaniny z horniny tř. 1 až 4 ZKD 1000 m přes 10000 m</t>
  </si>
  <si>
    <t>80,207*9</t>
  </si>
  <si>
    <t>36</t>
  </si>
  <si>
    <t>162701155</t>
  </si>
  <si>
    <t>Vodorovné přemístění do 10000 m výkopku/sypaniny z horniny tř. 5 až 7</t>
  </si>
  <si>
    <t>"odvoz přebytečné zeminy na trvalou skládku"</t>
  </si>
  <si>
    <t>"KSÚSkomunikace"36,7*1,5*(2,2-0,40)*0,15</t>
  </si>
  <si>
    <t>"rozšíření rýhy pro kanalizační šachtu"2*1,34*0,50*1,5*0,15</t>
  </si>
  <si>
    <t>37</t>
  </si>
  <si>
    <t>162701159</t>
  </si>
  <si>
    <t>Příplatek k vodorovnému přemístění výkopku/sypaniny z horniny tř. 5 až 7 ZKD 1000 m přes 10000 m</t>
  </si>
  <si>
    <t>15,166*10</t>
  </si>
  <si>
    <t>38</t>
  </si>
  <si>
    <t>167101101</t>
  </si>
  <si>
    <t>Nakládání výkopku z hornin tř. 1 až 4 do 100 m3</t>
  </si>
  <si>
    <t>"rozšíření rýhy pro kanalizační šachtu"2*1,34*0,50*1,5</t>
  </si>
  <si>
    <t>39</t>
  </si>
  <si>
    <t>171201101</t>
  </si>
  <si>
    <t>Uložení sypaniny do násypů nezhutněných</t>
  </si>
  <si>
    <t>40</t>
  </si>
  <si>
    <t>171201201</t>
  </si>
  <si>
    <t>Uložení sypaniny na skládky</t>
  </si>
  <si>
    <t>"trvalá skládka"</t>
  </si>
  <si>
    <t>"KSÚS komunikace"36,7*1,5*(2,2-0,40)</t>
  </si>
  <si>
    <t>41</t>
  </si>
  <si>
    <t>171201211</t>
  </si>
  <si>
    <t>Poplatek za uložení odpadu ze sypaniny na skládce (skládkovné)</t>
  </si>
  <si>
    <t>t</t>
  </si>
  <si>
    <t>99,090*1,6</t>
  </si>
  <si>
    <t>42</t>
  </si>
  <si>
    <t>174101101</t>
  </si>
  <si>
    <t>Zásyp jam, šachet rýh nebo kolem objektů sypaninou se zhutněním</t>
  </si>
  <si>
    <t>"v místních komunikacích výměna za ŠP"</t>
  </si>
  <si>
    <t>"KSÚS komunikace"36,7*1,5*(2,2-0,40-0,10-0,25-0,30)</t>
  </si>
  <si>
    <t>43</t>
  </si>
  <si>
    <t>M</t>
  </si>
  <si>
    <t>583373020</t>
  </si>
  <si>
    <t>65,318*1,6</t>
  </si>
  <si>
    <t>44</t>
  </si>
  <si>
    <t>175151101</t>
  </si>
  <si>
    <t>Obsypání potrubí strojně sypaninou bez prohození, uloženou do 3 m</t>
  </si>
  <si>
    <t>"KSÚS komunikace"36,7*1,5*(0,25+0,30)</t>
  </si>
  <si>
    <t>"vytlačený objem potrubí"-(36,7*3,14*0,25*0,25*0,25)</t>
  </si>
  <si>
    <t>45</t>
  </si>
  <si>
    <t>583313450</t>
  </si>
  <si>
    <t>28,477*1,6</t>
  </si>
  <si>
    <t>46</t>
  </si>
  <si>
    <t>212752212</t>
  </si>
  <si>
    <t>Trativod z drenážních trubek plastových flexibilních D do 100 mm včetně lože otevřený výkop</t>
  </si>
  <si>
    <t>36,7*0,40</t>
  </si>
  <si>
    <t>47</t>
  </si>
  <si>
    <t>359901111</t>
  </si>
  <si>
    <t>Vyčištění stok</t>
  </si>
  <si>
    <t>"DN250"36,7</t>
  </si>
  <si>
    <t>48</t>
  </si>
  <si>
    <t>359901211</t>
  </si>
  <si>
    <t>Monitoring stoky jakékoli výšky na nové kanalizaci</t>
  </si>
  <si>
    <t>49</t>
  </si>
  <si>
    <t>451573111</t>
  </si>
  <si>
    <t>Lože pod potrubí otevřený výkop ze štěrkopísku</t>
  </si>
  <si>
    <t>"KSÚS komunikace"36,7*1,5*0,10</t>
  </si>
  <si>
    <t>52</t>
  </si>
  <si>
    <t>592241360</t>
  </si>
  <si>
    <t>prstenec betonový vyrovnávací TBW-Q 625/80/90 62,5x8x9 cm</t>
  </si>
  <si>
    <t>kus</t>
  </si>
  <si>
    <t>592241380</t>
  </si>
  <si>
    <t>prstenec betonový vyrovnávací TBW-Q 625/120/90 62,5x12x9 cm</t>
  </si>
  <si>
    <t>127263745</t>
  </si>
  <si>
    <t>56</t>
  </si>
  <si>
    <t>452311131</t>
  </si>
  <si>
    <t>Podkladní desky z betonu prostého tř. C 12/15 otevřený výkop</t>
  </si>
  <si>
    <t>"podklad pod revizní šachty"(0,1*1,34*1,5)*2</t>
  </si>
  <si>
    <t>564871116</t>
  </si>
  <si>
    <t>-526371017</t>
  </si>
  <si>
    <t>"KSÚS komunikace"36,7*1,5</t>
  </si>
  <si>
    <t>565175111</t>
  </si>
  <si>
    <t>Asfaltový beton vrstva podkladní ACP 16 (obalované kamenivo OKS) tl 100 mm š do 3 m</t>
  </si>
  <si>
    <t>559272416</t>
  </si>
  <si>
    <t>"KSÚS komunikace"36,7*(0,25+1,5+0,25)</t>
  </si>
  <si>
    <t>61</t>
  </si>
  <si>
    <t>573111112</t>
  </si>
  <si>
    <t>Postřik živičný infiltrační s posypem z asfaltu množství 1 kg/m2</t>
  </si>
  <si>
    <t>62</t>
  </si>
  <si>
    <t>573211111</t>
  </si>
  <si>
    <t>Postřik živičný spojovací z asfaltu v množství do 0,70 kg/m2</t>
  </si>
  <si>
    <t>63</t>
  </si>
  <si>
    <t>577134111</t>
  </si>
  <si>
    <t>Asfaltový beton vrstva obrusná ACO 11 (ABS) tř. I tl 40 mm š do 3 m z nemodifikovaného asfaltu</t>
  </si>
  <si>
    <t>577155112</t>
  </si>
  <si>
    <t>Asfaltový beton vrstva ložní ACL 16 (ABH) tl 60 mm š do 3 m z nemodifikovaného asfaltu</t>
  </si>
  <si>
    <t>-2088815086</t>
  </si>
  <si>
    <t>"KSÚS komunikace" 36,7*(0,25+1,5+0,25)</t>
  </si>
  <si>
    <t>65</t>
  </si>
  <si>
    <t>599141111</t>
  </si>
  <si>
    <t>Vyplnění spár mezi silničními dílci živičnou zálivkou</t>
  </si>
  <si>
    <t>"KSÚS komunikace"36,7*2</t>
  </si>
  <si>
    <t>871365221</t>
  </si>
  <si>
    <t>Kanalizační potrubí z tvrdého PVC-systém KG tuhost třídy SN8 DN250</t>
  </si>
  <si>
    <t>662687441</t>
  </si>
  <si>
    <t>"místní komunikace"36,7</t>
  </si>
  <si>
    <t>286112700</t>
  </si>
  <si>
    <t>trubka KGEM s hrdlem 250X7,3X5M SN8KOEX,PVC</t>
  </si>
  <si>
    <t>-292289816</t>
  </si>
  <si>
    <t>36,7/5</t>
  </si>
  <si>
    <t>77</t>
  </si>
  <si>
    <t>892372111</t>
  </si>
  <si>
    <t>Zabezpečení konců potrubí DN do 300 při tlakových zkouškách vodou</t>
  </si>
  <si>
    <t>892381111</t>
  </si>
  <si>
    <t>Tlaková zkouška vodou potrubí DN 250, DN 300 nebo 350</t>
  </si>
  <si>
    <t>-2095722519</t>
  </si>
  <si>
    <t>"KSÚS komunikace"36,7</t>
  </si>
  <si>
    <t>78</t>
  </si>
  <si>
    <t>894411121</t>
  </si>
  <si>
    <t>Zřízení šachet kanalizačních z betonových dílců na potrubí DN nad 200 do 300 dno beton tř. C 25/30</t>
  </si>
  <si>
    <t>79</t>
  </si>
  <si>
    <t>592243370</t>
  </si>
  <si>
    <t>dno betonové šachty kanalizační TBZ-Q. 1 100/60 V max 40 100/60x40 cm</t>
  </si>
  <si>
    <t>81</t>
  </si>
  <si>
    <t>592243060</t>
  </si>
  <si>
    <t>skruž betonová šachetní TBS-Q.1 100/50 D100x50x12 cm</t>
  </si>
  <si>
    <t>592243050</t>
  </si>
  <si>
    <t>skruž betonová šachetní TBS-Q.1 100/25 D100x25x12 cm</t>
  </si>
  <si>
    <t>725206965</t>
  </si>
  <si>
    <t>84</t>
  </si>
  <si>
    <t>592243480</t>
  </si>
  <si>
    <t>těsnění elastomerové pro spojení šachetních dílců EMT DN 1000</t>
  </si>
  <si>
    <t>88</t>
  </si>
  <si>
    <t>899102111</t>
  </si>
  <si>
    <t>Osazení poklopů litinových nebo ocelových včetně rámů hmotnosti nad 50 do 100 kg</t>
  </si>
  <si>
    <t>286617620</t>
  </si>
  <si>
    <t>revizní šachty D 400 - poklop litinový plný 315/40t</t>
  </si>
  <si>
    <t>1892539070</t>
  </si>
  <si>
    <t>91</t>
  </si>
  <si>
    <t>899722112</t>
  </si>
  <si>
    <t>Krytí potrubí z plastů výstražnou fólií z PVC 25 cm</t>
  </si>
  <si>
    <t>92</t>
  </si>
  <si>
    <t>919731121</t>
  </si>
  <si>
    <t>Zarovnání styčné plochy podkladu nebo krytu živičného tl do 50 mm</t>
  </si>
  <si>
    <t>93</t>
  </si>
  <si>
    <t>919735111</t>
  </si>
  <si>
    <t>Řezání stávajícího živičného krytu hl do 50 mm</t>
  </si>
  <si>
    <t>94</t>
  </si>
  <si>
    <t>938909311</t>
  </si>
  <si>
    <t>Čištění vozovek metením strojně podkladu nebo krytu betonového nebo živičného</t>
  </si>
  <si>
    <t>95</t>
  </si>
  <si>
    <t>997221551</t>
  </si>
  <si>
    <t>Vodorovná doprava suti ze sypkých materiálů do 1 km</t>
  </si>
  <si>
    <t>96</t>
  </si>
  <si>
    <t>997221559</t>
  </si>
  <si>
    <t>Příplatek ZKD 1 km u vodorovné dopravy suti ze sypkých materiálů</t>
  </si>
  <si>
    <t>97</t>
  </si>
  <si>
    <t>997221611</t>
  </si>
  <si>
    <t>Nakládání suti na dopravní prostředky pro vodorovnou dopravu</t>
  </si>
  <si>
    <t>98</t>
  </si>
  <si>
    <t>997221845</t>
  </si>
  <si>
    <t>Poplatek za uložení odpadu z asfaltových povrchů na skládce (skládkovné)</t>
  </si>
  <si>
    <t>9,935</t>
  </si>
  <si>
    <t>99</t>
  </si>
  <si>
    <t>997221855</t>
  </si>
  <si>
    <t>Poplatek za uložení odpadu z kameniva na skládce (skládkovné)</t>
  </si>
  <si>
    <t>27,395</t>
  </si>
  <si>
    <t>998225111</t>
  </si>
  <si>
    <t>Přesun hmot pro pozemní komunikace s krytem z kamene, monolitickým betonovým nebo živičným</t>
  </si>
  <si>
    <t>70,358</t>
  </si>
  <si>
    <t>101</t>
  </si>
  <si>
    <t>998276101</t>
  </si>
  <si>
    <t>Přesun hmot pro trubní vedení z trub z plastických hmot otevřený výkop</t>
  </si>
  <si>
    <t>289,84-70,358</t>
  </si>
  <si>
    <t xml:space="preserve">    18 - Zemní práce - povrchové úpravy terénu</t>
  </si>
  <si>
    <t>113107123</t>
  </si>
  <si>
    <t>Odstranění podkladu pl do 50 m2 z kameniva drceného tl 300 mm</t>
  </si>
  <si>
    <t>"KSÚS komunikace"5,17*0,8</t>
  </si>
  <si>
    <t>113107141</t>
  </si>
  <si>
    <t>Odstranění podkladu pl do 50 m2 živičných tl 50 mm</t>
  </si>
  <si>
    <t>119001401</t>
  </si>
  <si>
    <t>Dočasné zajištění potrubí ocelového nebo litinového DN do 200</t>
  </si>
  <si>
    <t>"stávající plynovod-2 ks"2*1,5</t>
  </si>
  <si>
    <t>119001412</t>
  </si>
  <si>
    <t>Dočasné zajištění potrubí betonového, ŽB nebo kameninového DN do 500</t>
  </si>
  <si>
    <t>"stávající kanalizační potrubí"2*1,5</t>
  </si>
  <si>
    <t>119001421</t>
  </si>
  <si>
    <t>Dočasné zajištění kabelů a kabelových tratí ze 3 volně ložených kabelů</t>
  </si>
  <si>
    <t>"stávající elektro, sdělovací-8 ks"3*1,5</t>
  </si>
  <si>
    <t>120001101</t>
  </si>
  <si>
    <t>Příplatek za ztížení vykopávky v blízkosti podzemního vedení</t>
  </si>
  <si>
    <t>2*0,5*0,8+2*0,5*0,8+3*0,5*0,8</t>
  </si>
  <si>
    <t>121101101</t>
  </si>
  <si>
    <t>Sejmutí ornice s přemístěním na vzdálenost do 50 m</t>
  </si>
  <si>
    <t>"zelený pás"3,2*0,8*0,20</t>
  </si>
  <si>
    <t>132101101</t>
  </si>
  <si>
    <t>Hloubení rýh šířky do 600 mm v hornině tř. 1 a 2 objemu do 100 m3</t>
  </si>
  <si>
    <t>"zelený pás"3,2*0,8*(1,5-0,20)*0,05</t>
  </si>
  <si>
    <t>"místní komunikace"5,17*0,8*(1,5-0,35)*0,05</t>
  </si>
  <si>
    <t>132201101</t>
  </si>
  <si>
    <t>Hloubení rýh š do 600 mm v hornině tř. 3 objemu do 100 m3</t>
  </si>
  <si>
    <t>"zelený pás"3,2*0,8*(1,5-0,20)*0,60</t>
  </si>
  <si>
    <t>"KSÚS komunikace"5,17*0,8*(1,5-0,35)*0,60</t>
  </si>
  <si>
    <t>132201109</t>
  </si>
  <si>
    <t>Příplatek za lepivost k hloubení rýh š do 600 mm v hornině tř. 3</t>
  </si>
  <si>
    <t>132301101</t>
  </si>
  <si>
    <t>Hloubení rýh š do 600 mm v hornině tř. 4 objemu do 100 m3</t>
  </si>
  <si>
    <t>"zelený pás"3,2*0,8*(1,5-0,20)*0,35</t>
  </si>
  <si>
    <t>"KSÚS komunikace"5,17*0,8*(1,5-0,35)*0,35</t>
  </si>
  <si>
    <t>132301109</t>
  </si>
  <si>
    <t>Příplatek za lepivost k hloubení rýh š do 600 mm v hornině tř. 4</t>
  </si>
  <si>
    <t>151101101</t>
  </si>
  <si>
    <t>Zřízení příložného pažení a rozepření stěn rýh hl do 2 m</t>
  </si>
  <si>
    <t>8,37*0,8</t>
  </si>
  <si>
    <t>151101111</t>
  </si>
  <si>
    <t>Odstranění příložného pažení a rozepření stěn rýh hl do 2 m</t>
  </si>
  <si>
    <t>"zelený pás"3,2*0,8*(1,5-0,20)</t>
  </si>
  <si>
    <t>"KSÚS komunikace"5,17*0,8*(1,5-0,35)</t>
  </si>
  <si>
    <t>19</t>
  </si>
  <si>
    <t>"odvoz vytlačeného objemu na trvalou skládku"</t>
  </si>
  <si>
    <t>"KSÚS komunikace"5,17*0,8*(0,10+0,15+0,30)</t>
  </si>
  <si>
    <t>"zelený pás"3,2*0,8*(0,10+0,15+0,30)</t>
  </si>
  <si>
    <t>20</t>
  </si>
  <si>
    <t>3,83*10</t>
  </si>
  <si>
    <t>22</t>
  </si>
  <si>
    <t>3,683*1,6</t>
  </si>
  <si>
    <t>23</t>
  </si>
  <si>
    <t>"zásyp vytěženou zeminou"</t>
  </si>
  <si>
    <t>"KSÚS komunikace"5,17*0,8*(1,5-0,40-0,10-0,15-0,30)</t>
  </si>
  <si>
    <t>"zelený pás"3,2*0,8*(1,5-0,20-0,10-0,15-0,30)</t>
  </si>
  <si>
    <t>24</t>
  </si>
  <si>
    <t>583373440</t>
  </si>
  <si>
    <t>"obsyp potrubí"</t>
  </si>
  <si>
    <t>"KSÚS komunikace"5,17*08*(0,15+0,30)</t>
  </si>
  <si>
    <t>"zelený pás"3,2*0,8*(0,15+0,30)</t>
  </si>
  <si>
    <t>27</t>
  </si>
  <si>
    <t>181111111</t>
  </si>
  <si>
    <t>Plošná úprava terénu do 500 m2 zemina tř 1 až 4 nerovnosti do +/- 100 mm v rovinně a svahu do 1:5</t>
  </si>
  <si>
    <t>"zelený pás"3,2*0,8</t>
  </si>
  <si>
    <t>28</t>
  </si>
  <si>
    <t>181301103</t>
  </si>
  <si>
    <t>Rozprostření ornice tl vrstvy do 200 mm pl do 500 m2 v rovině nebo ve svahu do 1:5</t>
  </si>
  <si>
    <t>181411121</t>
  </si>
  <si>
    <t>Založení lučního trávníku výsevem plochy do 1000 m2 v rovině a ve svahu do 1:5</t>
  </si>
  <si>
    <t>005724720</t>
  </si>
  <si>
    <t>osivo směs travní krajinná - rovinná</t>
  </si>
  <si>
    <t>kg</t>
  </si>
  <si>
    <t>31</t>
  </si>
  <si>
    <t>"kanalizační přípojky - veřejná část"36,7</t>
  </si>
  <si>
    <t>32</t>
  </si>
  <si>
    <t>451572111</t>
  </si>
  <si>
    <t>Lože pod potrubí otevřený výkop z kameniva drobného těženého</t>
  </si>
  <si>
    <t>"KSÚS komunikace"5,17*0,8*0,10</t>
  </si>
  <si>
    <t>"zelený pás"3,2*0,8*0,10</t>
  </si>
  <si>
    <t>-2057176151</t>
  </si>
  <si>
    <t>-1130568640</t>
  </si>
  <si>
    <t>577155111</t>
  </si>
  <si>
    <t>Asfaltový beton vrstva obrusná ACO 16 (ABH) tl 60 mm š do 3 m z nemodifikovaného asfaltu</t>
  </si>
  <si>
    <t>-877434323</t>
  </si>
  <si>
    <t>"KSÚS komunikace"5,17*2</t>
  </si>
  <si>
    <t>871315221</t>
  </si>
  <si>
    <t>Kanalizační potrubí z tvrdého PVC-systém KG tuhost třídy SN8 DN150</t>
  </si>
  <si>
    <t>"přípojky na stoce A2 "8,37</t>
  </si>
  <si>
    <t>877315211</t>
  </si>
  <si>
    <t>Montáž tvarovek z tvrdého PVC -systém KG nebo z polypropylenu-systém KG 2000 jednoosé DN 150</t>
  </si>
  <si>
    <t>286113610</t>
  </si>
  <si>
    <t>koleno kanalizace plastové KGB 150x45°</t>
  </si>
  <si>
    <t>286112640</t>
  </si>
  <si>
    <t>trubka KGEM s hrdlem 150X4,7X5M SN8KOEX,PVC</t>
  </si>
  <si>
    <t>2019691422</t>
  </si>
  <si>
    <t>8,370/5</t>
  </si>
  <si>
    <t>877375221</t>
  </si>
  <si>
    <t>Montáž tvarovek z tvrdého PVC-systém KG nebo z polypropylenu-systém KG 2000 dvouosé DN 300</t>
  </si>
  <si>
    <t>286113990</t>
  </si>
  <si>
    <t>odbočka kanalizační plastová s hrdlem KGEA-250/150/45°</t>
  </si>
  <si>
    <t>894812001</t>
  </si>
  <si>
    <t>Revizní a čistící šachta z PP šachtové dno DN 400/150 přímý tok</t>
  </si>
  <si>
    <t>894812033</t>
  </si>
  <si>
    <t>Revizní a čistící šachta z PP DN 400 šachtová roura korugovaná bez hrdla světlé hloubky 2000 mm</t>
  </si>
  <si>
    <t>894812041</t>
  </si>
  <si>
    <t>Příplatek k rourám revizní a čistící šachty z PP DN 400 za uříznutí šachtové roury</t>
  </si>
  <si>
    <t>894812051</t>
  </si>
  <si>
    <t>Revizní a čistící šachta z PP DN 400 poklop plastový pochůzí pro zatížení 1,5 t</t>
  </si>
  <si>
    <t>51</t>
  </si>
  <si>
    <t>"místní komunikace"(13,284*2)</t>
  </si>
  <si>
    <t>"asfaltové komunikace"(13,284*2)</t>
  </si>
  <si>
    <t>53</t>
  </si>
  <si>
    <t>"asfaltové komunikace"13,284*0,8</t>
  </si>
  <si>
    <t>55</t>
  </si>
  <si>
    <t>57</t>
  </si>
  <si>
    <t>58</t>
  </si>
  <si>
    <t>59</t>
  </si>
  <si>
    <t>1,654</t>
  </si>
  <si>
    <t>60</t>
  </si>
  <si>
    <t>5,228</t>
  </si>
  <si>
    <t>42,779-5,228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</si>
  <si>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</si>
  <si>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</si>
  <si>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</si>
  <si>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</si>
  <si>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</si>
  <si>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</si>
  <si>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</si>
  <si>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"Vytyčení inženýrských sítí pro celou stavbu, včetně dočasné stabilizace"</t>
  </si>
  <si>
    <t>Podklad ze štěrkodrtě ŠD tl 300 mm</t>
  </si>
  <si>
    <t>"rozšíření rýhy pro kanalizační šachtu"2*1,34*0,50*1,5*0,05</t>
  </si>
  <si>
    <t>"rozšíření rýhy pro kanalizační šachtu"2*1,34*0,50*1,5*0,60</t>
  </si>
  <si>
    <t>"rozšíření rýhy pro kanalizační šachtu"2*1,34*0,50*1,5*0,20</t>
  </si>
  <si>
    <t>"rozšíření rýhy pro kanalizační šachty"2*1,34*0,50*1,5*015</t>
  </si>
  <si>
    <t>"rozšíření rýhy pro kanalizační šachtu"2*1,34*0,50*1,5*0,85</t>
  </si>
  <si>
    <t>štěrkopísek frakce 0-16</t>
  </si>
  <si>
    <t>kamenivo těžené drobné tříděné frakce 0-4</t>
  </si>
  <si>
    <t>štěrkopísek frakce 0-32</t>
  </si>
  <si>
    <t>STOKA A2_PŘÍPOJKY - STOKA A2_PŘÍPOJKY</t>
  </si>
  <si>
    <t>STOKA A2_VRN - STOKA A2_VRN</t>
  </si>
  <si>
    <t>STOKA A2_VRN</t>
  </si>
  <si>
    <t>STOKA A2 _ŘAD</t>
  </si>
  <si>
    <t>STOKA A2_PŘÍPOJKY</t>
  </si>
  <si>
    <t>STOKA A2 _ŘAD - STOKA A2 _ŘAD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</si>
</sst>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3" fillId="0" borderId="29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164" fontId="19" fillId="0" borderId="29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7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3" fillId="0" borderId="19" xfId="0" applyNumberFormat="1" applyFont="1" applyBorder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167" fontId="21" fillId="0" borderId="0" xfId="0" applyNumberFormat="1" applyFont="1" applyAlignment="1">
      <alignment horizontal="right"/>
    </xf>
    <xf numFmtId="167" fontId="21" fillId="0" borderId="24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14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167" fontId="11" fillId="0" borderId="31" xfId="0" applyNumberFormat="1" applyFont="1" applyBorder="1" applyAlignment="1">
      <alignment horizontal="right" vertical="center"/>
    </xf>
    <xf numFmtId="167" fontId="11" fillId="0" borderId="32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49" fontId="0" fillId="0" borderId="33" xfId="0" applyNumberFormat="1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169" fontId="2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4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6" fillId="34" borderId="2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9" fontId="0" fillId="35" borderId="33" xfId="0" applyNumberFormat="1" applyFont="1" applyFill="1" applyBorder="1" applyAlignment="1">
      <alignment horizontal="right" vertical="center"/>
    </xf>
    <xf numFmtId="169" fontId="0" fillId="35" borderId="33" xfId="0" applyNumberFormat="1" applyFill="1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9" fontId="0" fillId="0" borderId="33" xfId="0" applyNumberFormat="1" applyFont="1" applyBorder="1" applyAlignment="1">
      <alignment horizontal="right" vertical="center"/>
    </xf>
    <xf numFmtId="169" fontId="0" fillId="0" borderId="33" xfId="0" applyNumberFormat="1" applyBorder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9" fontId="28" fillId="35" borderId="33" xfId="0" applyNumberFormat="1" applyFont="1" applyFill="1" applyBorder="1" applyAlignment="1">
      <alignment horizontal="right" vertical="center"/>
    </xf>
    <xf numFmtId="169" fontId="28" fillId="35" borderId="33" xfId="0" applyNumberFormat="1" applyFont="1" applyFill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38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2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1A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8D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638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22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71A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8D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87"/>
  <sheetViews>
    <sheetView showGridLines="0" tabSelected="1" zoomScalePageLayoutView="0" workbookViewId="0" topLeftCell="A1">
      <pane ySplit="1" topLeftCell="A30" activePane="bottomLeft" state="frozen"/>
      <selection pane="topLeft" activeCell="A1" sqref="A1"/>
      <selection pane="bottomLeft" activeCell="BE42" sqref="BE4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6" t="s">
        <v>0</v>
      </c>
      <c r="B1" s="137"/>
      <c r="C1" s="137"/>
      <c r="D1" s="138" t="s">
        <v>1</v>
      </c>
      <c r="E1" s="137"/>
      <c r="F1" s="137"/>
      <c r="G1" s="137"/>
      <c r="H1" s="137"/>
      <c r="I1" s="137"/>
      <c r="J1" s="137"/>
      <c r="K1" s="139" t="s">
        <v>511</v>
      </c>
      <c r="L1" s="139"/>
      <c r="M1" s="139"/>
      <c r="N1" s="139"/>
      <c r="O1" s="139"/>
      <c r="P1" s="139"/>
      <c r="Q1" s="139"/>
      <c r="R1" s="139"/>
      <c r="S1" s="139"/>
      <c r="T1" s="137"/>
      <c r="U1" s="137"/>
      <c r="V1" s="137"/>
      <c r="W1" s="139" t="s">
        <v>512</v>
      </c>
      <c r="X1" s="139"/>
      <c r="Y1" s="139"/>
      <c r="Z1" s="139"/>
      <c r="AA1" s="139"/>
      <c r="AB1" s="139"/>
      <c r="AC1" s="139"/>
      <c r="AD1" s="139"/>
      <c r="AE1" s="139"/>
      <c r="AF1" s="139"/>
      <c r="AG1" s="137"/>
      <c r="AH1" s="13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3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70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5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7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8" t="s">
        <v>15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2">
        <v>42824</v>
      </c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43" s="2" customFormat="1" ht="7.5" customHeight="1">
      <c r="B10" s="10"/>
      <c r="AQ10" s="11"/>
    </row>
    <row r="11" spans="2:43" s="2" customFormat="1" ht="7.5" customHeight="1">
      <c r="B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Q11" s="11"/>
    </row>
    <row r="12" spans="2:43" s="2" customFormat="1" ht="15" customHeight="1">
      <c r="B12" s="10"/>
      <c r="D12" s="18" t="s">
        <v>29</v>
      </c>
      <c r="AK12" s="149">
        <f>ROUND($AG$37,2)</f>
        <v>0</v>
      </c>
      <c r="AL12" s="146"/>
      <c r="AM12" s="146"/>
      <c r="AN12" s="146"/>
      <c r="AO12" s="146"/>
      <c r="AQ12" s="11"/>
    </row>
    <row r="13" spans="2:43" s="2" customFormat="1" ht="15" customHeight="1">
      <c r="B13" s="10"/>
      <c r="D13" s="18" t="s">
        <v>30</v>
      </c>
      <c r="AK13" s="149">
        <f>ROUND($AG$42,2)</f>
        <v>0</v>
      </c>
      <c r="AL13" s="146"/>
      <c r="AM13" s="146"/>
      <c r="AN13" s="146"/>
      <c r="AO13" s="146"/>
      <c r="AQ13" s="11"/>
    </row>
    <row r="14" spans="2:43" s="6" customFormat="1" ht="7.5" customHeight="1">
      <c r="B14" s="19"/>
      <c r="AQ14" s="20"/>
    </row>
    <row r="15" spans="2:43" s="6" customFormat="1" ht="27" customHeight="1">
      <c r="B15" s="19"/>
      <c r="D15" s="21" t="s">
        <v>31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71">
        <f>ROUND($AK$12+$AK$13,2)</f>
        <v>0</v>
      </c>
      <c r="AL15" s="172"/>
      <c r="AM15" s="172"/>
      <c r="AN15" s="172"/>
      <c r="AO15" s="172"/>
      <c r="AQ15" s="20"/>
    </row>
    <row r="16" spans="2:43" s="6" customFormat="1" ht="7.5" customHeight="1">
      <c r="B16" s="19"/>
      <c r="AQ16" s="20"/>
    </row>
    <row r="17" spans="2:43" s="6" customFormat="1" ht="15" customHeight="1">
      <c r="B17" s="23"/>
      <c r="D17" s="24" t="s">
        <v>32</v>
      </c>
      <c r="F17" s="24" t="s">
        <v>33</v>
      </c>
      <c r="L17" s="150">
        <v>0.21</v>
      </c>
      <c r="M17" s="151"/>
      <c r="N17" s="151"/>
      <c r="O17" s="151"/>
      <c r="T17" s="26" t="s">
        <v>34</v>
      </c>
      <c r="W17" s="152">
        <f>ROUND($AZ$37+SUM($CD$43:$CD$43),2)</f>
        <v>0</v>
      </c>
      <c r="X17" s="151"/>
      <c r="Y17" s="151"/>
      <c r="Z17" s="151"/>
      <c r="AA17" s="151"/>
      <c r="AB17" s="151"/>
      <c r="AC17" s="151"/>
      <c r="AD17" s="151"/>
      <c r="AE17" s="151"/>
      <c r="AK17" s="152">
        <f>ROUND($AV$37+SUM($BY$43:$BY$43),2)</f>
        <v>0</v>
      </c>
      <c r="AL17" s="151"/>
      <c r="AM17" s="151"/>
      <c r="AN17" s="151"/>
      <c r="AO17" s="151"/>
      <c r="AQ17" s="27"/>
    </row>
    <row r="18" spans="2:43" s="6" customFormat="1" ht="15" customHeight="1">
      <c r="B18" s="23"/>
      <c r="F18" s="24" t="s">
        <v>35</v>
      </c>
      <c r="L18" s="150">
        <v>0.15</v>
      </c>
      <c r="M18" s="151"/>
      <c r="N18" s="151"/>
      <c r="O18" s="151"/>
      <c r="T18" s="26" t="s">
        <v>34</v>
      </c>
      <c r="W18" s="152">
        <f>ROUND($BA$37+SUM($CE$43:$CE$43),2)</f>
        <v>0</v>
      </c>
      <c r="X18" s="151"/>
      <c r="Y18" s="151"/>
      <c r="Z18" s="151"/>
      <c r="AA18" s="151"/>
      <c r="AB18" s="151"/>
      <c r="AC18" s="151"/>
      <c r="AD18" s="151"/>
      <c r="AE18" s="151"/>
      <c r="AK18" s="152">
        <f>ROUND($AW$37+SUM($BZ$43:$BZ$43),2)</f>
        <v>0</v>
      </c>
      <c r="AL18" s="151"/>
      <c r="AM18" s="151"/>
      <c r="AN18" s="151"/>
      <c r="AO18" s="151"/>
      <c r="AQ18" s="27"/>
    </row>
    <row r="19" spans="2:43" s="6" customFormat="1" ht="15" customHeight="1" hidden="1">
      <c r="B19" s="23"/>
      <c r="F19" s="24" t="s">
        <v>36</v>
      </c>
      <c r="L19" s="150">
        <v>0.21</v>
      </c>
      <c r="M19" s="151"/>
      <c r="N19" s="151"/>
      <c r="O19" s="151"/>
      <c r="T19" s="26" t="s">
        <v>34</v>
      </c>
      <c r="W19" s="152">
        <f>ROUND($BB$37+SUM($CF$43:$CF$43),2)</f>
        <v>0</v>
      </c>
      <c r="X19" s="151"/>
      <c r="Y19" s="151"/>
      <c r="Z19" s="151"/>
      <c r="AA19" s="151"/>
      <c r="AB19" s="151"/>
      <c r="AC19" s="151"/>
      <c r="AD19" s="151"/>
      <c r="AE19" s="151"/>
      <c r="AK19" s="152">
        <v>0</v>
      </c>
      <c r="AL19" s="151"/>
      <c r="AM19" s="151"/>
      <c r="AN19" s="151"/>
      <c r="AO19" s="151"/>
      <c r="AQ19" s="27"/>
    </row>
    <row r="20" spans="2:43" s="6" customFormat="1" ht="15" customHeight="1" hidden="1">
      <c r="B20" s="23"/>
      <c r="F20" s="24" t="s">
        <v>37</v>
      </c>
      <c r="L20" s="150">
        <v>0.15</v>
      </c>
      <c r="M20" s="151"/>
      <c r="N20" s="151"/>
      <c r="O20" s="151"/>
      <c r="T20" s="26" t="s">
        <v>34</v>
      </c>
      <c r="W20" s="152">
        <f>ROUND($BC$37+SUM($CG$43:$CG$43),2)</f>
        <v>0</v>
      </c>
      <c r="X20" s="151"/>
      <c r="Y20" s="151"/>
      <c r="Z20" s="151"/>
      <c r="AA20" s="151"/>
      <c r="AB20" s="151"/>
      <c r="AC20" s="151"/>
      <c r="AD20" s="151"/>
      <c r="AE20" s="151"/>
      <c r="AK20" s="152">
        <v>0</v>
      </c>
      <c r="AL20" s="151"/>
      <c r="AM20" s="151"/>
      <c r="AN20" s="151"/>
      <c r="AO20" s="151"/>
      <c r="AQ20" s="27"/>
    </row>
    <row r="21" spans="2:43" s="6" customFormat="1" ht="15" customHeight="1" hidden="1">
      <c r="B21" s="23"/>
      <c r="F21" s="24" t="s">
        <v>38</v>
      </c>
      <c r="L21" s="150">
        <v>0</v>
      </c>
      <c r="M21" s="151"/>
      <c r="N21" s="151"/>
      <c r="O21" s="151"/>
      <c r="T21" s="26" t="s">
        <v>34</v>
      </c>
      <c r="W21" s="152">
        <f>ROUND($BD$37+SUM($CH$43:$CH$43),2)</f>
        <v>0</v>
      </c>
      <c r="X21" s="151"/>
      <c r="Y21" s="151"/>
      <c r="Z21" s="151"/>
      <c r="AA21" s="151"/>
      <c r="AB21" s="151"/>
      <c r="AC21" s="151"/>
      <c r="AD21" s="151"/>
      <c r="AE21" s="151"/>
      <c r="AK21" s="152">
        <v>0</v>
      </c>
      <c r="AL21" s="151"/>
      <c r="AM21" s="151"/>
      <c r="AN21" s="151"/>
      <c r="AO21" s="151"/>
      <c r="AQ21" s="27"/>
    </row>
    <row r="22" spans="2:43" s="6" customFormat="1" ht="7.5" customHeight="1">
      <c r="B22" s="19"/>
      <c r="AQ22" s="20"/>
    </row>
    <row r="23" spans="2:43" s="6" customFormat="1" ht="27" customHeight="1">
      <c r="B23" s="19"/>
      <c r="C23" s="28"/>
      <c r="D23" s="29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 t="s">
        <v>40</v>
      </c>
      <c r="U23" s="30"/>
      <c r="V23" s="30"/>
      <c r="W23" s="30"/>
      <c r="X23" s="162" t="s">
        <v>41</v>
      </c>
      <c r="Y23" s="159"/>
      <c r="Z23" s="159"/>
      <c r="AA23" s="159"/>
      <c r="AB23" s="159"/>
      <c r="AC23" s="30"/>
      <c r="AD23" s="30"/>
      <c r="AE23" s="30"/>
      <c r="AF23" s="30"/>
      <c r="AG23" s="30"/>
      <c r="AH23" s="30"/>
      <c r="AI23" s="30"/>
      <c r="AJ23" s="30"/>
      <c r="AK23" s="163">
        <f>SUM($AK$15:$AK$21)</f>
        <v>0</v>
      </c>
      <c r="AL23" s="159"/>
      <c r="AM23" s="159"/>
      <c r="AN23" s="159"/>
      <c r="AO23" s="161"/>
      <c r="AP23" s="28"/>
      <c r="AQ23" s="20"/>
    </row>
    <row r="24" spans="2:43" s="6" customFormat="1" ht="15" customHeight="1">
      <c r="B24" s="19"/>
      <c r="AQ24" s="20"/>
    </row>
    <row r="25" spans="2:43" s="2" customFormat="1" ht="14.25" customHeight="1">
      <c r="B25" s="10"/>
      <c r="AQ25" s="11"/>
    </row>
    <row r="29" spans="2:43" s="6" customFormat="1" ht="7.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</row>
    <row r="30" spans="2:43" s="6" customFormat="1" ht="37.5" customHeight="1">
      <c r="B30" s="19"/>
      <c r="C30" s="145" t="s">
        <v>42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20"/>
    </row>
    <row r="31" spans="2:43" s="14" customFormat="1" ht="15" customHeight="1">
      <c r="B31" s="40"/>
      <c r="C31" s="16" t="s">
        <v>12</v>
      </c>
      <c r="L31" s="14" t="str">
        <f>$K$5</f>
        <v>IMPORT</v>
      </c>
      <c r="AQ31" s="41"/>
    </row>
    <row r="32" spans="2:43" s="42" customFormat="1" ht="37.5" customHeight="1">
      <c r="B32" s="43"/>
      <c r="C32" s="42" t="s">
        <v>14</v>
      </c>
      <c r="L32" s="155" t="str">
        <f>$K$6</f>
        <v>SOUPIS_PRACÍ - DOBROČOVICE - DOSTAVBA KANALIZACE - FINAL (zadání) stoka A2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Q32" s="44"/>
    </row>
    <row r="33" spans="2:43" s="6" customFormat="1" ht="7.5" customHeight="1">
      <c r="B33" s="19"/>
      <c r="AQ33" s="20"/>
    </row>
    <row r="34" spans="2:56" s="6" customFormat="1" ht="12" customHeight="1">
      <c r="B34" s="19"/>
      <c r="AQ34" s="20"/>
      <c r="AS34" s="157"/>
      <c r="AT34" s="156"/>
      <c r="BD34" s="45"/>
    </row>
    <row r="35" spans="2:57" s="6" customFormat="1" ht="30" customHeight="1">
      <c r="B35" s="19"/>
      <c r="C35" s="158" t="s">
        <v>43</v>
      </c>
      <c r="D35" s="159"/>
      <c r="E35" s="159"/>
      <c r="F35" s="159"/>
      <c r="G35" s="159"/>
      <c r="H35" s="30"/>
      <c r="I35" s="160" t="s">
        <v>44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60" t="s">
        <v>45</v>
      </c>
      <c r="AH35" s="159"/>
      <c r="AI35" s="159"/>
      <c r="AJ35" s="159"/>
      <c r="AK35" s="159"/>
      <c r="AL35" s="159"/>
      <c r="AM35" s="159"/>
      <c r="AN35" s="160" t="s">
        <v>46</v>
      </c>
      <c r="AO35" s="159"/>
      <c r="AP35" s="161"/>
      <c r="AQ35" s="20"/>
      <c r="AS35" s="46" t="s">
        <v>47</v>
      </c>
      <c r="AT35" s="47" t="s">
        <v>48</v>
      </c>
      <c r="AU35" s="47" t="s">
        <v>49</v>
      </c>
      <c r="AV35" s="47" t="s">
        <v>50</v>
      </c>
      <c r="AW35" s="47" t="s">
        <v>51</v>
      </c>
      <c r="AX35" s="47" t="s">
        <v>52</v>
      </c>
      <c r="AY35" s="47" t="s">
        <v>53</v>
      </c>
      <c r="AZ35" s="47" t="s">
        <v>54</v>
      </c>
      <c r="BA35" s="47" t="s">
        <v>55</v>
      </c>
      <c r="BB35" s="47" t="s">
        <v>56</v>
      </c>
      <c r="BC35" s="47" t="s">
        <v>57</v>
      </c>
      <c r="BD35" s="48" t="s">
        <v>58</v>
      </c>
      <c r="BE35" s="49"/>
    </row>
    <row r="36" spans="2:56" s="6" customFormat="1" ht="12" customHeight="1">
      <c r="B36" s="19"/>
      <c r="AQ36" s="20"/>
      <c r="AS36" s="50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3"/>
    </row>
    <row r="37" spans="2:76" s="42" customFormat="1" ht="33" customHeight="1">
      <c r="B37" s="43"/>
      <c r="C37" s="51" t="s">
        <v>59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64">
        <f>ROUND(SUM($AG$38:$AG$40),2)</f>
        <v>0</v>
      </c>
      <c r="AH37" s="165"/>
      <c r="AI37" s="165"/>
      <c r="AJ37" s="165"/>
      <c r="AK37" s="165"/>
      <c r="AL37" s="165"/>
      <c r="AM37" s="165"/>
      <c r="AN37" s="164">
        <f>SUM($AG$37,$AT$37)</f>
        <v>0</v>
      </c>
      <c r="AO37" s="165"/>
      <c r="AP37" s="165"/>
      <c r="AQ37" s="44"/>
      <c r="AS37" s="52">
        <f>ROUND(SUM($AS$38:$AS$40),2)</f>
        <v>0</v>
      </c>
      <c r="AT37" s="53">
        <f>ROUND(SUM($AV$37:$AW$37),2)</f>
        <v>0</v>
      </c>
      <c r="AU37" s="54">
        <f>ROUND(SUM($AU$38:$AU$40),5)</f>
        <v>83.47829</v>
      </c>
      <c r="AV37" s="53">
        <f>ROUND($AZ$37*$L$17,2)</f>
        <v>0</v>
      </c>
      <c r="AW37" s="53">
        <f>ROUND($BA$37*$L$18,2)</f>
        <v>0</v>
      </c>
      <c r="AX37" s="53">
        <f>ROUND($BB$37*$L$17,2)</f>
        <v>0</v>
      </c>
      <c r="AY37" s="53">
        <f>ROUND($BC$37*$L$18,2)</f>
        <v>0</v>
      </c>
      <c r="AZ37" s="53">
        <f>ROUND(SUM($AZ$38:$AZ$40),2)</f>
        <v>0</v>
      </c>
      <c r="BA37" s="53">
        <f>ROUND(SUM($BA$38:$BA$40),2)</f>
        <v>0</v>
      </c>
      <c r="BB37" s="53">
        <f>ROUND(SUM($BB$38:$BB$40),2)</f>
        <v>0</v>
      </c>
      <c r="BC37" s="53">
        <f>ROUND(SUM($BC$38:$BC$40),2)</f>
        <v>0</v>
      </c>
      <c r="BD37" s="55">
        <f>ROUND(SUM($BD$38:$BD$40),2)</f>
        <v>0</v>
      </c>
      <c r="BS37" s="42" t="s">
        <v>60</v>
      </c>
      <c r="BT37" s="42" t="s">
        <v>61</v>
      </c>
      <c r="BU37" s="56" t="s">
        <v>62</v>
      </c>
      <c r="BV37" s="42" t="s">
        <v>13</v>
      </c>
      <c r="BW37" s="42" t="s">
        <v>63</v>
      </c>
      <c r="BX37" s="42" t="s">
        <v>64</v>
      </c>
    </row>
    <row r="38" spans="1:76" s="57" customFormat="1" ht="28.5" customHeight="1">
      <c r="A38" s="135" t="s">
        <v>513</v>
      </c>
      <c r="B38" s="58"/>
      <c r="C38" s="59"/>
      <c r="D38" s="153" t="s">
        <v>530</v>
      </c>
      <c r="E38" s="154"/>
      <c r="F38" s="154"/>
      <c r="G38" s="154"/>
      <c r="H38" s="154"/>
      <c r="I38" s="59"/>
      <c r="J38" s="153" t="s">
        <v>530</v>
      </c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66">
        <f>'STOKA A2_VRN - STOKA A2_VRN'!$M$15</f>
        <v>0</v>
      </c>
      <c r="AH38" s="167"/>
      <c r="AI38" s="167"/>
      <c r="AJ38" s="167"/>
      <c r="AK38" s="167"/>
      <c r="AL38" s="167"/>
      <c r="AM38" s="167"/>
      <c r="AN38" s="166">
        <f>SUM($AG$38,$AT$38)</f>
        <v>0</v>
      </c>
      <c r="AO38" s="167"/>
      <c r="AP38" s="167"/>
      <c r="AQ38" s="60"/>
      <c r="AS38" s="61">
        <f>'STOKA A2_VRN - STOKA A2_VRN'!$M$13</f>
        <v>0</v>
      </c>
      <c r="AT38" s="62">
        <f>ROUND(SUM($AV$38:$AW$38),2)</f>
        <v>0</v>
      </c>
      <c r="AU38" s="63">
        <f>'STOKA A2_VRN - STOKA A2_VRN'!$W$64</f>
        <v>0</v>
      </c>
      <c r="AV38" s="62">
        <f>'STOKA A2_VRN - STOKA A2_VRN'!$M$17</f>
        <v>0</v>
      </c>
      <c r="AW38" s="62">
        <f>'STOKA A2_VRN - STOKA A2_VRN'!$M$18</f>
        <v>0</v>
      </c>
      <c r="AX38" s="62">
        <f>'STOKA A2_VRN - STOKA A2_VRN'!$M$19</f>
        <v>0</v>
      </c>
      <c r="AY38" s="62">
        <f>'STOKA A2_VRN - STOKA A2_VRN'!$M$20</f>
        <v>0</v>
      </c>
      <c r="AZ38" s="62">
        <f>'STOKA A2_VRN - STOKA A2_VRN'!$H$17</f>
        <v>0</v>
      </c>
      <c r="BA38" s="62">
        <f>'STOKA A2_VRN - STOKA A2_VRN'!$H$18</f>
        <v>0</v>
      </c>
      <c r="BB38" s="62">
        <f>'STOKA A2_VRN - STOKA A2_VRN'!$H$19</f>
        <v>0</v>
      </c>
      <c r="BC38" s="62">
        <f>'STOKA A2_VRN - STOKA A2_VRN'!$H$20</f>
        <v>0</v>
      </c>
      <c r="BD38" s="64">
        <f>'STOKA A2_VRN - STOKA A2_VRN'!$H$21</f>
        <v>0</v>
      </c>
      <c r="BT38" s="57" t="s">
        <v>19</v>
      </c>
      <c r="BV38" s="57" t="s">
        <v>13</v>
      </c>
      <c r="BW38" s="57" t="s">
        <v>65</v>
      </c>
      <c r="BX38" s="57" t="s">
        <v>63</v>
      </c>
    </row>
    <row r="39" spans="1:76" s="57" customFormat="1" ht="28.5" customHeight="1">
      <c r="A39" s="135" t="s">
        <v>513</v>
      </c>
      <c r="B39" s="58"/>
      <c r="C39" s="59"/>
      <c r="D39" s="153" t="s">
        <v>531</v>
      </c>
      <c r="E39" s="154"/>
      <c r="F39" s="154"/>
      <c r="G39" s="154"/>
      <c r="H39" s="154"/>
      <c r="I39" s="59"/>
      <c r="J39" s="153" t="s">
        <v>531</v>
      </c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66">
        <f>'STOKA A2 _ŘAD - STOKA A2 _ŘAD'!$M$16</f>
        <v>0</v>
      </c>
      <c r="AH39" s="167"/>
      <c r="AI39" s="167"/>
      <c r="AJ39" s="167"/>
      <c r="AK39" s="167"/>
      <c r="AL39" s="167"/>
      <c r="AM39" s="167"/>
      <c r="AN39" s="166">
        <f>SUM($AG$39,$AT$39)</f>
        <v>0</v>
      </c>
      <c r="AO39" s="167"/>
      <c r="AP39" s="167"/>
      <c r="AQ39" s="60"/>
      <c r="AS39" s="61">
        <f>'STOKA A2 _ŘAD - STOKA A2 _ŘAD'!$M$14</f>
        <v>0</v>
      </c>
      <c r="AT39" s="62">
        <f>ROUND(SUM($AV$39:$AW$39),2)</f>
        <v>0</v>
      </c>
      <c r="AU39" s="63">
        <f>'STOKA A2 _ŘAD - STOKA A2 _ŘAD'!$W$72</f>
        <v>82.61387</v>
      </c>
      <c r="AV39" s="62">
        <f>'STOKA A2 _ŘAD - STOKA A2 _ŘAD'!$M$18</f>
        <v>0</v>
      </c>
      <c r="AW39" s="62">
        <f>'STOKA A2 _ŘAD - STOKA A2 _ŘAD'!$M$19</f>
        <v>0</v>
      </c>
      <c r="AX39" s="62">
        <f>'STOKA A2 _ŘAD - STOKA A2 _ŘAD'!$M$20</f>
        <v>0</v>
      </c>
      <c r="AY39" s="62">
        <f>'STOKA A2 _ŘAD - STOKA A2 _ŘAD'!$M$21</f>
        <v>0</v>
      </c>
      <c r="AZ39" s="62">
        <f>'STOKA A2 _ŘAD - STOKA A2 _ŘAD'!$H$18</f>
        <v>0</v>
      </c>
      <c r="BA39" s="62">
        <f>'STOKA A2 _ŘAD - STOKA A2 _ŘAD'!$H$19</f>
        <v>0</v>
      </c>
      <c r="BB39" s="62">
        <f>'STOKA A2 _ŘAD - STOKA A2 _ŘAD'!$H$20</f>
        <v>0</v>
      </c>
      <c r="BC39" s="62">
        <f>'STOKA A2 _ŘAD - STOKA A2 _ŘAD'!$H$21</f>
        <v>0</v>
      </c>
      <c r="BD39" s="64">
        <f>'STOKA A2 _ŘAD - STOKA A2 _ŘAD'!$H$22</f>
        <v>0</v>
      </c>
      <c r="BT39" s="57" t="s">
        <v>19</v>
      </c>
      <c r="BV39" s="57" t="s">
        <v>13</v>
      </c>
      <c r="BW39" s="57" t="s">
        <v>66</v>
      </c>
      <c r="BX39" s="57" t="s">
        <v>63</v>
      </c>
    </row>
    <row r="40" spans="1:76" s="57" customFormat="1" ht="28.5" customHeight="1">
      <c r="A40" s="135" t="s">
        <v>513</v>
      </c>
      <c r="B40" s="58"/>
      <c r="C40" s="59"/>
      <c r="D40" s="153" t="s">
        <v>532</v>
      </c>
      <c r="E40" s="154"/>
      <c r="F40" s="154"/>
      <c r="G40" s="154"/>
      <c r="H40" s="154"/>
      <c r="I40" s="59"/>
      <c r="J40" s="153" t="s">
        <v>532</v>
      </c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66">
        <f>'STOKA A2_PŘÍPOJKY - STOKA ...'!$M$15</f>
        <v>0</v>
      </c>
      <c r="AH40" s="167"/>
      <c r="AI40" s="167"/>
      <c r="AJ40" s="167"/>
      <c r="AK40" s="167"/>
      <c r="AL40" s="167"/>
      <c r="AM40" s="167"/>
      <c r="AN40" s="166">
        <f>SUM($AG$40,$AT$40)</f>
        <v>0</v>
      </c>
      <c r="AO40" s="167"/>
      <c r="AP40" s="167"/>
      <c r="AQ40" s="60"/>
      <c r="AS40" s="65">
        <f>'STOKA A2_PŘÍPOJKY - STOKA ...'!$M$13</f>
        <v>0</v>
      </c>
      <c r="AT40" s="66">
        <f>ROUND(SUM($AV$40:$AW$40),2)</f>
        <v>0</v>
      </c>
      <c r="AU40" s="67">
        <f>'STOKA A2_PŘÍPOJKY - STOKA ...'!$W$69</f>
        <v>0.8644240000000001</v>
      </c>
      <c r="AV40" s="66">
        <f>'STOKA A2_PŘÍPOJKY - STOKA ...'!$M$17</f>
        <v>0</v>
      </c>
      <c r="AW40" s="66">
        <f>'STOKA A2_PŘÍPOJKY - STOKA ...'!$M$18</f>
        <v>0</v>
      </c>
      <c r="AX40" s="66">
        <f>'STOKA A2_PŘÍPOJKY - STOKA ...'!$M$19</f>
        <v>0</v>
      </c>
      <c r="AY40" s="66">
        <f>'STOKA A2_PŘÍPOJKY - STOKA ...'!$M$20</f>
        <v>0</v>
      </c>
      <c r="AZ40" s="66">
        <f>'STOKA A2_PŘÍPOJKY - STOKA ...'!$H$17</f>
        <v>0</v>
      </c>
      <c r="BA40" s="66">
        <f>'STOKA A2_PŘÍPOJKY - STOKA ...'!$H$18</f>
        <v>0</v>
      </c>
      <c r="BB40" s="66">
        <f>'STOKA A2_PŘÍPOJKY - STOKA ...'!$H$19</f>
        <v>0</v>
      </c>
      <c r="BC40" s="66">
        <f>'STOKA A2_PŘÍPOJKY - STOKA ...'!$H$20</f>
        <v>0</v>
      </c>
      <c r="BD40" s="68">
        <f>'STOKA A2_PŘÍPOJKY - STOKA ...'!$H$21</f>
        <v>0</v>
      </c>
      <c r="BT40" s="57" t="s">
        <v>19</v>
      </c>
      <c r="BV40" s="57" t="s">
        <v>13</v>
      </c>
      <c r="BW40" s="57" t="s">
        <v>67</v>
      </c>
      <c r="BX40" s="57" t="s">
        <v>63</v>
      </c>
    </row>
    <row r="41" spans="2:43" s="2" customFormat="1" ht="14.25" customHeight="1">
      <c r="B41" s="10"/>
      <c r="AQ41" s="11"/>
    </row>
    <row r="42" spans="2:49" s="6" customFormat="1" ht="30.75" customHeight="1">
      <c r="B42" s="19"/>
      <c r="C42" s="51" t="s">
        <v>68</v>
      </c>
      <c r="AG42" s="164">
        <v>0</v>
      </c>
      <c r="AH42" s="156"/>
      <c r="AI42" s="156"/>
      <c r="AJ42" s="156"/>
      <c r="AK42" s="156"/>
      <c r="AL42" s="156"/>
      <c r="AM42" s="156"/>
      <c r="AN42" s="164">
        <v>0</v>
      </c>
      <c r="AO42" s="156"/>
      <c r="AP42" s="156"/>
      <c r="AQ42" s="20"/>
      <c r="AS42" s="46" t="s">
        <v>69</v>
      </c>
      <c r="AT42" s="47" t="s">
        <v>70</v>
      </c>
      <c r="AU42" s="47" t="s">
        <v>32</v>
      </c>
      <c r="AV42" s="48" t="s">
        <v>48</v>
      </c>
      <c r="AW42" s="49"/>
    </row>
    <row r="43" spans="2:48" s="6" customFormat="1" ht="12" customHeight="1">
      <c r="B43" s="19"/>
      <c r="AQ43" s="20"/>
      <c r="AS43" s="32"/>
      <c r="AT43" s="32"/>
      <c r="AU43" s="32"/>
      <c r="AV43" s="32"/>
    </row>
    <row r="44" spans="2:43" s="6" customFormat="1" ht="30.75" customHeight="1">
      <c r="B44" s="19"/>
      <c r="C44" s="69" t="s">
        <v>71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8">
        <f>ROUND($AG$37+$AG$42,2)</f>
        <v>0</v>
      </c>
      <c r="AH44" s="169"/>
      <c r="AI44" s="169"/>
      <c r="AJ44" s="169"/>
      <c r="AK44" s="169"/>
      <c r="AL44" s="169"/>
      <c r="AM44" s="169"/>
      <c r="AN44" s="168">
        <f>$AN$37+$AN$42</f>
        <v>0</v>
      </c>
      <c r="AO44" s="169"/>
      <c r="AP44" s="169"/>
      <c r="AQ44" s="20"/>
    </row>
    <row r="45" spans="2:43" s="6" customFormat="1" ht="7.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</row>
    <row r="87" ht="14.25" customHeight="1"/>
  </sheetData>
  <sheetProtection/>
  <mergeCells count="50">
    <mergeCell ref="AG42:AM42"/>
    <mergeCell ref="AN42:AP42"/>
    <mergeCell ref="AG44:AM44"/>
    <mergeCell ref="AN44:AP44"/>
    <mergeCell ref="AR2:BE2"/>
    <mergeCell ref="AN40:AP40"/>
    <mergeCell ref="AG40:AM40"/>
    <mergeCell ref="AK13:AO13"/>
    <mergeCell ref="AK15:AO15"/>
    <mergeCell ref="C2:AP2"/>
    <mergeCell ref="D40:H40"/>
    <mergeCell ref="J40:AF40"/>
    <mergeCell ref="AG37:AM37"/>
    <mergeCell ref="AN37:AP37"/>
    <mergeCell ref="AN38:AP38"/>
    <mergeCell ref="AG38:AM38"/>
    <mergeCell ref="D38:H38"/>
    <mergeCell ref="J38:AF38"/>
    <mergeCell ref="AN39:AP39"/>
    <mergeCell ref="AG39:AM39"/>
    <mergeCell ref="AS34:AT34"/>
    <mergeCell ref="C35:G35"/>
    <mergeCell ref="I35:AF35"/>
    <mergeCell ref="AG35:AM35"/>
    <mergeCell ref="AN35:AP35"/>
    <mergeCell ref="X23:AB23"/>
    <mergeCell ref="AK23:AO23"/>
    <mergeCell ref="C30:AP30"/>
    <mergeCell ref="D39:H39"/>
    <mergeCell ref="J39:AF39"/>
    <mergeCell ref="L32:AO32"/>
    <mergeCell ref="L20:O20"/>
    <mergeCell ref="W20:AE20"/>
    <mergeCell ref="AK20:AO20"/>
    <mergeCell ref="L21:O21"/>
    <mergeCell ref="W21:AE21"/>
    <mergeCell ref="AK21:AO21"/>
    <mergeCell ref="L18:O18"/>
    <mergeCell ref="W18:AE18"/>
    <mergeCell ref="AK18:AO18"/>
    <mergeCell ref="L19:O19"/>
    <mergeCell ref="W19:AE19"/>
    <mergeCell ref="AK19:AO19"/>
    <mergeCell ref="C4:AP4"/>
    <mergeCell ref="K5:AO5"/>
    <mergeCell ref="K6:AO6"/>
    <mergeCell ref="AK12:AO12"/>
    <mergeCell ref="L17:O17"/>
    <mergeCell ref="W17:AE17"/>
    <mergeCell ref="AK17:AO17"/>
  </mergeCells>
  <hyperlinks>
    <hyperlink ref="K1:S1" location="C2" tooltip="Souhrnný list stavby" display="1) Souhrnný list stavby"/>
    <hyperlink ref="W1:AF1" location="C87" tooltip="Rekapitulace objektů" display="2) Rekapitulace objektů"/>
    <hyperlink ref="A38" location="'STOKA A_VON - STOKA A_VON'!C2" tooltip="STOKA A_VON - STOKA A_VON" display="/"/>
    <hyperlink ref="A39" location="'STOKA A _ŘAD - STOKA A _ŘAD'!C2" tooltip="STOKA A _ŘAD - STOKA A _ŘAD" display="/"/>
    <hyperlink ref="A40" location="'STOKA A_PŘÍPOJKY - STOKA ...'!C2" tooltip="STOKA A_PŘÍPOJKY - STOKA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111"/>
  <sheetViews>
    <sheetView showGridLines="0" zoomScalePageLayoutView="0" workbookViewId="0" topLeftCell="A1">
      <pane ySplit="1" topLeftCell="A30" activePane="bottomLeft" state="frozen"/>
      <selection pane="topLeft" activeCell="A1" sqref="A1"/>
      <selection pane="bottomLeft" activeCell="U12" sqref="U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3" width="10.8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514</v>
      </c>
      <c r="G1" s="139"/>
      <c r="H1" s="200" t="s">
        <v>515</v>
      </c>
      <c r="I1" s="200"/>
      <c r="J1" s="200"/>
      <c r="K1" s="200"/>
      <c r="L1" s="139" t="s">
        <v>516</v>
      </c>
      <c r="M1" s="137"/>
      <c r="N1" s="137"/>
      <c r="O1" s="138" t="s">
        <v>72</v>
      </c>
      <c r="P1" s="137"/>
      <c r="Q1" s="137"/>
      <c r="R1" s="137"/>
      <c r="S1" s="139" t="s">
        <v>517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201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65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45" t="s">
        <v>74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6" t="str">
        <f>'Rekapitulace stavby'!$K$6</f>
        <v>SOUPIS_PRACÍ - DOBROČOVICE - DOSTAVBA KANALIZACE - FINAL (zadání) stoka A2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3.75" customHeight="1">
      <c r="B7" s="19"/>
      <c r="D7" s="15" t="s">
        <v>75</v>
      </c>
      <c r="F7" s="148" t="s">
        <v>529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7">
        <f>'Rekapitulace stavby'!$AN$8</f>
        <v>42824</v>
      </c>
      <c r="P9" s="156"/>
      <c r="R9" s="20"/>
    </row>
    <row r="10" spans="2:18" s="6" customFormat="1" ht="7.5" customHeight="1">
      <c r="B10" s="19"/>
      <c r="R10" s="20"/>
    </row>
    <row r="11" spans="2:18" s="6" customFormat="1" ht="7.5" customHeight="1">
      <c r="B11" s="1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20"/>
    </row>
    <row r="12" spans="2:18" s="6" customFormat="1" ht="15" customHeight="1">
      <c r="B12" s="19"/>
      <c r="D12" s="70" t="s">
        <v>76</v>
      </c>
      <c r="M12" s="149">
        <f>$N$40</f>
        <v>0</v>
      </c>
      <c r="N12" s="156"/>
      <c r="O12" s="156"/>
      <c r="P12" s="156"/>
      <c r="R12" s="20"/>
    </row>
    <row r="13" spans="2:18" s="6" customFormat="1" ht="15" customHeight="1">
      <c r="B13" s="19"/>
      <c r="D13" s="18" t="s">
        <v>77</v>
      </c>
      <c r="M13" s="149">
        <f>$N$45</f>
        <v>0</v>
      </c>
      <c r="N13" s="156"/>
      <c r="O13" s="156"/>
      <c r="P13" s="156"/>
      <c r="R13" s="20"/>
    </row>
    <row r="14" spans="2:18" s="6" customFormat="1" ht="7.5" customHeight="1">
      <c r="B14" s="19"/>
      <c r="R14" s="20"/>
    </row>
    <row r="15" spans="2:18" s="6" customFormat="1" ht="26.25" customHeight="1">
      <c r="B15" s="19"/>
      <c r="D15" s="71" t="s">
        <v>31</v>
      </c>
      <c r="M15" s="174">
        <f>ROUND($M$12+$M$13,2)</f>
        <v>0</v>
      </c>
      <c r="N15" s="156"/>
      <c r="O15" s="156"/>
      <c r="P15" s="156"/>
      <c r="R15" s="20"/>
    </row>
    <row r="16" spans="2:18" s="6" customFormat="1" ht="7.5" customHeight="1">
      <c r="B16" s="1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R16" s="20"/>
    </row>
    <row r="17" spans="2:18" s="6" customFormat="1" ht="15" customHeight="1">
      <c r="B17" s="19"/>
      <c r="D17" s="24" t="s">
        <v>32</v>
      </c>
      <c r="E17" s="24" t="s">
        <v>33</v>
      </c>
      <c r="F17" s="25">
        <v>0.21</v>
      </c>
      <c r="G17" s="72" t="s">
        <v>34</v>
      </c>
      <c r="H17" s="175">
        <f>ROUND((SUM($BE$45:$BE$46)+SUM($BE$64:$BE$83)),2)</f>
        <v>0</v>
      </c>
      <c r="I17" s="156"/>
      <c r="J17" s="156"/>
      <c r="M17" s="175">
        <f>ROUND(ROUND((SUM($BE$45:$BE$46)+SUM($BE$64:$BE$83)),2)*$F$17,2)</f>
        <v>0</v>
      </c>
      <c r="N17" s="156"/>
      <c r="O17" s="156"/>
      <c r="P17" s="156"/>
      <c r="R17" s="20"/>
    </row>
    <row r="18" spans="2:18" s="6" customFormat="1" ht="15" customHeight="1">
      <c r="B18" s="19"/>
      <c r="E18" s="24" t="s">
        <v>35</v>
      </c>
      <c r="F18" s="25">
        <v>0.15</v>
      </c>
      <c r="G18" s="72" t="s">
        <v>34</v>
      </c>
      <c r="H18" s="175">
        <f>ROUND((SUM($BF$45:$BF$46)+SUM($BF$64:$BF$83)),2)</f>
        <v>0</v>
      </c>
      <c r="I18" s="156"/>
      <c r="J18" s="156"/>
      <c r="M18" s="175">
        <f>ROUND(ROUND((SUM($BF$45:$BF$46)+SUM($BF$64:$BF$83)),2)*$F$18,2)</f>
        <v>0</v>
      </c>
      <c r="N18" s="156"/>
      <c r="O18" s="156"/>
      <c r="P18" s="156"/>
      <c r="R18" s="20"/>
    </row>
    <row r="19" spans="2:18" s="6" customFormat="1" ht="15" customHeight="1" hidden="1">
      <c r="B19" s="19"/>
      <c r="E19" s="24" t="s">
        <v>36</v>
      </c>
      <c r="F19" s="25">
        <v>0.21</v>
      </c>
      <c r="G19" s="72" t="s">
        <v>34</v>
      </c>
      <c r="H19" s="175">
        <f>ROUND((SUM($BG$45:$BG$46)+SUM($BG$64:$BG$83)),2)</f>
        <v>0</v>
      </c>
      <c r="I19" s="156"/>
      <c r="J19" s="156"/>
      <c r="M19" s="175">
        <v>0</v>
      </c>
      <c r="N19" s="156"/>
      <c r="O19" s="156"/>
      <c r="P19" s="156"/>
      <c r="R19" s="20"/>
    </row>
    <row r="20" spans="2:18" s="6" customFormat="1" ht="15" customHeight="1" hidden="1">
      <c r="B20" s="19"/>
      <c r="E20" s="24" t="s">
        <v>37</v>
      </c>
      <c r="F20" s="25">
        <v>0.15</v>
      </c>
      <c r="G20" s="72" t="s">
        <v>34</v>
      </c>
      <c r="H20" s="175">
        <f>ROUND((SUM($BH$45:$BH$46)+SUM($BH$64:$BH$83)),2)</f>
        <v>0</v>
      </c>
      <c r="I20" s="156"/>
      <c r="J20" s="156"/>
      <c r="M20" s="175">
        <v>0</v>
      </c>
      <c r="N20" s="156"/>
      <c r="O20" s="156"/>
      <c r="P20" s="156"/>
      <c r="R20" s="20"/>
    </row>
    <row r="21" spans="2:18" s="6" customFormat="1" ht="15" customHeight="1" hidden="1">
      <c r="B21" s="19"/>
      <c r="E21" s="24" t="s">
        <v>38</v>
      </c>
      <c r="F21" s="25">
        <v>0</v>
      </c>
      <c r="G21" s="72" t="s">
        <v>34</v>
      </c>
      <c r="H21" s="175">
        <f>ROUND((SUM($BI$45:$BI$46)+SUM($BI$64:$BI$83)),2)</f>
        <v>0</v>
      </c>
      <c r="I21" s="156"/>
      <c r="J21" s="156"/>
      <c r="M21" s="175">
        <v>0</v>
      </c>
      <c r="N21" s="156"/>
      <c r="O21" s="156"/>
      <c r="P21" s="156"/>
      <c r="R21" s="20"/>
    </row>
    <row r="22" spans="2:18" s="6" customFormat="1" ht="7.5" customHeight="1">
      <c r="B22" s="19"/>
      <c r="R22" s="20"/>
    </row>
    <row r="23" spans="2:18" s="6" customFormat="1" ht="26.25" customHeight="1">
      <c r="B23" s="19"/>
      <c r="C23" s="28"/>
      <c r="D23" s="29" t="s">
        <v>39</v>
      </c>
      <c r="E23" s="30"/>
      <c r="F23" s="30"/>
      <c r="G23" s="73" t="s">
        <v>40</v>
      </c>
      <c r="H23" s="31" t="s">
        <v>41</v>
      </c>
      <c r="I23" s="30"/>
      <c r="J23" s="30"/>
      <c r="K23" s="30"/>
      <c r="L23" s="163">
        <f>SUM($M$15:$M$21)</f>
        <v>0</v>
      </c>
      <c r="M23" s="159"/>
      <c r="N23" s="159"/>
      <c r="O23" s="159"/>
      <c r="P23" s="161"/>
      <c r="Q23" s="28"/>
      <c r="R23" s="20"/>
    </row>
    <row r="24" spans="2:18" s="6" customFormat="1" ht="15" customHeight="1">
      <c r="B24" s="19"/>
      <c r="R24" s="20"/>
    </row>
    <row r="25" spans="2:18" s="6" customFormat="1" ht="1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9" spans="2:18" s="6" customFormat="1" ht="7.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6" customFormat="1" ht="37.5" customHeight="1">
      <c r="B30" s="19"/>
      <c r="C30" s="145" t="s">
        <v>78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20"/>
    </row>
    <row r="31" spans="2:18" s="6" customFormat="1" ht="7.5" customHeight="1">
      <c r="B31" s="19"/>
      <c r="R31" s="20"/>
    </row>
    <row r="32" spans="2:18" s="6" customFormat="1" ht="30.75" customHeight="1">
      <c r="B32" s="19"/>
      <c r="C32" s="16" t="s">
        <v>14</v>
      </c>
      <c r="F32" s="176" t="str">
        <f>$F$6</f>
        <v>SOUPIS_PRACÍ - DOBROČOVICE - DOSTAVBA KANALIZACE - FINAL (zadání) stoka A2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R32" s="20"/>
    </row>
    <row r="33" spans="2:18" s="6" customFormat="1" ht="37.5" customHeight="1">
      <c r="B33" s="19"/>
      <c r="C33" s="42" t="s">
        <v>75</v>
      </c>
      <c r="F33" s="155" t="str">
        <f>$F$7</f>
        <v>STOKA A2_VRN - STOKA A2_VRN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R33" s="20"/>
    </row>
    <row r="34" spans="2:18" s="6" customFormat="1" ht="7.5" customHeight="1">
      <c r="B34" s="19"/>
      <c r="R34" s="20"/>
    </row>
    <row r="35" spans="2:18" s="6" customFormat="1" ht="18.75" customHeight="1">
      <c r="B35" s="19"/>
      <c r="C35" s="16" t="s">
        <v>20</v>
      </c>
      <c r="F35" s="14" t="str">
        <f>$F$9</f>
        <v> </v>
      </c>
      <c r="K35" s="16" t="s">
        <v>22</v>
      </c>
      <c r="M35" s="177">
        <f>IF($O$9="","",$O$9)</f>
        <v>42824</v>
      </c>
      <c r="N35" s="156"/>
      <c r="O35" s="156"/>
      <c r="P35" s="156"/>
      <c r="R35" s="20"/>
    </row>
    <row r="36" spans="2:18" s="6" customFormat="1" ht="7.5" customHeight="1">
      <c r="B36" s="19"/>
      <c r="R36" s="20"/>
    </row>
    <row r="37" spans="2:18" s="6" customFormat="1" ht="11.25" customHeight="1">
      <c r="B37" s="19"/>
      <c r="R37" s="20"/>
    </row>
    <row r="38" spans="2:18" s="6" customFormat="1" ht="30" customHeight="1">
      <c r="B38" s="19"/>
      <c r="C38" s="178" t="s">
        <v>79</v>
      </c>
      <c r="D38" s="169"/>
      <c r="E38" s="169"/>
      <c r="F38" s="169"/>
      <c r="G38" s="169"/>
      <c r="H38" s="28"/>
      <c r="I38" s="28"/>
      <c r="J38" s="28"/>
      <c r="K38" s="28"/>
      <c r="L38" s="28"/>
      <c r="M38" s="28"/>
      <c r="N38" s="178" t="s">
        <v>80</v>
      </c>
      <c r="O38" s="156"/>
      <c r="P38" s="156"/>
      <c r="Q38" s="156"/>
      <c r="R38" s="20"/>
    </row>
    <row r="39" spans="2:18" s="6" customFormat="1" ht="11.25" customHeight="1">
      <c r="B39" s="19"/>
      <c r="R39" s="20"/>
    </row>
    <row r="40" spans="2:47" s="6" customFormat="1" ht="30" customHeight="1">
      <c r="B40" s="19"/>
      <c r="C40" s="51" t="s">
        <v>81</v>
      </c>
      <c r="N40" s="164">
        <f>$N$64</f>
        <v>0</v>
      </c>
      <c r="O40" s="156"/>
      <c r="P40" s="156"/>
      <c r="Q40" s="156"/>
      <c r="R40" s="20"/>
      <c r="AU40" s="6" t="s">
        <v>82</v>
      </c>
    </row>
    <row r="41" spans="2:18" s="56" customFormat="1" ht="25.5" customHeight="1">
      <c r="B41" s="74"/>
      <c r="D41" s="75" t="s">
        <v>83</v>
      </c>
      <c r="N41" s="179">
        <f>$N$65</f>
        <v>0</v>
      </c>
      <c r="O41" s="180"/>
      <c r="P41" s="180"/>
      <c r="Q41" s="180"/>
      <c r="R41" s="76"/>
    </row>
    <row r="42" spans="2:18" s="70" customFormat="1" ht="21" customHeight="1">
      <c r="B42" s="77"/>
      <c r="D42" s="78" t="s">
        <v>84</v>
      </c>
      <c r="N42" s="181">
        <f>$N$66</f>
        <v>0</v>
      </c>
      <c r="O42" s="180"/>
      <c r="P42" s="180"/>
      <c r="Q42" s="180"/>
      <c r="R42" s="79"/>
    </row>
    <row r="43" spans="2:18" s="70" customFormat="1" ht="21" customHeight="1">
      <c r="B43" s="77"/>
      <c r="D43" s="78" t="s">
        <v>85</v>
      </c>
      <c r="N43" s="181">
        <f>$N$80</f>
        <v>0</v>
      </c>
      <c r="O43" s="180"/>
      <c r="P43" s="180"/>
      <c r="Q43" s="180"/>
      <c r="R43" s="79"/>
    </row>
    <row r="44" spans="2:18" s="6" customFormat="1" ht="22.5" customHeight="1">
      <c r="B44" s="19"/>
      <c r="R44" s="20"/>
    </row>
    <row r="45" spans="2:21" s="6" customFormat="1" ht="30" customHeight="1">
      <c r="B45" s="19"/>
      <c r="C45" s="51" t="s">
        <v>86</v>
      </c>
      <c r="N45" s="164">
        <v>0</v>
      </c>
      <c r="O45" s="156"/>
      <c r="P45" s="156"/>
      <c r="Q45" s="156"/>
      <c r="R45" s="20"/>
      <c r="T45" s="80"/>
      <c r="U45" s="81" t="s">
        <v>32</v>
      </c>
    </row>
    <row r="46" spans="2:18" s="6" customFormat="1" ht="18.75" customHeight="1">
      <c r="B46" s="19"/>
      <c r="R46" s="20"/>
    </row>
    <row r="47" spans="2:18" s="6" customFormat="1" ht="30" customHeight="1">
      <c r="B47" s="19"/>
      <c r="C47" s="69" t="s">
        <v>71</v>
      </c>
      <c r="D47" s="28"/>
      <c r="E47" s="28"/>
      <c r="F47" s="28"/>
      <c r="G47" s="28"/>
      <c r="H47" s="28"/>
      <c r="I47" s="28"/>
      <c r="J47" s="28"/>
      <c r="K47" s="28"/>
      <c r="L47" s="168">
        <f>ROUND(SUM($N$40+$N$45),2)</f>
        <v>0</v>
      </c>
      <c r="M47" s="169"/>
      <c r="N47" s="169"/>
      <c r="O47" s="169"/>
      <c r="P47" s="169"/>
      <c r="Q47" s="169"/>
      <c r="R47" s="20"/>
    </row>
    <row r="48" spans="2:18" s="6" customFormat="1" ht="7.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</row>
    <row r="52" spans="2:18" s="6" customFormat="1" ht="7.5" customHeight="1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9"/>
    </row>
    <row r="53" spans="2:18" s="6" customFormat="1" ht="37.5" customHeight="1">
      <c r="B53" s="19"/>
      <c r="C53" s="145" t="s">
        <v>87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20"/>
    </row>
    <row r="54" spans="2:18" s="6" customFormat="1" ht="7.5" customHeight="1">
      <c r="B54" s="19"/>
      <c r="R54" s="20"/>
    </row>
    <row r="55" spans="2:18" s="6" customFormat="1" ht="30.75" customHeight="1">
      <c r="B55" s="19"/>
      <c r="C55" s="16" t="s">
        <v>14</v>
      </c>
      <c r="F55" s="176" t="str">
        <f>$F$6</f>
        <v>SOUPIS_PRACÍ - DOBROČOVICE - DOSTAVBA KANALIZACE - FINAL (zadání) stoka A2</v>
      </c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R55" s="20"/>
    </row>
    <row r="56" spans="2:18" s="6" customFormat="1" ht="37.5" customHeight="1">
      <c r="B56" s="19"/>
      <c r="C56" s="42" t="s">
        <v>75</v>
      </c>
      <c r="F56" s="155" t="str">
        <f>$F$7</f>
        <v>STOKA A2_VRN - STOKA A2_VRN</v>
      </c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R56" s="20"/>
    </row>
    <row r="57" spans="2:18" s="6" customFormat="1" ht="7.5" customHeight="1">
      <c r="B57" s="19"/>
      <c r="R57" s="20"/>
    </row>
    <row r="58" spans="2:18" s="6" customFormat="1" ht="18.75" customHeight="1">
      <c r="B58" s="19"/>
      <c r="C58" s="16" t="s">
        <v>20</v>
      </c>
      <c r="F58" s="14" t="str">
        <f>$F$9</f>
        <v> </v>
      </c>
      <c r="K58" s="16" t="s">
        <v>22</v>
      </c>
      <c r="M58" s="177">
        <f>IF($O$9="","",$O$9)</f>
        <v>42824</v>
      </c>
      <c r="N58" s="156"/>
      <c r="O58" s="156"/>
      <c r="P58" s="156"/>
      <c r="R58" s="20"/>
    </row>
    <row r="59" spans="2:18" s="6" customFormat="1" ht="7.5" customHeight="1">
      <c r="B59" s="19"/>
      <c r="R59" s="20"/>
    </row>
    <row r="60" spans="2:18" s="6" customFormat="1" ht="15.75" customHeight="1">
      <c r="B60" s="19"/>
      <c r="C60" s="16" t="s">
        <v>25</v>
      </c>
      <c r="F60" s="14" t="e">
        <f>#REF!</f>
        <v>#REF!</v>
      </c>
      <c r="K60" s="16" t="s">
        <v>27</v>
      </c>
      <c r="M60" s="147" t="e">
        <f>#REF!</f>
        <v>#REF!</v>
      </c>
      <c r="N60" s="156"/>
      <c r="O60" s="156"/>
      <c r="P60" s="156"/>
      <c r="Q60" s="156"/>
      <c r="R60" s="20"/>
    </row>
    <row r="61" spans="2:18" s="6" customFormat="1" ht="15" customHeight="1">
      <c r="B61" s="19"/>
      <c r="C61" s="16" t="s">
        <v>26</v>
      </c>
      <c r="F61" s="14" t="e">
        <f>IF(#REF!="","",#REF!)</f>
        <v>#REF!</v>
      </c>
      <c r="K61" s="16" t="s">
        <v>28</v>
      </c>
      <c r="M61" s="147" t="e">
        <f>#REF!</f>
        <v>#REF!</v>
      </c>
      <c r="N61" s="156"/>
      <c r="O61" s="156"/>
      <c r="P61" s="156"/>
      <c r="Q61" s="156"/>
      <c r="R61" s="20"/>
    </row>
    <row r="62" spans="2:18" s="6" customFormat="1" ht="11.25" customHeight="1">
      <c r="B62" s="19"/>
      <c r="R62" s="20"/>
    </row>
    <row r="63" spans="2:27" s="82" customFormat="1" ht="30" customHeight="1">
      <c r="B63" s="83"/>
      <c r="C63" s="84" t="s">
        <v>88</v>
      </c>
      <c r="D63" s="85" t="s">
        <v>89</v>
      </c>
      <c r="E63" s="85" t="s">
        <v>43</v>
      </c>
      <c r="F63" s="182" t="s">
        <v>90</v>
      </c>
      <c r="G63" s="183"/>
      <c r="H63" s="183"/>
      <c r="I63" s="183"/>
      <c r="J63" s="85" t="s">
        <v>91</v>
      </c>
      <c r="K63" s="85" t="s">
        <v>92</v>
      </c>
      <c r="L63" s="182" t="s">
        <v>93</v>
      </c>
      <c r="M63" s="183"/>
      <c r="N63" s="182" t="s">
        <v>94</v>
      </c>
      <c r="O63" s="183"/>
      <c r="P63" s="183"/>
      <c r="Q63" s="184"/>
      <c r="R63" s="86"/>
      <c r="T63" s="46" t="s">
        <v>95</v>
      </c>
      <c r="U63" s="47" t="s">
        <v>32</v>
      </c>
      <c r="V63" s="47" t="s">
        <v>96</v>
      </c>
      <c r="W63" s="47" t="s">
        <v>97</v>
      </c>
      <c r="X63" s="47" t="s">
        <v>98</v>
      </c>
      <c r="Y63" s="47" t="s">
        <v>99</v>
      </c>
      <c r="Z63" s="47" t="s">
        <v>100</v>
      </c>
      <c r="AA63" s="48" t="s">
        <v>101</v>
      </c>
    </row>
    <row r="64" spans="2:63" s="6" customFormat="1" ht="30" customHeight="1">
      <c r="B64" s="19"/>
      <c r="C64" s="51" t="s">
        <v>76</v>
      </c>
      <c r="N64" s="196">
        <f>$BK$64</f>
        <v>0</v>
      </c>
      <c r="O64" s="156"/>
      <c r="P64" s="156"/>
      <c r="Q64" s="156"/>
      <c r="R64" s="20"/>
      <c r="T64" s="50"/>
      <c r="U64" s="32"/>
      <c r="V64" s="32"/>
      <c r="W64" s="87">
        <f>$W$65</f>
        <v>0</v>
      </c>
      <c r="X64" s="32"/>
      <c r="Y64" s="87">
        <f>$Y$65</f>
        <v>0</v>
      </c>
      <c r="Z64" s="32"/>
      <c r="AA64" s="88">
        <f>$AA$65</f>
        <v>0</v>
      </c>
      <c r="AT64" s="6" t="s">
        <v>60</v>
      </c>
      <c r="AU64" s="6" t="s">
        <v>82</v>
      </c>
      <c r="BK64" s="89">
        <f>$BK$65</f>
        <v>0</v>
      </c>
    </row>
    <row r="65" spans="2:63" s="90" customFormat="1" ht="37.5" customHeight="1">
      <c r="B65" s="91"/>
      <c r="D65" s="92" t="s">
        <v>83</v>
      </c>
      <c r="E65" s="92"/>
      <c r="F65" s="92"/>
      <c r="G65" s="92"/>
      <c r="H65" s="92"/>
      <c r="I65" s="92"/>
      <c r="J65" s="92"/>
      <c r="K65" s="92"/>
      <c r="L65" s="92"/>
      <c r="M65" s="92"/>
      <c r="N65" s="197">
        <f>$BK$65</f>
        <v>0</v>
      </c>
      <c r="O65" s="198"/>
      <c r="P65" s="198"/>
      <c r="Q65" s="198"/>
      <c r="R65" s="94"/>
      <c r="T65" s="95"/>
      <c r="W65" s="96">
        <f>$W$66+$W$80</f>
        <v>0</v>
      </c>
      <c r="Y65" s="96">
        <f>$Y$66+$Y$80</f>
        <v>0</v>
      </c>
      <c r="AA65" s="97">
        <f>$AA$66+$AA$80</f>
        <v>0</v>
      </c>
      <c r="AR65" s="93" t="s">
        <v>19</v>
      </c>
      <c r="AT65" s="93" t="s">
        <v>60</v>
      </c>
      <c r="AU65" s="93" t="s">
        <v>61</v>
      </c>
      <c r="AY65" s="93" t="s">
        <v>102</v>
      </c>
      <c r="BK65" s="98">
        <f>$BK$66+$BK$80</f>
        <v>0</v>
      </c>
    </row>
    <row r="66" spans="2:63" s="90" customFormat="1" ht="21" customHeight="1">
      <c r="B66" s="91"/>
      <c r="D66" s="99" t="s">
        <v>84</v>
      </c>
      <c r="E66" s="99"/>
      <c r="F66" s="99"/>
      <c r="G66" s="99"/>
      <c r="H66" s="99"/>
      <c r="I66" s="99"/>
      <c r="J66" s="99"/>
      <c r="K66" s="99"/>
      <c r="L66" s="99"/>
      <c r="M66" s="99"/>
      <c r="N66" s="199">
        <f>$BK$66</f>
        <v>0</v>
      </c>
      <c r="O66" s="198"/>
      <c r="P66" s="198"/>
      <c r="Q66" s="198"/>
      <c r="R66" s="94"/>
      <c r="T66" s="95"/>
      <c r="W66" s="96">
        <f>SUM($W$67:$W$79)</f>
        <v>0</v>
      </c>
      <c r="Y66" s="96">
        <f>SUM($Y$67:$Y$79)</f>
        <v>0</v>
      </c>
      <c r="AA66" s="97">
        <f>SUM($AA$67:$AA$79)</f>
        <v>0</v>
      </c>
      <c r="AR66" s="93" t="s">
        <v>19</v>
      </c>
      <c r="AT66" s="93" t="s">
        <v>60</v>
      </c>
      <c r="AU66" s="93" t="s">
        <v>19</v>
      </c>
      <c r="AY66" s="93" t="s">
        <v>102</v>
      </c>
      <c r="BK66" s="98">
        <f>SUM($BK$67:$BK$79)</f>
        <v>0</v>
      </c>
    </row>
    <row r="67" spans="2:65" s="6" customFormat="1" ht="15.75" customHeight="1">
      <c r="B67" s="19"/>
      <c r="C67" s="100" t="s">
        <v>19</v>
      </c>
      <c r="D67" s="100" t="s">
        <v>103</v>
      </c>
      <c r="E67" s="101" t="s">
        <v>104</v>
      </c>
      <c r="F67" s="185" t="s">
        <v>105</v>
      </c>
      <c r="G67" s="186"/>
      <c r="H67" s="186"/>
      <c r="I67" s="186"/>
      <c r="J67" s="102" t="s">
        <v>106</v>
      </c>
      <c r="K67" s="103">
        <v>1</v>
      </c>
      <c r="L67" s="187"/>
      <c r="M67" s="188"/>
      <c r="N67" s="189">
        <f>ROUND($L$67*$K$67,2)</f>
        <v>0</v>
      </c>
      <c r="O67" s="186"/>
      <c r="P67" s="186"/>
      <c r="Q67" s="186"/>
      <c r="R67" s="20"/>
      <c r="T67" s="104"/>
      <c r="U67" s="26" t="s">
        <v>33</v>
      </c>
      <c r="V67" s="105">
        <v>0</v>
      </c>
      <c r="W67" s="105">
        <f>$V$67*$K$67</f>
        <v>0</v>
      </c>
      <c r="X67" s="105">
        <v>0</v>
      </c>
      <c r="Y67" s="105">
        <f>$X$67*$K$67</f>
        <v>0</v>
      </c>
      <c r="Z67" s="105">
        <v>0</v>
      </c>
      <c r="AA67" s="106">
        <f>$Z$67*$K$67</f>
        <v>0</v>
      </c>
      <c r="AB67" s="143"/>
      <c r="AR67" s="6" t="s">
        <v>107</v>
      </c>
      <c r="AT67" s="6" t="s">
        <v>103</v>
      </c>
      <c r="AU67" s="6" t="s">
        <v>73</v>
      </c>
      <c r="AY67" s="6" t="s">
        <v>102</v>
      </c>
      <c r="BE67" s="107">
        <f>IF($U$67="základní",$N$67,0)</f>
        <v>0</v>
      </c>
      <c r="BF67" s="107">
        <f>IF($U$67="snížená",$N$67,0)</f>
        <v>0</v>
      </c>
      <c r="BG67" s="107">
        <f>IF($U$67="zákl. přenesená",$N$67,0)</f>
        <v>0</v>
      </c>
      <c r="BH67" s="107">
        <f>IF($U$67="sníž. přenesená",$N$67,0)</f>
        <v>0</v>
      </c>
      <c r="BI67" s="107">
        <f>IF($U$67="nulová",$N$67,0)</f>
        <v>0</v>
      </c>
      <c r="BJ67" s="6" t="s">
        <v>19</v>
      </c>
      <c r="BK67" s="107">
        <f>ROUND($L$67*$K$67,2)</f>
        <v>0</v>
      </c>
      <c r="BL67" s="6" t="s">
        <v>107</v>
      </c>
      <c r="BM67" s="6" t="s">
        <v>19</v>
      </c>
    </row>
    <row r="68" spans="2:65" s="6" customFormat="1" ht="15.75" customHeight="1">
      <c r="B68" s="19"/>
      <c r="C68" s="100" t="s">
        <v>73</v>
      </c>
      <c r="D68" s="100" t="s">
        <v>103</v>
      </c>
      <c r="E68" s="101" t="s">
        <v>108</v>
      </c>
      <c r="F68" s="185" t="s">
        <v>109</v>
      </c>
      <c r="G68" s="186"/>
      <c r="H68" s="186"/>
      <c r="I68" s="186"/>
      <c r="J68" s="102" t="s">
        <v>106</v>
      </c>
      <c r="K68" s="103">
        <v>1</v>
      </c>
      <c r="L68" s="187"/>
      <c r="M68" s="188"/>
      <c r="N68" s="189">
        <f>ROUND($L$68*$K$68,2)</f>
        <v>0</v>
      </c>
      <c r="O68" s="186"/>
      <c r="P68" s="186"/>
      <c r="Q68" s="186"/>
      <c r="R68" s="20"/>
      <c r="T68" s="104"/>
      <c r="U68" s="26" t="s">
        <v>33</v>
      </c>
      <c r="V68" s="105">
        <v>0</v>
      </c>
      <c r="W68" s="105">
        <f>$V$68*$K$68</f>
        <v>0</v>
      </c>
      <c r="X68" s="105">
        <v>0</v>
      </c>
      <c r="Y68" s="105">
        <f>$X$68*$K$68</f>
        <v>0</v>
      </c>
      <c r="Z68" s="105">
        <v>0</v>
      </c>
      <c r="AA68" s="106">
        <f>$Z$68*$K$68</f>
        <v>0</v>
      </c>
      <c r="AB68" s="143"/>
      <c r="AR68" s="6" t="s">
        <v>107</v>
      </c>
      <c r="AT68" s="6" t="s">
        <v>103</v>
      </c>
      <c r="AU68" s="6" t="s">
        <v>73</v>
      </c>
      <c r="AY68" s="6" t="s">
        <v>102</v>
      </c>
      <c r="BE68" s="107">
        <f>IF($U$68="základní",$N$68,0)</f>
        <v>0</v>
      </c>
      <c r="BF68" s="107">
        <f>IF($U$68="snížená",$N$68,0)</f>
        <v>0</v>
      </c>
      <c r="BG68" s="107">
        <f>IF($U$68="zákl. přenesená",$N$68,0)</f>
        <v>0</v>
      </c>
      <c r="BH68" s="107">
        <f>IF($U$68="sníž. přenesená",$N$68,0)</f>
        <v>0</v>
      </c>
      <c r="BI68" s="107">
        <f>IF($U$68="nulová",$N$68,0)</f>
        <v>0</v>
      </c>
      <c r="BJ68" s="6" t="s">
        <v>19</v>
      </c>
      <c r="BK68" s="107">
        <f>ROUND($L$68*$K$68,2)</f>
        <v>0</v>
      </c>
      <c r="BL68" s="6" t="s">
        <v>107</v>
      </c>
      <c r="BM68" s="6" t="s">
        <v>73</v>
      </c>
    </row>
    <row r="69" spans="2:65" s="6" customFormat="1" ht="15.75" customHeight="1">
      <c r="B69" s="19"/>
      <c r="C69" s="100" t="s">
        <v>110</v>
      </c>
      <c r="D69" s="100" t="s">
        <v>103</v>
      </c>
      <c r="E69" s="101" t="s">
        <v>111</v>
      </c>
      <c r="F69" s="185" t="s">
        <v>112</v>
      </c>
      <c r="G69" s="186"/>
      <c r="H69" s="186"/>
      <c r="I69" s="186"/>
      <c r="J69" s="102" t="s">
        <v>106</v>
      </c>
      <c r="K69" s="103">
        <v>1</v>
      </c>
      <c r="L69" s="187"/>
      <c r="M69" s="188"/>
      <c r="N69" s="189">
        <f>ROUND($L$69*$K$69,2)</f>
        <v>0</v>
      </c>
      <c r="O69" s="186"/>
      <c r="P69" s="186"/>
      <c r="Q69" s="186"/>
      <c r="R69" s="20"/>
      <c r="T69" s="104"/>
      <c r="U69" s="26" t="s">
        <v>33</v>
      </c>
      <c r="V69" s="105">
        <v>0</v>
      </c>
      <c r="W69" s="105">
        <f>$V$69*$K$69</f>
        <v>0</v>
      </c>
      <c r="X69" s="105">
        <v>0</v>
      </c>
      <c r="Y69" s="105">
        <f>$X$69*$K$69</f>
        <v>0</v>
      </c>
      <c r="Z69" s="105">
        <v>0</v>
      </c>
      <c r="AA69" s="106">
        <f>$Z$69*$K$69</f>
        <v>0</v>
      </c>
      <c r="AB69" s="143"/>
      <c r="AR69" s="6" t="s">
        <v>107</v>
      </c>
      <c r="AT69" s="6" t="s">
        <v>103</v>
      </c>
      <c r="AU69" s="6" t="s">
        <v>73</v>
      </c>
      <c r="AY69" s="6" t="s">
        <v>102</v>
      </c>
      <c r="BE69" s="107">
        <f>IF($U$69="základní",$N$69,0)</f>
        <v>0</v>
      </c>
      <c r="BF69" s="107">
        <f>IF($U$69="snížená",$N$69,0)</f>
        <v>0</v>
      </c>
      <c r="BG69" s="107">
        <f>IF($U$69="zákl. přenesená",$N$69,0)</f>
        <v>0</v>
      </c>
      <c r="BH69" s="107">
        <f>IF($U$69="sníž. přenesená",$N$69,0)</f>
        <v>0</v>
      </c>
      <c r="BI69" s="107">
        <f>IF($U$69="nulová",$N$69,0)</f>
        <v>0</v>
      </c>
      <c r="BJ69" s="6" t="s">
        <v>19</v>
      </c>
      <c r="BK69" s="107">
        <f>ROUND($L$69*$K$69,2)</f>
        <v>0</v>
      </c>
      <c r="BL69" s="6" t="s">
        <v>107</v>
      </c>
      <c r="BM69" s="6" t="s">
        <v>110</v>
      </c>
    </row>
    <row r="70" spans="2:51" s="6" customFormat="1" ht="32.25" customHeight="1">
      <c r="B70" s="108"/>
      <c r="E70" s="109"/>
      <c r="F70" s="190" t="s">
        <v>518</v>
      </c>
      <c r="G70" s="191"/>
      <c r="H70" s="191"/>
      <c r="I70" s="191"/>
      <c r="K70" s="110"/>
      <c r="L70" s="143">
        <v>0</v>
      </c>
      <c r="M70" s="143">
        <v>0</v>
      </c>
      <c r="R70" s="111"/>
      <c r="T70" s="112"/>
      <c r="AA70" s="113"/>
      <c r="AB70" s="143"/>
      <c r="AT70" s="109" t="s">
        <v>113</v>
      </c>
      <c r="AU70" s="109" t="s">
        <v>73</v>
      </c>
      <c r="AV70" s="109" t="s">
        <v>73</v>
      </c>
      <c r="AW70" s="109" t="s">
        <v>82</v>
      </c>
      <c r="AX70" s="109" t="s">
        <v>61</v>
      </c>
      <c r="AY70" s="109" t="s">
        <v>102</v>
      </c>
    </row>
    <row r="71" spans="2:65" s="6" customFormat="1" ht="15.75" customHeight="1">
      <c r="B71" s="19"/>
      <c r="C71" s="100" t="s">
        <v>107</v>
      </c>
      <c r="D71" s="100" t="s">
        <v>103</v>
      </c>
      <c r="E71" s="101" t="s">
        <v>116</v>
      </c>
      <c r="F71" s="185" t="s">
        <v>117</v>
      </c>
      <c r="G71" s="186"/>
      <c r="H71" s="186"/>
      <c r="I71" s="186"/>
      <c r="J71" s="102" t="s">
        <v>106</v>
      </c>
      <c r="K71" s="103">
        <v>1</v>
      </c>
      <c r="L71" s="187"/>
      <c r="M71" s="188"/>
      <c r="N71" s="189">
        <f>ROUND($L$71*$K$71,2)</f>
        <v>0</v>
      </c>
      <c r="O71" s="186"/>
      <c r="P71" s="186"/>
      <c r="Q71" s="186"/>
      <c r="R71" s="20"/>
      <c r="T71" s="104"/>
      <c r="U71" s="26" t="s">
        <v>33</v>
      </c>
      <c r="V71" s="105">
        <v>0</v>
      </c>
      <c r="W71" s="105">
        <f>$V$71*$K$71</f>
        <v>0</v>
      </c>
      <c r="X71" s="105">
        <v>0</v>
      </c>
      <c r="Y71" s="105">
        <f>$X$71*$K$71</f>
        <v>0</v>
      </c>
      <c r="Z71" s="105">
        <v>0</v>
      </c>
      <c r="AA71" s="106">
        <f>$Z$71*$K$71</f>
        <v>0</v>
      </c>
      <c r="AB71" s="143"/>
      <c r="AR71" s="6" t="s">
        <v>107</v>
      </c>
      <c r="AT71" s="6" t="s">
        <v>103</v>
      </c>
      <c r="AU71" s="6" t="s">
        <v>73</v>
      </c>
      <c r="AY71" s="6" t="s">
        <v>102</v>
      </c>
      <c r="BE71" s="107">
        <f>IF($U$71="základní",$N$71,0)</f>
        <v>0</v>
      </c>
      <c r="BF71" s="107">
        <f>IF($U$71="snížená",$N$71,0)</f>
        <v>0</v>
      </c>
      <c r="BG71" s="107">
        <f>IF($U$71="zákl. přenesená",$N$71,0)</f>
        <v>0</v>
      </c>
      <c r="BH71" s="107">
        <f>IF($U$71="sníž. přenesená",$N$71,0)</f>
        <v>0</v>
      </c>
      <c r="BI71" s="107">
        <f>IF($U$71="nulová",$N$71,0)</f>
        <v>0</v>
      </c>
      <c r="BJ71" s="6" t="s">
        <v>19</v>
      </c>
      <c r="BK71" s="107">
        <f>ROUND($L$71*$K$71,2)</f>
        <v>0</v>
      </c>
      <c r="BL71" s="6" t="s">
        <v>107</v>
      </c>
      <c r="BM71" s="6" t="s">
        <v>107</v>
      </c>
    </row>
    <row r="72" spans="2:51" s="6" customFormat="1" ht="18.75" customHeight="1">
      <c r="B72" s="108"/>
      <c r="E72" s="109"/>
      <c r="F72" s="190" t="s">
        <v>118</v>
      </c>
      <c r="G72" s="191"/>
      <c r="H72" s="191"/>
      <c r="I72" s="191"/>
      <c r="K72" s="110">
        <v>1</v>
      </c>
      <c r="L72" s="143">
        <v>0</v>
      </c>
      <c r="M72" s="143">
        <v>0</v>
      </c>
      <c r="R72" s="111"/>
      <c r="T72" s="112"/>
      <c r="AA72" s="113"/>
      <c r="AB72" s="143"/>
      <c r="AT72" s="109" t="s">
        <v>113</v>
      </c>
      <c r="AU72" s="109" t="s">
        <v>73</v>
      </c>
      <c r="AV72" s="109" t="s">
        <v>73</v>
      </c>
      <c r="AW72" s="109" t="s">
        <v>82</v>
      </c>
      <c r="AX72" s="109" t="s">
        <v>61</v>
      </c>
      <c r="AY72" s="109" t="s">
        <v>102</v>
      </c>
    </row>
    <row r="73" spans="2:51" s="6" customFormat="1" ht="18.75" customHeight="1">
      <c r="B73" s="114"/>
      <c r="E73" s="115"/>
      <c r="F73" s="202" t="s">
        <v>114</v>
      </c>
      <c r="G73" s="203"/>
      <c r="H73" s="203"/>
      <c r="I73" s="203"/>
      <c r="K73" s="115"/>
      <c r="L73" s="143">
        <v>0</v>
      </c>
      <c r="M73" s="143">
        <v>0</v>
      </c>
      <c r="R73" s="116"/>
      <c r="T73" s="117"/>
      <c r="AA73" s="118"/>
      <c r="AB73" s="143"/>
      <c r="AT73" s="115" t="s">
        <v>113</v>
      </c>
      <c r="AU73" s="115" t="s">
        <v>73</v>
      </c>
      <c r="AV73" s="115" t="s">
        <v>19</v>
      </c>
      <c r="AW73" s="115" t="s">
        <v>82</v>
      </c>
      <c r="AX73" s="115" t="s">
        <v>61</v>
      </c>
      <c r="AY73" s="115" t="s">
        <v>102</v>
      </c>
    </row>
    <row r="74" spans="2:51" s="6" customFormat="1" ht="18.75" customHeight="1">
      <c r="B74" s="119"/>
      <c r="E74" s="120"/>
      <c r="F74" s="192" t="s">
        <v>115</v>
      </c>
      <c r="G74" s="193"/>
      <c r="H74" s="193"/>
      <c r="I74" s="193"/>
      <c r="K74" s="121">
        <v>1</v>
      </c>
      <c r="L74" s="143">
        <v>0</v>
      </c>
      <c r="M74" s="143">
        <v>0</v>
      </c>
      <c r="R74" s="122"/>
      <c r="T74" s="123"/>
      <c r="AA74" s="124"/>
      <c r="AB74" s="143"/>
      <c r="AT74" s="120" t="s">
        <v>113</v>
      </c>
      <c r="AU74" s="120" t="s">
        <v>73</v>
      </c>
      <c r="AV74" s="120" t="s">
        <v>107</v>
      </c>
      <c r="AW74" s="120" t="s">
        <v>82</v>
      </c>
      <c r="AX74" s="120" t="s">
        <v>19</v>
      </c>
      <c r="AY74" s="120" t="s">
        <v>102</v>
      </c>
    </row>
    <row r="75" spans="2:65" s="6" customFormat="1" ht="15.75" customHeight="1">
      <c r="B75" s="19"/>
      <c r="C75" s="100" t="s">
        <v>119</v>
      </c>
      <c r="D75" s="100" t="s">
        <v>103</v>
      </c>
      <c r="E75" s="101" t="s">
        <v>120</v>
      </c>
      <c r="F75" s="185" t="s">
        <v>121</v>
      </c>
      <c r="G75" s="186"/>
      <c r="H75" s="186"/>
      <c r="I75" s="186"/>
      <c r="J75" s="102" t="s">
        <v>106</v>
      </c>
      <c r="K75" s="103">
        <v>1</v>
      </c>
      <c r="L75" s="187"/>
      <c r="M75" s="188"/>
      <c r="N75" s="189">
        <f>ROUND($L$75*$K$75,2)</f>
        <v>0</v>
      </c>
      <c r="O75" s="186"/>
      <c r="P75" s="186"/>
      <c r="Q75" s="186"/>
      <c r="R75" s="20"/>
      <c r="T75" s="104"/>
      <c r="U75" s="26" t="s">
        <v>33</v>
      </c>
      <c r="V75" s="105">
        <v>0</v>
      </c>
      <c r="W75" s="105">
        <f>$V$75*$K$75</f>
        <v>0</v>
      </c>
      <c r="X75" s="105">
        <v>0</v>
      </c>
      <c r="Y75" s="105">
        <f>$X$75*$K$75</f>
        <v>0</v>
      </c>
      <c r="Z75" s="105">
        <v>0</v>
      </c>
      <c r="AA75" s="106">
        <f>$Z$75*$K$75</f>
        <v>0</v>
      </c>
      <c r="AB75" s="143"/>
      <c r="AR75" s="6" t="s">
        <v>107</v>
      </c>
      <c r="AT75" s="6" t="s">
        <v>103</v>
      </c>
      <c r="AU75" s="6" t="s">
        <v>73</v>
      </c>
      <c r="AY75" s="6" t="s">
        <v>102</v>
      </c>
      <c r="BE75" s="107">
        <f>IF($U$75="základní",$N$75,0)</f>
        <v>0</v>
      </c>
      <c r="BF75" s="107">
        <f>IF($U$75="snížená",$N$75,0)</f>
        <v>0</v>
      </c>
      <c r="BG75" s="107">
        <f>IF($U$75="zákl. přenesená",$N$75,0)</f>
        <v>0</v>
      </c>
      <c r="BH75" s="107">
        <f>IF($U$75="sníž. přenesená",$N$75,0)</f>
        <v>0</v>
      </c>
      <c r="BI75" s="107">
        <f>IF($U$75="nulová",$N$75,0)</f>
        <v>0</v>
      </c>
      <c r="BJ75" s="6" t="s">
        <v>19</v>
      </c>
      <c r="BK75" s="107">
        <f>ROUND($L$75*$K$75,2)</f>
        <v>0</v>
      </c>
      <c r="BL75" s="6" t="s">
        <v>107</v>
      </c>
      <c r="BM75" s="6" t="s">
        <v>119</v>
      </c>
    </row>
    <row r="76" spans="2:65" s="6" customFormat="1" ht="27" customHeight="1">
      <c r="B76" s="19"/>
      <c r="C76" s="100" t="s">
        <v>122</v>
      </c>
      <c r="D76" s="100" t="s">
        <v>103</v>
      </c>
      <c r="E76" s="101" t="s">
        <v>123</v>
      </c>
      <c r="F76" s="185" t="s">
        <v>124</v>
      </c>
      <c r="G76" s="186"/>
      <c r="H76" s="186"/>
      <c r="I76" s="186"/>
      <c r="J76" s="102" t="s">
        <v>106</v>
      </c>
      <c r="K76" s="103">
        <v>1</v>
      </c>
      <c r="L76" s="187"/>
      <c r="M76" s="188"/>
      <c r="N76" s="189">
        <f>ROUND($L$76*$K$76,2)</f>
        <v>0</v>
      </c>
      <c r="O76" s="186"/>
      <c r="P76" s="186"/>
      <c r="Q76" s="186"/>
      <c r="R76" s="20"/>
      <c r="T76" s="104"/>
      <c r="U76" s="26" t="s">
        <v>33</v>
      </c>
      <c r="V76" s="105">
        <v>0</v>
      </c>
      <c r="W76" s="105">
        <f>$V$76*$K$76</f>
        <v>0</v>
      </c>
      <c r="X76" s="105">
        <v>0</v>
      </c>
      <c r="Y76" s="105">
        <f>$X$76*$K$76</f>
        <v>0</v>
      </c>
      <c r="Z76" s="105">
        <v>0</v>
      </c>
      <c r="AA76" s="106">
        <f>$Z$76*$K$76</f>
        <v>0</v>
      </c>
      <c r="AB76" s="143"/>
      <c r="AR76" s="6" t="s">
        <v>107</v>
      </c>
      <c r="AT76" s="6" t="s">
        <v>103</v>
      </c>
      <c r="AU76" s="6" t="s">
        <v>73</v>
      </c>
      <c r="AY76" s="6" t="s">
        <v>102</v>
      </c>
      <c r="BE76" s="107">
        <f>IF($U$76="základní",$N$76,0)</f>
        <v>0</v>
      </c>
      <c r="BF76" s="107">
        <f>IF($U$76="snížená",$N$76,0)</f>
        <v>0</v>
      </c>
      <c r="BG76" s="107">
        <f>IF($U$76="zákl. přenesená",$N$76,0)</f>
        <v>0</v>
      </c>
      <c r="BH76" s="107">
        <f>IF($U$76="sníž. přenesená",$N$76,0)</f>
        <v>0</v>
      </c>
      <c r="BI76" s="107">
        <f>IF($U$76="nulová",$N$76,0)</f>
        <v>0</v>
      </c>
      <c r="BJ76" s="6" t="s">
        <v>19</v>
      </c>
      <c r="BK76" s="107">
        <f>ROUND($L$76*$K$76,2)</f>
        <v>0</v>
      </c>
      <c r="BL76" s="6" t="s">
        <v>107</v>
      </c>
      <c r="BM76" s="6" t="s">
        <v>122</v>
      </c>
    </row>
    <row r="77" spans="2:65" s="6" customFormat="1" ht="15.75" customHeight="1">
      <c r="B77" s="19"/>
      <c r="C77" s="100" t="s">
        <v>125</v>
      </c>
      <c r="D77" s="100" t="s">
        <v>103</v>
      </c>
      <c r="E77" s="101" t="s">
        <v>126</v>
      </c>
      <c r="F77" s="185" t="s">
        <v>127</v>
      </c>
      <c r="G77" s="186"/>
      <c r="H77" s="186"/>
      <c r="I77" s="186"/>
      <c r="J77" s="102" t="s">
        <v>106</v>
      </c>
      <c r="K77" s="103">
        <v>1</v>
      </c>
      <c r="L77" s="187"/>
      <c r="M77" s="188"/>
      <c r="N77" s="189">
        <f>ROUND($L$77*$K$77,2)</f>
        <v>0</v>
      </c>
      <c r="O77" s="186"/>
      <c r="P77" s="186"/>
      <c r="Q77" s="186"/>
      <c r="R77" s="20"/>
      <c r="T77" s="104"/>
      <c r="U77" s="26" t="s">
        <v>33</v>
      </c>
      <c r="V77" s="105">
        <v>0</v>
      </c>
      <c r="W77" s="105">
        <f>$V$77*$K$77</f>
        <v>0</v>
      </c>
      <c r="X77" s="105">
        <v>0</v>
      </c>
      <c r="Y77" s="105">
        <f>$X$77*$K$77</f>
        <v>0</v>
      </c>
      <c r="Z77" s="105">
        <v>0</v>
      </c>
      <c r="AA77" s="106">
        <f>$Z$77*$K$77</f>
        <v>0</v>
      </c>
      <c r="AB77" s="143"/>
      <c r="AR77" s="6" t="s">
        <v>107</v>
      </c>
      <c r="AT77" s="6" t="s">
        <v>103</v>
      </c>
      <c r="AU77" s="6" t="s">
        <v>73</v>
      </c>
      <c r="AY77" s="6" t="s">
        <v>102</v>
      </c>
      <c r="BE77" s="107">
        <f>IF($U$77="základní",$N$77,0)</f>
        <v>0</v>
      </c>
      <c r="BF77" s="107">
        <f>IF($U$77="snížená",$N$77,0)</f>
        <v>0</v>
      </c>
      <c r="BG77" s="107">
        <f>IF($U$77="zákl. přenesená",$N$77,0)</f>
        <v>0</v>
      </c>
      <c r="BH77" s="107">
        <f>IF($U$77="sníž. přenesená",$N$77,0)</f>
        <v>0</v>
      </c>
      <c r="BI77" s="107">
        <f>IF($U$77="nulová",$N$77,0)</f>
        <v>0</v>
      </c>
      <c r="BJ77" s="6" t="s">
        <v>19</v>
      </c>
      <c r="BK77" s="107">
        <f>ROUND($L$77*$K$77,2)</f>
        <v>0</v>
      </c>
      <c r="BL77" s="6" t="s">
        <v>107</v>
      </c>
      <c r="BM77" s="6" t="s">
        <v>125</v>
      </c>
    </row>
    <row r="78" spans="2:65" s="6" customFormat="1" ht="15.75" customHeight="1">
      <c r="B78" s="19"/>
      <c r="C78" s="100" t="s">
        <v>128</v>
      </c>
      <c r="D78" s="100" t="s">
        <v>103</v>
      </c>
      <c r="E78" s="101" t="s">
        <v>129</v>
      </c>
      <c r="F78" s="185" t="s">
        <v>130</v>
      </c>
      <c r="G78" s="186"/>
      <c r="H78" s="186"/>
      <c r="I78" s="186"/>
      <c r="J78" s="102" t="s">
        <v>106</v>
      </c>
      <c r="K78" s="103">
        <v>1</v>
      </c>
      <c r="L78" s="187"/>
      <c r="M78" s="188"/>
      <c r="N78" s="189">
        <f>ROUND($L$78*$K$78,2)</f>
        <v>0</v>
      </c>
      <c r="O78" s="186"/>
      <c r="P78" s="186"/>
      <c r="Q78" s="186"/>
      <c r="R78" s="20"/>
      <c r="T78" s="104"/>
      <c r="U78" s="26" t="s">
        <v>33</v>
      </c>
      <c r="V78" s="105">
        <v>0</v>
      </c>
      <c r="W78" s="105">
        <f>$V$78*$K$78</f>
        <v>0</v>
      </c>
      <c r="X78" s="105">
        <v>0</v>
      </c>
      <c r="Y78" s="105">
        <f>$X$78*$K$78</f>
        <v>0</v>
      </c>
      <c r="Z78" s="105">
        <v>0</v>
      </c>
      <c r="AA78" s="106">
        <f>$Z$78*$K$78</f>
        <v>0</v>
      </c>
      <c r="AB78" s="143"/>
      <c r="AR78" s="6" t="s">
        <v>107</v>
      </c>
      <c r="AT78" s="6" t="s">
        <v>103</v>
      </c>
      <c r="AU78" s="6" t="s">
        <v>73</v>
      </c>
      <c r="AY78" s="6" t="s">
        <v>102</v>
      </c>
      <c r="BE78" s="107">
        <f>IF($U$78="základní",$N$78,0)</f>
        <v>0</v>
      </c>
      <c r="BF78" s="107">
        <f>IF($U$78="snížená",$N$78,0)</f>
        <v>0</v>
      </c>
      <c r="BG78" s="107">
        <f>IF($U$78="zákl. přenesená",$N$78,0)</f>
        <v>0</v>
      </c>
      <c r="BH78" s="107">
        <f>IF($U$78="sníž. přenesená",$N$78,0)</f>
        <v>0</v>
      </c>
      <c r="BI78" s="107">
        <f>IF($U$78="nulová",$N$78,0)</f>
        <v>0</v>
      </c>
      <c r="BJ78" s="6" t="s">
        <v>19</v>
      </c>
      <c r="BK78" s="107">
        <f>ROUND($L$78*$K$78,2)</f>
        <v>0</v>
      </c>
      <c r="BL78" s="6" t="s">
        <v>107</v>
      </c>
      <c r="BM78" s="6" t="s">
        <v>128</v>
      </c>
    </row>
    <row r="79" spans="2:65" s="6" customFormat="1" ht="15.75" customHeight="1">
      <c r="B79" s="19"/>
      <c r="C79" s="100" t="s">
        <v>131</v>
      </c>
      <c r="D79" s="100" t="s">
        <v>103</v>
      </c>
      <c r="E79" s="101" t="s">
        <v>132</v>
      </c>
      <c r="F79" s="185" t="s">
        <v>133</v>
      </c>
      <c r="G79" s="186"/>
      <c r="H79" s="186"/>
      <c r="I79" s="186"/>
      <c r="J79" s="102" t="s">
        <v>106</v>
      </c>
      <c r="K79" s="103">
        <v>1</v>
      </c>
      <c r="L79" s="187"/>
      <c r="M79" s="188"/>
      <c r="N79" s="189">
        <f>ROUND($L$79*$K$79,2)</f>
        <v>0</v>
      </c>
      <c r="O79" s="186"/>
      <c r="P79" s="186"/>
      <c r="Q79" s="186"/>
      <c r="R79" s="20"/>
      <c r="T79" s="104"/>
      <c r="U79" s="26" t="s">
        <v>33</v>
      </c>
      <c r="V79" s="105">
        <v>0</v>
      </c>
      <c r="W79" s="105">
        <f>$V$79*$K$79</f>
        <v>0</v>
      </c>
      <c r="X79" s="105">
        <v>0</v>
      </c>
      <c r="Y79" s="105">
        <f>$X$79*$K$79</f>
        <v>0</v>
      </c>
      <c r="Z79" s="105">
        <v>0</v>
      </c>
      <c r="AA79" s="106">
        <f>$Z$79*$K$79</f>
        <v>0</v>
      </c>
      <c r="AB79" s="143"/>
      <c r="AR79" s="6" t="s">
        <v>107</v>
      </c>
      <c r="AT79" s="6" t="s">
        <v>103</v>
      </c>
      <c r="AU79" s="6" t="s">
        <v>73</v>
      </c>
      <c r="AY79" s="6" t="s">
        <v>102</v>
      </c>
      <c r="BE79" s="107">
        <f>IF($U$79="základní",$N$79,0)</f>
        <v>0</v>
      </c>
      <c r="BF79" s="107">
        <f>IF($U$79="snížená",$N$79,0)</f>
        <v>0</v>
      </c>
      <c r="BG79" s="107">
        <f>IF($U$79="zákl. přenesená",$N$79,0)</f>
        <v>0</v>
      </c>
      <c r="BH79" s="107">
        <f>IF($U$79="sníž. přenesená",$N$79,0)</f>
        <v>0</v>
      </c>
      <c r="BI79" s="107">
        <f>IF($U$79="nulová",$N$79,0)</f>
        <v>0</v>
      </c>
      <c r="BJ79" s="6" t="s">
        <v>19</v>
      </c>
      <c r="BK79" s="107">
        <f>ROUND($L$79*$K$79,2)</f>
        <v>0</v>
      </c>
      <c r="BL79" s="6" t="s">
        <v>107</v>
      </c>
      <c r="BM79" s="6" t="s">
        <v>131</v>
      </c>
    </row>
    <row r="80" spans="2:63" s="90" customFormat="1" ht="30.75" customHeight="1">
      <c r="B80" s="91"/>
      <c r="D80" s="99" t="s">
        <v>85</v>
      </c>
      <c r="E80" s="99"/>
      <c r="F80" s="99"/>
      <c r="G80" s="99"/>
      <c r="H80" s="99"/>
      <c r="I80" s="99"/>
      <c r="J80" s="99"/>
      <c r="K80" s="99"/>
      <c r="L80" s="144">
        <v>0</v>
      </c>
      <c r="M80" s="144">
        <v>0</v>
      </c>
      <c r="N80" s="199">
        <f>$BK$80</f>
        <v>0</v>
      </c>
      <c r="O80" s="198"/>
      <c r="P80" s="198"/>
      <c r="Q80" s="198"/>
      <c r="R80" s="94"/>
      <c r="S80" s="6"/>
      <c r="T80" s="95"/>
      <c r="W80" s="96">
        <f>SUM($W$81:$W$83)</f>
        <v>0</v>
      </c>
      <c r="Y80" s="96">
        <f>SUM($Y$81:$Y$83)</f>
        <v>0</v>
      </c>
      <c r="AA80" s="97">
        <f>SUM($AA$81:$AA$83)</f>
        <v>0</v>
      </c>
      <c r="AB80" s="143"/>
      <c r="AR80" s="93" t="s">
        <v>19</v>
      </c>
      <c r="AT80" s="93" t="s">
        <v>60</v>
      </c>
      <c r="AU80" s="93" t="s">
        <v>19</v>
      </c>
      <c r="AY80" s="93" t="s">
        <v>102</v>
      </c>
      <c r="BK80" s="98">
        <f>SUM($BK$81:$BK$83)</f>
        <v>0</v>
      </c>
    </row>
    <row r="81" spans="2:65" s="6" customFormat="1" ht="15.75" customHeight="1">
      <c r="B81" s="19"/>
      <c r="C81" s="100" t="s">
        <v>23</v>
      </c>
      <c r="D81" s="100" t="s">
        <v>103</v>
      </c>
      <c r="E81" s="101" t="s">
        <v>134</v>
      </c>
      <c r="F81" s="185" t="s">
        <v>135</v>
      </c>
      <c r="G81" s="186"/>
      <c r="H81" s="186"/>
      <c r="I81" s="186"/>
      <c r="J81" s="102" t="s">
        <v>106</v>
      </c>
      <c r="K81" s="103"/>
      <c r="L81" s="194"/>
      <c r="M81" s="195"/>
      <c r="N81" s="189"/>
      <c r="O81" s="186"/>
      <c r="P81" s="186"/>
      <c r="Q81" s="186"/>
      <c r="R81" s="20"/>
      <c r="T81" s="104"/>
      <c r="U81" s="26" t="s">
        <v>33</v>
      </c>
      <c r="V81" s="105">
        <v>0</v>
      </c>
      <c r="W81" s="105">
        <f>$V$81*$K$81</f>
        <v>0</v>
      </c>
      <c r="X81" s="105">
        <v>0</v>
      </c>
      <c r="Y81" s="105">
        <f>$X$81*$K$81</f>
        <v>0</v>
      </c>
      <c r="Z81" s="105">
        <v>0</v>
      </c>
      <c r="AA81" s="106">
        <f>$Z$81*$K$81</f>
        <v>0</v>
      </c>
      <c r="AB81" s="143"/>
      <c r="AR81" s="6" t="s">
        <v>107</v>
      </c>
      <c r="AT81" s="6" t="s">
        <v>103</v>
      </c>
      <c r="AU81" s="6" t="s">
        <v>73</v>
      </c>
      <c r="AY81" s="6" t="s">
        <v>102</v>
      </c>
      <c r="BE81" s="107">
        <f>IF($U$81="základní",$N$81,0)</f>
        <v>0</v>
      </c>
      <c r="BF81" s="107">
        <f>IF($U$81="snížená",$N$81,0)</f>
        <v>0</v>
      </c>
      <c r="BG81" s="107">
        <f>IF($U$81="zákl. přenesená",$N$81,0)</f>
        <v>0</v>
      </c>
      <c r="BH81" s="107">
        <f>IF($U$81="sníž. přenesená",$N$81,0)</f>
        <v>0</v>
      </c>
      <c r="BI81" s="107">
        <f>IF($U$81="nulová",$N$81,0)</f>
        <v>0</v>
      </c>
      <c r="BJ81" s="6" t="s">
        <v>19</v>
      </c>
      <c r="BK81" s="107">
        <f>ROUND($L$81*$K$81,2)</f>
        <v>0</v>
      </c>
      <c r="BL81" s="6" t="s">
        <v>107</v>
      </c>
      <c r="BM81" s="6" t="s">
        <v>23</v>
      </c>
    </row>
    <row r="82" spans="2:65" s="6" customFormat="1" ht="15.75" customHeight="1">
      <c r="B82" s="19"/>
      <c r="C82" s="100" t="s">
        <v>136</v>
      </c>
      <c r="D82" s="100" t="s">
        <v>103</v>
      </c>
      <c r="E82" s="101" t="s">
        <v>137</v>
      </c>
      <c r="F82" s="185" t="s">
        <v>138</v>
      </c>
      <c r="G82" s="186"/>
      <c r="H82" s="186"/>
      <c r="I82" s="186"/>
      <c r="J82" s="102" t="s">
        <v>106</v>
      </c>
      <c r="K82" s="103"/>
      <c r="L82" s="194"/>
      <c r="M82" s="195"/>
      <c r="N82" s="189"/>
      <c r="O82" s="186"/>
      <c r="P82" s="186"/>
      <c r="Q82" s="186"/>
      <c r="R82" s="20"/>
      <c r="T82" s="104"/>
      <c r="U82" s="26" t="s">
        <v>33</v>
      </c>
      <c r="V82" s="105">
        <v>0</v>
      </c>
      <c r="W82" s="105">
        <f>$V$82*$K$82</f>
        <v>0</v>
      </c>
      <c r="X82" s="105">
        <v>0</v>
      </c>
      <c r="Y82" s="105">
        <f>$X$82*$K$82</f>
        <v>0</v>
      </c>
      <c r="Z82" s="105">
        <v>0</v>
      </c>
      <c r="AA82" s="106">
        <f>$Z$82*$K$82</f>
        <v>0</v>
      </c>
      <c r="AB82" s="143"/>
      <c r="AR82" s="6" t="s">
        <v>107</v>
      </c>
      <c r="AT82" s="6" t="s">
        <v>103</v>
      </c>
      <c r="AU82" s="6" t="s">
        <v>73</v>
      </c>
      <c r="AY82" s="6" t="s">
        <v>102</v>
      </c>
      <c r="BE82" s="107">
        <f>IF($U$82="základní",$N$82,0)</f>
        <v>0</v>
      </c>
      <c r="BF82" s="107">
        <f>IF($U$82="snížená",$N$82,0)</f>
        <v>0</v>
      </c>
      <c r="BG82" s="107">
        <f>IF($U$82="zákl. přenesená",$N$82,0)</f>
        <v>0</v>
      </c>
      <c r="BH82" s="107">
        <f>IF($U$82="sníž. přenesená",$N$82,0)</f>
        <v>0</v>
      </c>
      <c r="BI82" s="107">
        <f>IF($U$82="nulová",$N$82,0)</f>
        <v>0</v>
      </c>
      <c r="BJ82" s="6" t="s">
        <v>19</v>
      </c>
      <c r="BK82" s="107">
        <f>ROUND($L$82*$K$82,2)</f>
        <v>0</v>
      </c>
      <c r="BL82" s="6" t="s">
        <v>107</v>
      </c>
      <c r="BM82" s="6" t="s">
        <v>136</v>
      </c>
    </row>
    <row r="83" spans="2:65" s="6" customFormat="1" ht="15.75" customHeight="1">
      <c r="B83" s="19"/>
      <c r="C83" s="100" t="s">
        <v>139</v>
      </c>
      <c r="D83" s="100" t="s">
        <v>103</v>
      </c>
      <c r="E83" s="101" t="s">
        <v>140</v>
      </c>
      <c r="F83" s="185" t="s">
        <v>141</v>
      </c>
      <c r="G83" s="186"/>
      <c r="H83" s="186"/>
      <c r="I83" s="186"/>
      <c r="J83" s="102" t="s">
        <v>106</v>
      </c>
      <c r="K83" s="103"/>
      <c r="L83" s="194"/>
      <c r="M83" s="195"/>
      <c r="N83" s="189"/>
      <c r="O83" s="186"/>
      <c r="P83" s="186"/>
      <c r="Q83" s="186"/>
      <c r="R83" s="20"/>
      <c r="T83" s="104"/>
      <c r="U83" s="125" t="s">
        <v>33</v>
      </c>
      <c r="V83" s="126">
        <v>0</v>
      </c>
      <c r="W83" s="126">
        <f>$V$83*$K$83</f>
        <v>0</v>
      </c>
      <c r="X83" s="126">
        <v>0</v>
      </c>
      <c r="Y83" s="126">
        <f>$X$83*$K$83</f>
        <v>0</v>
      </c>
      <c r="Z83" s="126">
        <v>0</v>
      </c>
      <c r="AA83" s="127">
        <f>$Z$83*$K$83</f>
        <v>0</v>
      </c>
      <c r="AB83" s="143"/>
      <c r="AR83" s="6" t="s">
        <v>107</v>
      </c>
      <c r="AT83" s="6" t="s">
        <v>103</v>
      </c>
      <c r="AU83" s="6" t="s">
        <v>73</v>
      </c>
      <c r="AY83" s="6" t="s">
        <v>102</v>
      </c>
      <c r="BE83" s="107">
        <f>IF($U$83="základní",$N$83,0)</f>
        <v>0</v>
      </c>
      <c r="BF83" s="107">
        <f>IF($U$83="snížená",$N$83,0)</f>
        <v>0</v>
      </c>
      <c r="BG83" s="107">
        <f>IF($U$83="zákl. přenesená",$N$83,0)</f>
        <v>0</v>
      </c>
      <c r="BH83" s="107">
        <f>IF($U$83="sníž. přenesená",$N$83,0)</f>
        <v>0</v>
      </c>
      <c r="BI83" s="107">
        <f>IF($U$83="nulová",$N$83,0)</f>
        <v>0</v>
      </c>
      <c r="BJ83" s="6" t="s">
        <v>19</v>
      </c>
      <c r="BK83" s="107">
        <f>ROUND($L$83*$K$83,2)</f>
        <v>0</v>
      </c>
      <c r="BL83" s="6" t="s">
        <v>107</v>
      </c>
      <c r="BM83" s="6" t="s">
        <v>139</v>
      </c>
    </row>
    <row r="84" spans="2:18" s="6" customFormat="1" ht="7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="2" customFormat="1" ht="14.25" customHeight="1"/>
    <row r="86" ht="14.25" customHeight="1"/>
    <row r="111" ht="14.25" customHeight="1"/>
  </sheetData>
  <sheetProtection/>
  <mergeCells count="86">
    <mergeCell ref="N64:Q64"/>
    <mergeCell ref="N65:Q65"/>
    <mergeCell ref="N66:Q66"/>
    <mergeCell ref="N80:Q80"/>
    <mergeCell ref="H1:K1"/>
    <mergeCell ref="S2:AC2"/>
    <mergeCell ref="F79:I79"/>
    <mergeCell ref="L79:M79"/>
    <mergeCell ref="N79:Q79"/>
    <mergeCell ref="F73:I73"/>
    <mergeCell ref="F82:I82"/>
    <mergeCell ref="L82:M82"/>
    <mergeCell ref="N82:Q82"/>
    <mergeCell ref="F83:I83"/>
    <mergeCell ref="L83:M83"/>
    <mergeCell ref="N83:Q83"/>
    <mergeCell ref="F81:I81"/>
    <mergeCell ref="L81:M81"/>
    <mergeCell ref="N81:Q81"/>
    <mergeCell ref="F77:I77"/>
    <mergeCell ref="L77:M77"/>
    <mergeCell ref="N77:Q77"/>
    <mergeCell ref="F78:I78"/>
    <mergeCell ref="L78:M78"/>
    <mergeCell ref="N78:Q78"/>
    <mergeCell ref="F72:I72"/>
    <mergeCell ref="F74:I74"/>
    <mergeCell ref="F75:I75"/>
    <mergeCell ref="L75:M75"/>
    <mergeCell ref="N75:Q75"/>
    <mergeCell ref="F76:I76"/>
    <mergeCell ref="L76:M76"/>
    <mergeCell ref="N76:Q76"/>
    <mergeCell ref="F69:I69"/>
    <mergeCell ref="L69:M69"/>
    <mergeCell ref="N69:Q69"/>
    <mergeCell ref="F70:I70"/>
    <mergeCell ref="F71:I71"/>
    <mergeCell ref="L71:M71"/>
    <mergeCell ref="N71:Q71"/>
    <mergeCell ref="F67:I67"/>
    <mergeCell ref="L67:M67"/>
    <mergeCell ref="N67:Q67"/>
    <mergeCell ref="F68:I68"/>
    <mergeCell ref="L68:M68"/>
    <mergeCell ref="N68:Q68"/>
    <mergeCell ref="F55:P55"/>
    <mergeCell ref="F56:P56"/>
    <mergeCell ref="M58:P58"/>
    <mergeCell ref="M60:Q60"/>
    <mergeCell ref="M61:Q61"/>
    <mergeCell ref="F63:I63"/>
    <mergeCell ref="L63:M63"/>
    <mergeCell ref="N63:Q63"/>
    <mergeCell ref="N41:Q41"/>
    <mergeCell ref="N42:Q42"/>
    <mergeCell ref="N43:Q43"/>
    <mergeCell ref="N45:Q45"/>
    <mergeCell ref="L47:Q47"/>
    <mergeCell ref="C53:Q53"/>
    <mergeCell ref="M35:P35"/>
    <mergeCell ref="C38:G38"/>
    <mergeCell ref="N38:Q38"/>
    <mergeCell ref="N40:Q40"/>
    <mergeCell ref="H21:J21"/>
    <mergeCell ref="M21:P21"/>
    <mergeCell ref="L23:P23"/>
    <mergeCell ref="C30:Q30"/>
    <mergeCell ref="F32:P32"/>
    <mergeCell ref="F33:P33"/>
    <mergeCell ref="H18:J18"/>
    <mergeCell ref="M18:P18"/>
    <mergeCell ref="H19:J19"/>
    <mergeCell ref="M19:P19"/>
    <mergeCell ref="H20:J20"/>
    <mergeCell ref="M20:P20"/>
    <mergeCell ref="M12:P12"/>
    <mergeCell ref="M13:P13"/>
    <mergeCell ref="M15:P15"/>
    <mergeCell ref="H17:J17"/>
    <mergeCell ref="M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326"/>
  <sheetViews>
    <sheetView showGridLines="0" zoomScalePageLayoutView="0" workbookViewId="0" topLeftCell="A1">
      <pane ySplit="1" topLeftCell="A29" activePane="bottomLeft" state="frozen"/>
      <selection pane="topLeft" activeCell="A1" sqref="A1"/>
      <selection pane="bottomLeft" activeCell="F8" sqref="F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3" width="10.160156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514</v>
      </c>
      <c r="G1" s="139"/>
      <c r="H1" s="200" t="s">
        <v>515</v>
      </c>
      <c r="I1" s="200"/>
      <c r="J1" s="200"/>
      <c r="K1" s="200"/>
      <c r="L1" s="139" t="s">
        <v>516</v>
      </c>
      <c r="M1" s="137"/>
      <c r="N1" s="137"/>
      <c r="O1" s="138" t="s">
        <v>72</v>
      </c>
      <c r="P1" s="137"/>
      <c r="Q1" s="137"/>
      <c r="R1" s="137"/>
      <c r="S1" s="139" t="s">
        <v>517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201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66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45" t="s">
        <v>74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6" t="str">
        <f>'Rekapitulace stavby'!$K$6</f>
        <v>SOUPIS_PRACÍ - DOBROČOVICE - DOSTAVBA KANALIZACE - FINAL (zadání) stoka A2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3.75" customHeight="1">
      <c r="B7" s="19"/>
      <c r="D7" s="15" t="s">
        <v>75</v>
      </c>
      <c r="F7" s="148" t="s">
        <v>533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7">
        <f>'Rekapitulace stavby'!$AN$8</f>
        <v>42824</v>
      </c>
      <c r="P9" s="156"/>
      <c r="R9" s="20"/>
    </row>
    <row r="10" spans="2:18" s="6" customFormat="1" ht="12" customHeight="1">
      <c r="B10" s="19"/>
      <c r="R10" s="20"/>
    </row>
    <row r="11" spans="2:18" s="6" customFormat="1" ht="7.5" customHeight="1">
      <c r="B11" s="19"/>
      <c r="R11" s="20"/>
    </row>
    <row r="12" spans="2:18" s="6" customFormat="1" ht="7.5" customHeight="1">
      <c r="B12" s="1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20"/>
    </row>
    <row r="13" spans="2:18" s="6" customFormat="1" ht="15" customHeight="1">
      <c r="B13" s="19"/>
      <c r="D13" s="70" t="s">
        <v>76</v>
      </c>
      <c r="M13" s="149">
        <f>$N$41</f>
        <v>0</v>
      </c>
      <c r="N13" s="156"/>
      <c r="O13" s="156"/>
      <c r="P13" s="156"/>
      <c r="R13" s="20"/>
    </row>
    <row r="14" spans="2:18" s="6" customFormat="1" ht="15" customHeight="1">
      <c r="B14" s="19"/>
      <c r="D14" s="18" t="s">
        <v>77</v>
      </c>
      <c r="M14" s="149">
        <f>$N$53</f>
        <v>0</v>
      </c>
      <c r="N14" s="156"/>
      <c r="O14" s="156"/>
      <c r="P14" s="156"/>
      <c r="R14" s="20"/>
    </row>
    <row r="15" spans="2:18" s="6" customFormat="1" ht="7.5" customHeight="1">
      <c r="B15" s="19"/>
      <c r="R15" s="20"/>
    </row>
    <row r="16" spans="2:18" s="6" customFormat="1" ht="26.25" customHeight="1">
      <c r="B16" s="19"/>
      <c r="D16" s="71" t="s">
        <v>31</v>
      </c>
      <c r="M16" s="174">
        <f>ROUND($M$13+$M$14,2)</f>
        <v>0</v>
      </c>
      <c r="N16" s="156"/>
      <c r="O16" s="156"/>
      <c r="P16" s="156"/>
      <c r="R16" s="20"/>
    </row>
    <row r="17" spans="2:18" s="6" customFormat="1" ht="7.5" customHeight="1">
      <c r="B17" s="1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R17" s="20"/>
    </row>
    <row r="18" spans="2:18" s="6" customFormat="1" ht="15" customHeight="1">
      <c r="B18" s="19"/>
      <c r="D18" s="24" t="s">
        <v>32</v>
      </c>
      <c r="E18" s="24" t="s">
        <v>33</v>
      </c>
      <c r="F18" s="25">
        <v>0.21</v>
      </c>
      <c r="G18" s="72" t="s">
        <v>34</v>
      </c>
      <c r="H18" s="175">
        <f>ROUND((SUM($BE$53:$BE$54)+SUM($BE$72:$BE$325)),2)</f>
        <v>0</v>
      </c>
      <c r="I18" s="156"/>
      <c r="J18" s="156"/>
      <c r="M18" s="175">
        <f>ROUND(ROUND((SUM($BE$53:$BE$54)+SUM($BE$72:$BE$325)),2)*$F$18,2)</f>
        <v>0</v>
      </c>
      <c r="N18" s="156"/>
      <c r="O18" s="156"/>
      <c r="P18" s="156"/>
      <c r="R18" s="20"/>
    </row>
    <row r="19" spans="2:18" s="6" customFormat="1" ht="15" customHeight="1">
      <c r="B19" s="19"/>
      <c r="E19" s="24" t="s">
        <v>35</v>
      </c>
      <c r="F19" s="25">
        <v>0.15</v>
      </c>
      <c r="G19" s="72" t="s">
        <v>34</v>
      </c>
      <c r="H19" s="175">
        <f>ROUND((SUM($BF$53:$BF$54)+SUM($BF$72:$BF$325)),2)</f>
        <v>0</v>
      </c>
      <c r="I19" s="156"/>
      <c r="J19" s="156"/>
      <c r="M19" s="175">
        <f>ROUND(ROUND((SUM($BF$53:$BF$54)+SUM($BF$72:$BF$325)),2)*$F$19,2)</f>
        <v>0</v>
      </c>
      <c r="N19" s="156"/>
      <c r="O19" s="156"/>
      <c r="P19" s="156"/>
      <c r="R19" s="20"/>
    </row>
    <row r="20" spans="2:18" s="6" customFormat="1" ht="15" customHeight="1" hidden="1">
      <c r="B20" s="19"/>
      <c r="E20" s="24" t="s">
        <v>36</v>
      </c>
      <c r="F20" s="25">
        <v>0.21</v>
      </c>
      <c r="G20" s="72" t="s">
        <v>34</v>
      </c>
      <c r="H20" s="175">
        <f>ROUND((SUM($BG$53:$BG$54)+SUM($BG$72:$BG$325)),2)</f>
        <v>0</v>
      </c>
      <c r="I20" s="156"/>
      <c r="J20" s="156"/>
      <c r="M20" s="175">
        <v>0</v>
      </c>
      <c r="N20" s="156"/>
      <c r="O20" s="156"/>
      <c r="P20" s="156"/>
      <c r="R20" s="20"/>
    </row>
    <row r="21" spans="2:18" s="6" customFormat="1" ht="15" customHeight="1" hidden="1">
      <c r="B21" s="19"/>
      <c r="E21" s="24" t="s">
        <v>37</v>
      </c>
      <c r="F21" s="25">
        <v>0.15</v>
      </c>
      <c r="G21" s="72" t="s">
        <v>34</v>
      </c>
      <c r="H21" s="175">
        <f>ROUND((SUM($BH$53:$BH$54)+SUM($BH$72:$BH$325)),2)</f>
        <v>0</v>
      </c>
      <c r="I21" s="156"/>
      <c r="J21" s="156"/>
      <c r="M21" s="175">
        <v>0</v>
      </c>
      <c r="N21" s="156"/>
      <c r="O21" s="156"/>
      <c r="P21" s="156"/>
      <c r="R21" s="20"/>
    </row>
    <row r="22" spans="2:18" s="6" customFormat="1" ht="15" customHeight="1" hidden="1">
      <c r="B22" s="19"/>
      <c r="E22" s="24" t="s">
        <v>38</v>
      </c>
      <c r="F22" s="25">
        <v>0</v>
      </c>
      <c r="G22" s="72" t="s">
        <v>34</v>
      </c>
      <c r="H22" s="175">
        <f>ROUND((SUM($BI$53:$BI$54)+SUM($BI$72:$BI$325)),2)</f>
        <v>0</v>
      </c>
      <c r="I22" s="156"/>
      <c r="J22" s="156"/>
      <c r="M22" s="175">
        <v>0</v>
      </c>
      <c r="N22" s="156"/>
      <c r="O22" s="156"/>
      <c r="P22" s="156"/>
      <c r="R22" s="20"/>
    </row>
    <row r="23" spans="2:18" s="6" customFormat="1" ht="7.5" customHeight="1">
      <c r="B23" s="19"/>
      <c r="R23" s="20"/>
    </row>
    <row r="24" spans="2:18" s="6" customFormat="1" ht="26.25" customHeight="1">
      <c r="B24" s="19"/>
      <c r="C24" s="28"/>
      <c r="D24" s="29" t="s">
        <v>39</v>
      </c>
      <c r="E24" s="30"/>
      <c r="F24" s="30"/>
      <c r="G24" s="73" t="s">
        <v>40</v>
      </c>
      <c r="H24" s="31" t="s">
        <v>41</v>
      </c>
      <c r="I24" s="30"/>
      <c r="J24" s="30"/>
      <c r="K24" s="30"/>
      <c r="L24" s="163">
        <f>SUM($M$16:$M$22)</f>
        <v>0</v>
      </c>
      <c r="M24" s="159"/>
      <c r="N24" s="159"/>
      <c r="O24" s="159"/>
      <c r="P24" s="161"/>
      <c r="Q24" s="28"/>
      <c r="R24" s="20"/>
    </row>
    <row r="25" spans="2:18" s="6" customFormat="1" ht="15" customHeight="1">
      <c r="B25" s="19"/>
      <c r="R25" s="20"/>
    </row>
    <row r="26" spans="2:18" s="6" customFormat="1" ht="15" customHeight="1">
      <c r="B26" s="19"/>
      <c r="R26" s="20"/>
    </row>
    <row r="27" spans="2:18" s="2" customFormat="1" ht="14.25" customHeight="1">
      <c r="B27" s="10"/>
      <c r="R27" s="11"/>
    </row>
    <row r="31" spans="2:18" s="6" customFormat="1" ht="7.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</row>
    <row r="32" spans="2:18" s="6" customFormat="1" ht="37.5" customHeight="1">
      <c r="B32" s="19"/>
      <c r="C32" s="145" t="s">
        <v>78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20"/>
    </row>
    <row r="33" spans="2:18" s="6" customFormat="1" ht="7.5" customHeight="1">
      <c r="B33" s="19"/>
      <c r="R33" s="20"/>
    </row>
    <row r="34" spans="2:18" s="6" customFormat="1" ht="30.75" customHeight="1">
      <c r="B34" s="19"/>
      <c r="C34" s="16" t="s">
        <v>14</v>
      </c>
      <c r="F34" s="176" t="str">
        <f>$F$6</f>
        <v>SOUPIS_PRACÍ - DOBROČOVICE - DOSTAVBA KANALIZACE - FINAL (zadání) stoka A2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R34" s="20"/>
    </row>
    <row r="35" spans="2:18" s="6" customFormat="1" ht="37.5" customHeight="1">
      <c r="B35" s="19"/>
      <c r="C35" s="42" t="s">
        <v>75</v>
      </c>
      <c r="F35" s="155" t="str">
        <f>$F$7</f>
        <v>STOKA A2 _ŘAD - STOKA A2 _ŘAD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R35" s="20"/>
    </row>
    <row r="36" spans="2:18" s="6" customFormat="1" ht="7.5" customHeight="1">
      <c r="B36" s="19"/>
      <c r="R36" s="20"/>
    </row>
    <row r="37" spans="2:18" s="6" customFormat="1" ht="18.75" customHeight="1">
      <c r="B37" s="19"/>
      <c r="C37" s="16" t="s">
        <v>20</v>
      </c>
      <c r="F37" s="14" t="str">
        <f>$F$9</f>
        <v> </v>
      </c>
      <c r="K37" s="16" t="s">
        <v>22</v>
      </c>
      <c r="M37" s="177">
        <f>IF($O$9="","",$O$9)</f>
        <v>42824</v>
      </c>
      <c r="N37" s="156"/>
      <c r="O37" s="156"/>
      <c r="P37" s="156"/>
      <c r="R37" s="20"/>
    </row>
    <row r="38" spans="2:18" s="6" customFormat="1" ht="11.25" customHeight="1">
      <c r="B38" s="19"/>
      <c r="R38" s="20"/>
    </row>
    <row r="39" spans="2:18" s="6" customFormat="1" ht="30" customHeight="1">
      <c r="B39" s="19"/>
      <c r="C39" s="178" t="s">
        <v>79</v>
      </c>
      <c r="D39" s="169"/>
      <c r="E39" s="169"/>
      <c r="F39" s="169"/>
      <c r="G39" s="169"/>
      <c r="H39" s="28"/>
      <c r="I39" s="28"/>
      <c r="J39" s="28"/>
      <c r="K39" s="28"/>
      <c r="L39" s="28"/>
      <c r="M39" s="28"/>
      <c r="N39" s="178" t="s">
        <v>80</v>
      </c>
      <c r="O39" s="156"/>
      <c r="P39" s="156"/>
      <c r="Q39" s="156"/>
      <c r="R39" s="20"/>
    </row>
    <row r="40" spans="2:18" s="6" customFormat="1" ht="11.25" customHeight="1">
      <c r="B40" s="19"/>
      <c r="R40" s="20"/>
    </row>
    <row r="41" spans="2:47" s="6" customFormat="1" ht="30" customHeight="1">
      <c r="B41" s="19"/>
      <c r="C41" s="51" t="s">
        <v>81</v>
      </c>
      <c r="N41" s="164">
        <f>$N$72</f>
        <v>0</v>
      </c>
      <c r="O41" s="156"/>
      <c r="P41" s="156"/>
      <c r="Q41" s="156"/>
      <c r="R41" s="20"/>
      <c r="AU41" s="6" t="s">
        <v>82</v>
      </c>
    </row>
    <row r="42" spans="2:18" s="56" customFormat="1" ht="25.5" customHeight="1">
      <c r="B42" s="74"/>
      <c r="D42" s="75" t="s">
        <v>142</v>
      </c>
      <c r="N42" s="179">
        <f>$N$73</f>
        <v>0</v>
      </c>
      <c r="O42" s="180"/>
      <c r="P42" s="180"/>
      <c r="Q42" s="180"/>
      <c r="R42" s="76"/>
    </row>
    <row r="43" spans="2:18" s="70" customFormat="1" ht="21" customHeight="1">
      <c r="B43" s="77"/>
      <c r="D43" s="78" t="s">
        <v>143</v>
      </c>
      <c r="N43" s="181">
        <f>$N$74</f>
        <v>0</v>
      </c>
      <c r="O43" s="180"/>
      <c r="P43" s="180"/>
      <c r="Q43" s="180"/>
      <c r="R43" s="79"/>
    </row>
    <row r="44" spans="2:18" s="70" customFormat="1" ht="21" customHeight="1">
      <c r="B44" s="77"/>
      <c r="D44" s="78" t="s">
        <v>144</v>
      </c>
      <c r="N44" s="181">
        <f>$N$212</f>
        <v>0</v>
      </c>
      <c r="O44" s="180"/>
      <c r="P44" s="180"/>
      <c r="Q44" s="180"/>
      <c r="R44" s="79"/>
    </row>
    <row r="45" spans="2:18" s="70" customFormat="1" ht="21" customHeight="1">
      <c r="B45" s="77"/>
      <c r="D45" s="78" t="s">
        <v>145</v>
      </c>
      <c r="N45" s="181">
        <f>$N$217</f>
        <v>0</v>
      </c>
      <c r="O45" s="180"/>
      <c r="P45" s="180"/>
      <c r="Q45" s="180"/>
      <c r="R45" s="79"/>
    </row>
    <row r="46" spans="2:18" s="70" customFormat="1" ht="21" customHeight="1">
      <c r="B46" s="77"/>
      <c r="D46" s="78" t="s">
        <v>146</v>
      </c>
      <c r="N46" s="181">
        <f>$N$228</f>
        <v>0</v>
      </c>
      <c r="O46" s="180"/>
      <c r="P46" s="180"/>
      <c r="Q46" s="180"/>
      <c r="R46" s="79"/>
    </row>
    <row r="47" spans="2:18" s="70" customFormat="1" ht="21" customHeight="1">
      <c r="B47" s="77"/>
      <c r="D47" s="78" t="s">
        <v>147</v>
      </c>
      <c r="N47" s="181">
        <f>$N$240</f>
        <v>0</v>
      </c>
      <c r="O47" s="180"/>
      <c r="P47" s="180"/>
      <c r="Q47" s="180"/>
      <c r="R47" s="79"/>
    </row>
    <row r="48" spans="2:18" s="70" customFormat="1" ht="21" customHeight="1">
      <c r="B48" s="77"/>
      <c r="D48" s="78" t="s">
        <v>148</v>
      </c>
      <c r="N48" s="181">
        <f>$N$266</f>
        <v>0</v>
      </c>
      <c r="O48" s="180"/>
      <c r="P48" s="180"/>
      <c r="Q48" s="180"/>
      <c r="R48" s="79"/>
    </row>
    <row r="49" spans="2:18" s="70" customFormat="1" ht="21" customHeight="1">
      <c r="B49" s="77"/>
      <c r="D49" s="78" t="s">
        <v>149</v>
      </c>
      <c r="N49" s="181">
        <f>$N$291</f>
        <v>0</v>
      </c>
      <c r="O49" s="180"/>
      <c r="P49" s="180"/>
      <c r="Q49" s="180"/>
      <c r="R49" s="79"/>
    </row>
    <row r="50" spans="2:18" s="70" customFormat="1" ht="21" customHeight="1">
      <c r="B50" s="77"/>
      <c r="D50" s="78" t="s">
        <v>150</v>
      </c>
      <c r="N50" s="181">
        <f>$N$305</f>
        <v>0</v>
      </c>
      <c r="O50" s="180"/>
      <c r="P50" s="180"/>
      <c r="Q50" s="180"/>
      <c r="R50" s="79"/>
    </row>
    <row r="51" spans="2:18" s="70" customFormat="1" ht="21" customHeight="1">
      <c r="B51" s="77"/>
      <c r="D51" s="78" t="s">
        <v>151</v>
      </c>
      <c r="N51" s="181">
        <f>$N$317</f>
        <v>0</v>
      </c>
      <c r="O51" s="180"/>
      <c r="P51" s="180"/>
      <c r="Q51" s="180"/>
      <c r="R51" s="79"/>
    </row>
    <row r="52" spans="2:18" s="6" customFormat="1" ht="22.5" customHeight="1">
      <c r="B52" s="19"/>
      <c r="R52" s="20"/>
    </row>
    <row r="53" spans="2:21" s="6" customFormat="1" ht="30" customHeight="1">
      <c r="B53" s="19"/>
      <c r="C53" s="51" t="s">
        <v>86</v>
      </c>
      <c r="N53" s="164">
        <v>0</v>
      </c>
      <c r="O53" s="156"/>
      <c r="P53" s="156"/>
      <c r="Q53" s="156"/>
      <c r="R53" s="20"/>
      <c r="T53" s="80"/>
      <c r="U53" s="81" t="s">
        <v>32</v>
      </c>
    </row>
    <row r="54" spans="2:18" s="6" customFormat="1" ht="18.75" customHeight="1">
      <c r="B54" s="19"/>
      <c r="R54" s="20"/>
    </row>
    <row r="55" spans="2:18" s="6" customFormat="1" ht="30" customHeight="1">
      <c r="B55" s="19"/>
      <c r="C55" s="69" t="s">
        <v>71</v>
      </c>
      <c r="D55" s="28"/>
      <c r="E55" s="28"/>
      <c r="F55" s="28"/>
      <c r="G55" s="28"/>
      <c r="H55" s="28"/>
      <c r="I55" s="28"/>
      <c r="J55" s="28"/>
      <c r="K55" s="28"/>
      <c r="L55" s="168">
        <f>ROUND(SUM($N$41+$N$53),2)</f>
        <v>0</v>
      </c>
      <c r="M55" s="169"/>
      <c r="N55" s="169"/>
      <c r="O55" s="169"/>
      <c r="P55" s="169"/>
      <c r="Q55" s="169"/>
      <c r="R55" s="20"/>
    </row>
    <row r="56" spans="2:18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</row>
    <row r="60" spans="2:18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9"/>
    </row>
    <row r="61" spans="2:18" s="6" customFormat="1" ht="37.5" customHeight="1">
      <c r="B61" s="19"/>
      <c r="C61" s="145" t="s">
        <v>87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20"/>
    </row>
    <row r="62" spans="2:18" s="6" customFormat="1" ht="7.5" customHeight="1">
      <c r="B62" s="19"/>
      <c r="R62" s="20"/>
    </row>
    <row r="63" spans="2:18" s="6" customFormat="1" ht="30.75" customHeight="1">
      <c r="B63" s="19"/>
      <c r="C63" s="16" t="s">
        <v>14</v>
      </c>
      <c r="F63" s="176" t="str">
        <f>$F$6</f>
        <v>SOUPIS_PRACÍ - DOBROČOVICE - DOSTAVBA KANALIZACE - FINAL (zadání) stoka A2</v>
      </c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R63" s="20"/>
    </row>
    <row r="64" spans="2:18" s="6" customFormat="1" ht="37.5" customHeight="1">
      <c r="B64" s="19"/>
      <c r="C64" s="42" t="s">
        <v>75</v>
      </c>
      <c r="F64" s="155" t="str">
        <f>$F$7</f>
        <v>STOKA A2 _ŘAD - STOKA A2 _ŘAD</v>
      </c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R64" s="20"/>
    </row>
    <row r="65" spans="2:18" s="6" customFormat="1" ht="7.5" customHeight="1">
      <c r="B65" s="19"/>
      <c r="R65" s="20"/>
    </row>
    <row r="66" spans="2:18" s="6" customFormat="1" ht="18.75" customHeight="1">
      <c r="B66" s="19"/>
      <c r="C66" s="16" t="s">
        <v>20</v>
      </c>
      <c r="F66" s="14" t="str">
        <f>$F$9</f>
        <v> </v>
      </c>
      <c r="K66" s="16" t="s">
        <v>22</v>
      </c>
      <c r="M66" s="177">
        <f>IF($O$9="","",$O$9)</f>
        <v>42824</v>
      </c>
      <c r="N66" s="156"/>
      <c r="O66" s="156"/>
      <c r="P66" s="156"/>
      <c r="R66" s="20"/>
    </row>
    <row r="67" spans="2:18" s="6" customFormat="1" ht="7.5" customHeight="1">
      <c r="B67" s="19"/>
      <c r="R67" s="20"/>
    </row>
    <row r="68" spans="2:18" s="6" customFormat="1" ht="15.75" customHeight="1">
      <c r="B68" s="19"/>
      <c r="C68" s="16" t="s">
        <v>25</v>
      </c>
      <c r="F68" s="14" t="e">
        <f>#REF!</f>
        <v>#REF!</v>
      </c>
      <c r="K68" s="16" t="s">
        <v>27</v>
      </c>
      <c r="M68" s="147" t="e">
        <f>#REF!</f>
        <v>#REF!</v>
      </c>
      <c r="N68" s="156"/>
      <c r="O68" s="156"/>
      <c r="P68" s="156"/>
      <c r="Q68" s="156"/>
      <c r="R68" s="20"/>
    </row>
    <row r="69" spans="2:18" s="6" customFormat="1" ht="15" customHeight="1">
      <c r="B69" s="19"/>
      <c r="C69" s="16" t="s">
        <v>26</v>
      </c>
      <c r="F69" s="14" t="e">
        <f>IF(#REF!="","",#REF!)</f>
        <v>#REF!</v>
      </c>
      <c r="K69" s="16" t="s">
        <v>28</v>
      </c>
      <c r="M69" s="147" t="e">
        <f>#REF!</f>
        <v>#REF!</v>
      </c>
      <c r="N69" s="156"/>
      <c r="O69" s="156"/>
      <c r="P69" s="156"/>
      <c r="Q69" s="156"/>
      <c r="R69" s="20"/>
    </row>
    <row r="70" spans="2:18" s="6" customFormat="1" ht="11.25" customHeight="1">
      <c r="B70" s="19"/>
      <c r="R70" s="20"/>
    </row>
    <row r="71" spans="2:27" s="82" customFormat="1" ht="30" customHeight="1">
      <c r="B71" s="83"/>
      <c r="C71" s="84" t="s">
        <v>88</v>
      </c>
      <c r="D71" s="85" t="s">
        <v>89</v>
      </c>
      <c r="E71" s="85" t="s">
        <v>43</v>
      </c>
      <c r="F71" s="182" t="s">
        <v>90</v>
      </c>
      <c r="G71" s="183"/>
      <c r="H71" s="183"/>
      <c r="I71" s="183"/>
      <c r="J71" s="85" t="s">
        <v>91</v>
      </c>
      <c r="K71" s="85" t="s">
        <v>92</v>
      </c>
      <c r="L71" s="182" t="s">
        <v>93</v>
      </c>
      <c r="M71" s="183"/>
      <c r="N71" s="182" t="s">
        <v>94</v>
      </c>
      <c r="O71" s="183"/>
      <c r="P71" s="183"/>
      <c r="Q71" s="184"/>
      <c r="R71" s="86"/>
      <c r="T71" s="46" t="s">
        <v>95</v>
      </c>
      <c r="U71" s="47" t="s">
        <v>32</v>
      </c>
      <c r="V71" s="47" t="s">
        <v>96</v>
      </c>
      <c r="W71" s="47" t="s">
        <v>97</v>
      </c>
      <c r="X71" s="47" t="s">
        <v>98</v>
      </c>
      <c r="Y71" s="47" t="s">
        <v>99</v>
      </c>
      <c r="Z71" s="47" t="s">
        <v>100</v>
      </c>
      <c r="AA71" s="48" t="s">
        <v>101</v>
      </c>
    </row>
    <row r="72" spans="2:63" s="6" customFormat="1" ht="30" customHeight="1">
      <c r="B72" s="19"/>
      <c r="C72" s="51" t="s">
        <v>76</v>
      </c>
      <c r="N72" s="196">
        <f>$BK$72</f>
        <v>0</v>
      </c>
      <c r="O72" s="156"/>
      <c r="P72" s="156"/>
      <c r="Q72" s="156"/>
      <c r="R72" s="20"/>
      <c r="T72" s="50"/>
      <c r="U72" s="32"/>
      <c r="V72" s="32"/>
      <c r="W72" s="87">
        <f>$W$73</f>
        <v>82.61387</v>
      </c>
      <c r="X72" s="32"/>
      <c r="Y72" s="87">
        <f>$Y$73</f>
        <v>289.84269086</v>
      </c>
      <c r="Z72" s="32"/>
      <c r="AA72" s="88">
        <f>$AA$73</f>
        <v>36.8101</v>
      </c>
      <c r="AT72" s="6" t="s">
        <v>60</v>
      </c>
      <c r="AU72" s="6" t="s">
        <v>82</v>
      </c>
      <c r="BK72" s="89">
        <f>$BK$73</f>
        <v>0</v>
      </c>
    </row>
    <row r="73" spans="2:63" s="90" customFormat="1" ht="37.5" customHeight="1">
      <c r="B73" s="91"/>
      <c r="D73" s="92" t="s">
        <v>142</v>
      </c>
      <c r="E73" s="92"/>
      <c r="F73" s="92"/>
      <c r="G73" s="92"/>
      <c r="H73" s="92"/>
      <c r="I73" s="92"/>
      <c r="J73" s="92"/>
      <c r="K73" s="92"/>
      <c r="L73" s="92"/>
      <c r="M73" s="92"/>
      <c r="N73" s="197">
        <f>$BK$73</f>
        <v>0</v>
      </c>
      <c r="O73" s="198"/>
      <c r="P73" s="198"/>
      <c r="Q73" s="198"/>
      <c r="R73" s="94"/>
      <c r="T73" s="95"/>
      <c r="W73" s="96">
        <f>$W$74+$W$212+$W$217+$W$228+$W$240+$W$266+$W$291+$W$305+$W$317</f>
        <v>82.61387</v>
      </c>
      <c r="Y73" s="96">
        <f>$Y$74+$Y$212+$Y$217+$Y$228+$Y$240+$Y$266+$Y$291+$Y$305+$Y$317</f>
        <v>289.84269086</v>
      </c>
      <c r="AA73" s="97">
        <f>$AA$74+$AA$212+$AA$217+$AA$228+$AA$240+$AA$266+$AA$291+$AA$305+$AA$317</f>
        <v>36.8101</v>
      </c>
      <c r="AR73" s="93" t="s">
        <v>19</v>
      </c>
      <c r="AT73" s="93" t="s">
        <v>60</v>
      </c>
      <c r="AU73" s="93" t="s">
        <v>61</v>
      </c>
      <c r="AY73" s="93" t="s">
        <v>102</v>
      </c>
      <c r="BK73" s="98">
        <f>$BK$74+$BK$212+$BK$217+$BK$228+$BK$240+$BK$266+$BK$291+$BK$305+$BK$317</f>
        <v>0</v>
      </c>
    </row>
    <row r="74" spans="2:63" s="90" customFormat="1" ht="21" customHeight="1">
      <c r="B74" s="91"/>
      <c r="D74" s="99" t="s">
        <v>143</v>
      </c>
      <c r="E74" s="99"/>
      <c r="F74" s="99"/>
      <c r="G74" s="99"/>
      <c r="H74" s="99"/>
      <c r="I74" s="99"/>
      <c r="J74" s="99"/>
      <c r="K74" s="99"/>
      <c r="L74" s="99"/>
      <c r="M74" s="99"/>
      <c r="N74" s="199">
        <f>$BK$74</f>
        <v>0</v>
      </c>
      <c r="O74" s="198"/>
      <c r="P74" s="198"/>
      <c r="Q74" s="198"/>
      <c r="R74" s="94"/>
      <c r="T74" s="95"/>
      <c r="W74" s="96">
        <f>SUM($W$75:$W$211)</f>
        <v>54.373219999999996</v>
      </c>
      <c r="Y74" s="96">
        <f>SUM($Y$75:$Y$211)</f>
        <v>195.93089436000002</v>
      </c>
      <c r="AA74" s="97">
        <f>SUM($AA$75:$AA$211)</f>
        <v>36.8101</v>
      </c>
      <c r="AR74" s="93" t="s">
        <v>19</v>
      </c>
      <c r="AT74" s="93" t="s">
        <v>60</v>
      </c>
      <c r="AU74" s="93" t="s">
        <v>19</v>
      </c>
      <c r="AY74" s="93" t="s">
        <v>102</v>
      </c>
      <c r="BK74" s="98">
        <f>SUM($BK$75:$BK$211)</f>
        <v>0</v>
      </c>
    </row>
    <row r="75" spans="2:65" s="6" customFormat="1" ht="27" customHeight="1">
      <c r="B75" s="19"/>
      <c r="C75" s="100">
        <v>1</v>
      </c>
      <c r="D75" s="100" t="s">
        <v>103</v>
      </c>
      <c r="E75" s="101" t="s">
        <v>152</v>
      </c>
      <c r="F75" s="185" t="s">
        <v>153</v>
      </c>
      <c r="G75" s="186"/>
      <c r="H75" s="186"/>
      <c r="I75" s="186"/>
      <c r="J75" s="102" t="s">
        <v>154</v>
      </c>
      <c r="K75" s="103">
        <v>55.05</v>
      </c>
      <c r="L75" s="187"/>
      <c r="M75" s="188"/>
      <c r="N75" s="189">
        <f>ROUND($L$75*$K$75,2)</f>
        <v>0</v>
      </c>
      <c r="O75" s="186"/>
      <c r="P75" s="186"/>
      <c r="Q75" s="186"/>
      <c r="R75" s="20"/>
      <c r="T75" s="104"/>
      <c r="U75" s="26" t="s">
        <v>33</v>
      </c>
      <c r="V75" s="105">
        <v>0</v>
      </c>
      <c r="W75" s="105">
        <f>$V$75*$K$75</f>
        <v>0</v>
      </c>
      <c r="X75" s="105">
        <v>0</v>
      </c>
      <c r="Y75" s="105">
        <f>$X$75*$K$75</f>
        <v>0</v>
      </c>
      <c r="Z75" s="105">
        <v>0.4</v>
      </c>
      <c r="AA75" s="106">
        <f>$Z$75*$K$75</f>
        <v>22.02</v>
      </c>
      <c r="AB75" s="143"/>
      <c r="AR75" s="6" t="s">
        <v>107</v>
      </c>
      <c r="AT75" s="6" t="s">
        <v>103</v>
      </c>
      <c r="AU75" s="6" t="s">
        <v>73</v>
      </c>
      <c r="AY75" s="6" t="s">
        <v>102</v>
      </c>
      <c r="BE75" s="107">
        <f>IF($U$75="základní",$N$75,0)</f>
        <v>0</v>
      </c>
      <c r="BF75" s="107">
        <f>IF($U$75="snížená",$N$75,0)</f>
        <v>0</v>
      </c>
      <c r="BG75" s="107">
        <f>IF($U$75="zákl. přenesená",$N$75,0)</f>
        <v>0</v>
      </c>
      <c r="BH75" s="107">
        <f>IF($U$75="sníž. přenesená",$N$75,0)</f>
        <v>0</v>
      </c>
      <c r="BI75" s="107">
        <f>IF($U$75="nulová",$N$75,0)</f>
        <v>0</v>
      </c>
      <c r="BJ75" s="6" t="s">
        <v>19</v>
      </c>
      <c r="BK75" s="107">
        <f>ROUND($L$75*$K$75,2)</f>
        <v>0</v>
      </c>
      <c r="BL75" s="6" t="s">
        <v>107</v>
      </c>
      <c r="BM75" s="6" t="s">
        <v>73</v>
      </c>
    </row>
    <row r="76" spans="2:51" s="6" customFormat="1" ht="18.75" customHeight="1">
      <c r="B76" s="108"/>
      <c r="E76" s="109"/>
      <c r="F76" s="190" t="s">
        <v>155</v>
      </c>
      <c r="G76" s="191"/>
      <c r="H76" s="191"/>
      <c r="I76" s="191"/>
      <c r="K76" s="110">
        <v>55.05</v>
      </c>
      <c r="L76" s="143">
        <v>0</v>
      </c>
      <c r="M76" s="143">
        <v>0</v>
      </c>
      <c r="R76" s="111"/>
      <c r="T76" s="112"/>
      <c r="AA76" s="113"/>
      <c r="AB76" s="143"/>
      <c r="AT76" s="109" t="s">
        <v>113</v>
      </c>
      <c r="AU76" s="109" t="s">
        <v>73</v>
      </c>
      <c r="AV76" s="109" t="s">
        <v>73</v>
      </c>
      <c r="AW76" s="109" t="s">
        <v>82</v>
      </c>
      <c r="AX76" s="109" t="s">
        <v>61</v>
      </c>
      <c r="AY76" s="109" t="s">
        <v>102</v>
      </c>
    </row>
    <row r="77" spans="2:51" s="6" customFormat="1" ht="18.75" customHeight="1">
      <c r="B77" s="114"/>
      <c r="E77" s="115"/>
      <c r="F77" s="202" t="s">
        <v>114</v>
      </c>
      <c r="G77" s="203"/>
      <c r="H77" s="203"/>
      <c r="I77" s="203"/>
      <c r="K77" s="115"/>
      <c r="L77" s="143">
        <v>0</v>
      </c>
      <c r="M77" s="143">
        <v>0</v>
      </c>
      <c r="R77" s="116"/>
      <c r="T77" s="117"/>
      <c r="AA77" s="118"/>
      <c r="AB77" s="143"/>
      <c r="AT77" s="115" t="s">
        <v>113</v>
      </c>
      <c r="AU77" s="115" t="s">
        <v>73</v>
      </c>
      <c r="AV77" s="115" t="s">
        <v>19</v>
      </c>
      <c r="AW77" s="115" t="s">
        <v>82</v>
      </c>
      <c r="AX77" s="115" t="s">
        <v>61</v>
      </c>
      <c r="AY77" s="115" t="s">
        <v>102</v>
      </c>
    </row>
    <row r="78" spans="2:51" s="6" customFormat="1" ht="18.75" customHeight="1">
      <c r="B78" s="114"/>
      <c r="E78" s="115"/>
      <c r="F78" s="202" t="s">
        <v>114</v>
      </c>
      <c r="G78" s="203"/>
      <c r="H78" s="203"/>
      <c r="I78" s="203"/>
      <c r="K78" s="115"/>
      <c r="L78" s="143">
        <v>0</v>
      </c>
      <c r="M78" s="143">
        <v>0</v>
      </c>
      <c r="R78" s="116"/>
      <c r="T78" s="117"/>
      <c r="AA78" s="118"/>
      <c r="AB78" s="143"/>
      <c r="AT78" s="115" t="s">
        <v>113</v>
      </c>
      <c r="AU78" s="115" t="s">
        <v>73</v>
      </c>
      <c r="AV78" s="115" t="s">
        <v>19</v>
      </c>
      <c r="AW78" s="115" t="s">
        <v>82</v>
      </c>
      <c r="AX78" s="115" t="s">
        <v>61</v>
      </c>
      <c r="AY78" s="115" t="s">
        <v>102</v>
      </c>
    </row>
    <row r="79" spans="2:51" s="6" customFormat="1" ht="18.75" customHeight="1">
      <c r="B79" s="119"/>
      <c r="E79" s="120"/>
      <c r="F79" s="192" t="s">
        <v>115</v>
      </c>
      <c r="G79" s="193"/>
      <c r="H79" s="193"/>
      <c r="I79" s="193"/>
      <c r="K79" s="121">
        <v>55.05</v>
      </c>
      <c r="L79" s="143">
        <v>0</v>
      </c>
      <c r="M79" s="143">
        <v>0</v>
      </c>
      <c r="R79" s="122"/>
      <c r="T79" s="123"/>
      <c r="AA79" s="124"/>
      <c r="AB79" s="143"/>
      <c r="AT79" s="120" t="s">
        <v>113</v>
      </c>
      <c r="AU79" s="120" t="s">
        <v>73</v>
      </c>
      <c r="AV79" s="120" t="s">
        <v>107</v>
      </c>
      <c r="AW79" s="120" t="s">
        <v>82</v>
      </c>
      <c r="AX79" s="120" t="s">
        <v>19</v>
      </c>
      <c r="AY79" s="120" t="s">
        <v>102</v>
      </c>
    </row>
    <row r="80" spans="2:65" s="6" customFormat="1" ht="27" customHeight="1">
      <c r="B80" s="19"/>
      <c r="C80" s="100">
        <v>2</v>
      </c>
      <c r="D80" s="100" t="s">
        <v>103</v>
      </c>
      <c r="E80" s="101" t="s">
        <v>156</v>
      </c>
      <c r="F80" s="185" t="s">
        <v>157</v>
      </c>
      <c r="G80" s="186"/>
      <c r="H80" s="186"/>
      <c r="I80" s="186"/>
      <c r="J80" s="102" t="s">
        <v>154</v>
      </c>
      <c r="K80" s="103">
        <v>55.05</v>
      </c>
      <c r="L80" s="187"/>
      <c r="M80" s="188"/>
      <c r="N80" s="189">
        <f>ROUND($L$80*$K$80,2)</f>
        <v>0</v>
      </c>
      <c r="O80" s="186"/>
      <c r="P80" s="186"/>
      <c r="Q80" s="186"/>
      <c r="R80" s="20"/>
      <c r="T80" s="104"/>
      <c r="U80" s="26" t="s">
        <v>33</v>
      </c>
      <c r="V80" s="105">
        <v>0</v>
      </c>
      <c r="W80" s="105">
        <f>$V$80*$K$80</f>
        <v>0</v>
      </c>
      <c r="X80" s="105">
        <v>0</v>
      </c>
      <c r="Y80" s="105">
        <f>$X$80*$K$80</f>
        <v>0</v>
      </c>
      <c r="Z80" s="105">
        <v>0.098</v>
      </c>
      <c r="AA80" s="106">
        <f>$Z$80*$K$80</f>
        <v>5.3949</v>
      </c>
      <c r="AB80" s="143"/>
      <c r="AR80" s="6" t="s">
        <v>107</v>
      </c>
      <c r="AT80" s="6" t="s">
        <v>103</v>
      </c>
      <c r="AU80" s="6" t="s">
        <v>73</v>
      </c>
      <c r="AY80" s="6" t="s">
        <v>102</v>
      </c>
      <c r="BE80" s="107">
        <f>IF($U$80="základní",$N$80,0)</f>
        <v>0</v>
      </c>
      <c r="BF80" s="107">
        <f>IF($U$80="snížená",$N$80,0)</f>
        <v>0</v>
      </c>
      <c r="BG80" s="107">
        <f>IF($U$80="zákl. přenesená",$N$80,0)</f>
        <v>0</v>
      </c>
      <c r="BH80" s="107">
        <f>IF($U$80="sníž. přenesená",$N$80,0)</f>
        <v>0</v>
      </c>
      <c r="BI80" s="107">
        <f>IF($U$80="nulová",$N$80,0)</f>
        <v>0</v>
      </c>
      <c r="BJ80" s="6" t="s">
        <v>19</v>
      </c>
      <c r="BK80" s="107">
        <f>ROUND($L$80*$K$80,2)</f>
        <v>0</v>
      </c>
      <c r="BL80" s="6" t="s">
        <v>107</v>
      </c>
      <c r="BM80" s="6" t="s">
        <v>110</v>
      </c>
    </row>
    <row r="81" spans="2:51" s="6" customFormat="1" ht="18.75" customHeight="1">
      <c r="B81" s="108"/>
      <c r="E81" s="109"/>
      <c r="F81" s="190" t="s">
        <v>155</v>
      </c>
      <c r="G81" s="191"/>
      <c r="H81" s="191"/>
      <c r="I81" s="191"/>
      <c r="K81" s="110">
        <v>55.05</v>
      </c>
      <c r="L81" s="143">
        <v>0</v>
      </c>
      <c r="M81" s="143">
        <v>0</v>
      </c>
      <c r="R81" s="111"/>
      <c r="T81" s="112"/>
      <c r="AA81" s="113"/>
      <c r="AB81" s="143"/>
      <c r="AT81" s="109" t="s">
        <v>113</v>
      </c>
      <c r="AU81" s="109" t="s">
        <v>73</v>
      </c>
      <c r="AV81" s="109" t="s">
        <v>73</v>
      </c>
      <c r="AW81" s="109" t="s">
        <v>82</v>
      </c>
      <c r="AX81" s="109" t="s">
        <v>61</v>
      </c>
      <c r="AY81" s="109" t="s">
        <v>102</v>
      </c>
    </row>
    <row r="82" spans="2:51" s="6" customFormat="1" ht="18.75" customHeight="1">
      <c r="B82" s="114"/>
      <c r="E82" s="115"/>
      <c r="F82" s="202" t="s">
        <v>114</v>
      </c>
      <c r="G82" s="203"/>
      <c r="H82" s="203"/>
      <c r="I82" s="203"/>
      <c r="K82" s="115"/>
      <c r="L82" s="143">
        <v>0</v>
      </c>
      <c r="M82" s="143">
        <v>0</v>
      </c>
      <c r="R82" s="116"/>
      <c r="T82" s="117"/>
      <c r="AA82" s="118"/>
      <c r="AB82" s="143"/>
      <c r="AT82" s="115" t="s">
        <v>113</v>
      </c>
      <c r="AU82" s="115" t="s">
        <v>73</v>
      </c>
      <c r="AV82" s="115" t="s">
        <v>19</v>
      </c>
      <c r="AW82" s="115" t="s">
        <v>82</v>
      </c>
      <c r="AX82" s="115" t="s">
        <v>61</v>
      </c>
      <c r="AY82" s="115" t="s">
        <v>102</v>
      </c>
    </row>
    <row r="83" spans="2:51" s="6" customFormat="1" ht="18.75" customHeight="1">
      <c r="B83" s="114"/>
      <c r="E83" s="115"/>
      <c r="F83" s="202" t="s">
        <v>114</v>
      </c>
      <c r="G83" s="203"/>
      <c r="H83" s="203"/>
      <c r="I83" s="203"/>
      <c r="K83" s="115"/>
      <c r="L83" s="143">
        <v>0</v>
      </c>
      <c r="M83" s="143">
        <v>0</v>
      </c>
      <c r="R83" s="116"/>
      <c r="T83" s="117"/>
      <c r="AA83" s="118"/>
      <c r="AB83" s="143"/>
      <c r="AT83" s="115" t="s">
        <v>113</v>
      </c>
      <c r="AU83" s="115" t="s">
        <v>73</v>
      </c>
      <c r="AV83" s="115" t="s">
        <v>19</v>
      </c>
      <c r="AW83" s="115" t="s">
        <v>82</v>
      </c>
      <c r="AX83" s="115" t="s">
        <v>61</v>
      </c>
      <c r="AY83" s="115" t="s">
        <v>102</v>
      </c>
    </row>
    <row r="84" spans="2:51" s="6" customFormat="1" ht="18.75" customHeight="1">
      <c r="B84" s="119"/>
      <c r="E84" s="120"/>
      <c r="F84" s="192" t="s">
        <v>115</v>
      </c>
      <c r="G84" s="193"/>
      <c r="H84" s="193"/>
      <c r="I84" s="193"/>
      <c r="K84" s="121">
        <v>55.05</v>
      </c>
      <c r="L84" s="143">
        <v>0</v>
      </c>
      <c r="M84" s="143">
        <v>0</v>
      </c>
      <c r="R84" s="122"/>
      <c r="T84" s="123"/>
      <c r="AA84" s="124"/>
      <c r="AB84" s="143"/>
      <c r="AT84" s="120" t="s">
        <v>113</v>
      </c>
      <c r="AU84" s="120" t="s">
        <v>73</v>
      </c>
      <c r="AV84" s="120" t="s">
        <v>107</v>
      </c>
      <c r="AW84" s="120" t="s">
        <v>82</v>
      </c>
      <c r="AX84" s="120" t="s">
        <v>19</v>
      </c>
      <c r="AY84" s="120" t="s">
        <v>102</v>
      </c>
    </row>
    <row r="85" spans="2:65" s="6" customFormat="1" ht="27" customHeight="1">
      <c r="B85" s="19"/>
      <c r="C85" s="100">
        <v>3</v>
      </c>
      <c r="D85" s="100" t="s">
        <v>103</v>
      </c>
      <c r="E85" s="101" t="s">
        <v>158</v>
      </c>
      <c r="F85" s="185" t="s">
        <v>159</v>
      </c>
      <c r="G85" s="186"/>
      <c r="H85" s="186"/>
      <c r="I85" s="186"/>
      <c r="J85" s="102" t="s">
        <v>154</v>
      </c>
      <c r="K85" s="103">
        <v>73.4</v>
      </c>
      <c r="L85" s="187"/>
      <c r="M85" s="188"/>
      <c r="N85" s="189">
        <f>ROUND($L$85*$K$85,2)</f>
        <v>0</v>
      </c>
      <c r="O85" s="186"/>
      <c r="P85" s="186"/>
      <c r="Q85" s="186"/>
      <c r="R85" s="20"/>
      <c r="T85" s="104"/>
      <c r="U85" s="26" t="s">
        <v>33</v>
      </c>
      <c r="V85" s="105">
        <v>0</v>
      </c>
      <c r="W85" s="105">
        <f>$V$85*$K$85</f>
        <v>0</v>
      </c>
      <c r="X85" s="105">
        <v>0</v>
      </c>
      <c r="Y85" s="105">
        <f>$X$85*$K$85</f>
        <v>0</v>
      </c>
      <c r="Z85" s="105">
        <v>0.128</v>
      </c>
      <c r="AA85" s="106">
        <f>$Z$85*$K$85</f>
        <v>9.3952</v>
      </c>
      <c r="AB85" s="143"/>
      <c r="AR85" s="6" t="s">
        <v>107</v>
      </c>
      <c r="AT85" s="6" t="s">
        <v>103</v>
      </c>
      <c r="AU85" s="6" t="s">
        <v>73</v>
      </c>
      <c r="AY85" s="6" t="s">
        <v>102</v>
      </c>
      <c r="BE85" s="107">
        <f>IF($U$85="základní",$N$85,0)</f>
        <v>0</v>
      </c>
      <c r="BF85" s="107">
        <f>IF($U$85="snížená",$N$85,0)</f>
        <v>0</v>
      </c>
      <c r="BG85" s="107">
        <f>IF($U$85="zákl. přenesená",$N$85,0)</f>
        <v>0</v>
      </c>
      <c r="BH85" s="107">
        <f>IF($U$85="sníž. přenesená",$N$85,0)</f>
        <v>0</v>
      </c>
      <c r="BI85" s="107">
        <f>IF($U$85="nulová",$N$85,0)</f>
        <v>0</v>
      </c>
      <c r="BJ85" s="6" t="s">
        <v>19</v>
      </c>
      <c r="BK85" s="107">
        <f>ROUND($L$85*$K$85,2)</f>
        <v>0</v>
      </c>
      <c r="BL85" s="6" t="s">
        <v>107</v>
      </c>
      <c r="BM85" s="6" t="s">
        <v>107</v>
      </c>
    </row>
    <row r="86" spans="2:51" s="6" customFormat="1" ht="18.75" customHeight="1">
      <c r="B86" s="108"/>
      <c r="C86" s="6"/>
      <c r="E86" s="109"/>
      <c r="F86" s="190" t="s">
        <v>160</v>
      </c>
      <c r="G86" s="191"/>
      <c r="H86" s="191"/>
      <c r="I86" s="191"/>
      <c r="K86" s="110">
        <v>73.4</v>
      </c>
      <c r="L86" s="143">
        <v>0</v>
      </c>
      <c r="M86" s="143">
        <v>0</v>
      </c>
      <c r="R86" s="111"/>
      <c r="T86" s="112"/>
      <c r="AA86" s="113"/>
      <c r="AB86" s="143"/>
      <c r="AT86" s="109" t="s">
        <v>113</v>
      </c>
      <c r="AU86" s="109" t="s">
        <v>73</v>
      </c>
      <c r="AV86" s="109" t="s">
        <v>73</v>
      </c>
      <c r="AW86" s="109" t="s">
        <v>82</v>
      </c>
      <c r="AX86" s="109" t="s">
        <v>61</v>
      </c>
      <c r="AY86" s="109" t="s">
        <v>102</v>
      </c>
    </row>
    <row r="87" spans="2:51" s="6" customFormat="1" ht="18.75" customHeight="1">
      <c r="B87" s="114"/>
      <c r="E87" s="115"/>
      <c r="F87" s="202" t="s">
        <v>114</v>
      </c>
      <c r="G87" s="203"/>
      <c r="H87" s="203"/>
      <c r="I87" s="203"/>
      <c r="K87" s="115"/>
      <c r="L87" s="143">
        <v>0</v>
      </c>
      <c r="M87" s="143">
        <v>0</v>
      </c>
      <c r="R87" s="116"/>
      <c r="T87" s="117"/>
      <c r="AA87" s="118"/>
      <c r="AB87" s="143"/>
      <c r="AT87" s="115" t="s">
        <v>113</v>
      </c>
      <c r="AU87" s="115" t="s">
        <v>73</v>
      </c>
      <c r="AV87" s="115" t="s">
        <v>19</v>
      </c>
      <c r="AW87" s="115" t="s">
        <v>82</v>
      </c>
      <c r="AX87" s="115" t="s">
        <v>61</v>
      </c>
      <c r="AY87" s="115" t="s">
        <v>102</v>
      </c>
    </row>
    <row r="88" spans="2:51" s="6" customFormat="1" ht="18.75" customHeight="1">
      <c r="B88" s="114"/>
      <c r="E88" s="115"/>
      <c r="F88" s="202" t="s">
        <v>114</v>
      </c>
      <c r="G88" s="203"/>
      <c r="H88" s="203"/>
      <c r="I88" s="203"/>
      <c r="K88" s="115"/>
      <c r="L88" s="143">
        <v>0</v>
      </c>
      <c r="M88" s="143">
        <v>0</v>
      </c>
      <c r="R88" s="116"/>
      <c r="T88" s="117"/>
      <c r="AA88" s="118"/>
      <c r="AB88" s="143"/>
      <c r="AT88" s="115" t="s">
        <v>113</v>
      </c>
      <c r="AU88" s="115" t="s">
        <v>73</v>
      </c>
      <c r="AV88" s="115" t="s">
        <v>19</v>
      </c>
      <c r="AW88" s="115" t="s">
        <v>82</v>
      </c>
      <c r="AX88" s="115" t="s">
        <v>61</v>
      </c>
      <c r="AY88" s="115" t="s">
        <v>102</v>
      </c>
    </row>
    <row r="89" spans="2:51" s="6" customFormat="1" ht="18.75" customHeight="1">
      <c r="B89" s="119"/>
      <c r="E89" s="120"/>
      <c r="F89" s="192" t="s">
        <v>115</v>
      </c>
      <c r="G89" s="193"/>
      <c r="H89" s="193"/>
      <c r="I89" s="193"/>
      <c r="K89" s="121">
        <v>73.4</v>
      </c>
      <c r="L89" s="143">
        <v>0</v>
      </c>
      <c r="M89" s="143">
        <v>0</v>
      </c>
      <c r="R89" s="122"/>
      <c r="T89" s="123"/>
      <c r="AA89" s="124"/>
      <c r="AB89" s="143"/>
      <c r="AT89" s="120" t="s">
        <v>113</v>
      </c>
      <c r="AU89" s="120" t="s">
        <v>73</v>
      </c>
      <c r="AV89" s="120" t="s">
        <v>107</v>
      </c>
      <c r="AW89" s="120" t="s">
        <v>82</v>
      </c>
      <c r="AX89" s="120" t="s">
        <v>19</v>
      </c>
      <c r="AY89" s="120" t="s">
        <v>102</v>
      </c>
    </row>
    <row r="90" spans="2:65" s="6" customFormat="1" ht="27" customHeight="1">
      <c r="B90" s="19"/>
      <c r="C90" s="100">
        <v>4</v>
      </c>
      <c r="D90" s="100" t="s">
        <v>103</v>
      </c>
      <c r="E90" s="101" t="s">
        <v>161</v>
      </c>
      <c r="F90" s="185" t="s">
        <v>162</v>
      </c>
      <c r="G90" s="186"/>
      <c r="H90" s="186"/>
      <c r="I90" s="186"/>
      <c r="J90" s="102" t="s">
        <v>163</v>
      </c>
      <c r="K90" s="103">
        <v>5.872</v>
      </c>
      <c r="L90" s="187"/>
      <c r="M90" s="188"/>
      <c r="N90" s="189">
        <f>ROUND($L$90*$K$90,2)</f>
        <v>0</v>
      </c>
      <c r="O90" s="186"/>
      <c r="P90" s="186"/>
      <c r="Q90" s="186"/>
      <c r="R90" s="20"/>
      <c r="T90" s="104"/>
      <c r="U90" s="26" t="s">
        <v>33</v>
      </c>
      <c r="V90" s="105">
        <v>0.2</v>
      </c>
      <c r="W90" s="105">
        <f>$V$90*$K$90</f>
        <v>1.1744</v>
      </c>
      <c r="X90" s="105">
        <v>0</v>
      </c>
      <c r="Y90" s="105">
        <f>$X$90*$K$90</f>
        <v>0</v>
      </c>
      <c r="Z90" s="105">
        <v>0</v>
      </c>
      <c r="AA90" s="106">
        <f>$Z$90*$K$90</f>
        <v>0</v>
      </c>
      <c r="AB90" s="143"/>
      <c r="AR90" s="6" t="s">
        <v>107</v>
      </c>
      <c r="AT90" s="6" t="s">
        <v>103</v>
      </c>
      <c r="AU90" s="6" t="s">
        <v>73</v>
      </c>
      <c r="AY90" s="6" t="s">
        <v>102</v>
      </c>
      <c r="BE90" s="107">
        <f>IF($U$90="základní",$N$90,0)</f>
        <v>0</v>
      </c>
      <c r="BF90" s="107">
        <f>IF($U$90="snížená",$N$90,0)</f>
        <v>0</v>
      </c>
      <c r="BG90" s="107">
        <f>IF($U$90="zákl. přenesená",$N$90,0)</f>
        <v>0</v>
      </c>
      <c r="BH90" s="107">
        <f>IF($U$90="sníž. přenesená",$N$90,0)</f>
        <v>0</v>
      </c>
      <c r="BI90" s="107">
        <f>IF($U$90="nulová",$N$90,0)</f>
        <v>0</v>
      </c>
      <c r="BJ90" s="6" t="s">
        <v>19</v>
      </c>
      <c r="BK90" s="107">
        <f>ROUND($L$90*$K$90,2)</f>
        <v>0</v>
      </c>
      <c r="BL90" s="6" t="s">
        <v>107</v>
      </c>
      <c r="BM90" s="6" t="s">
        <v>119</v>
      </c>
    </row>
    <row r="91" spans="2:51" s="6" customFormat="1" ht="18.75" customHeight="1">
      <c r="B91" s="108"/>
      <c r="E91" s="109"/>
      <c r="F91" s="190" t="s">
        <v>164</v>
      </c>
      <c r="G91" s="191"/>
      <c r="H91" s="191"/>
      <c r="I91" s="191"/>
      <c r="K91" s="110">
        <v>5.872</v>
      </c>
      <c r="L91" s="143">
        <v>0</v>
      </c>
      <c r="M91" s="143">
        <v>0</v>
      </c>
      <c r="R91" s="111"/>
      <c r="T91" s="112"/>
      <c r="AA91" s="113"/>
      <c r="AB91" s="143"/>
      <c r="AT91" s="109" t="s">
        <v>113</v>
      </c>
      <c r="AU91" s="109" t="s">
        <v>73</v>
      </c>
      <c r="AV91" s="109" t="s">
        <v>73</v>
      </c>
      <c r="AW91" s="109" t="s">
        <v>82</v>
      </c>
      <c r="AX91" s="109" t="s">
        <v>61</v>
      </c>
      <c r="AY91" s="109" t="s">
        <v>102</v>
      </c>
    </row>
    <row r="92" spans="2:51" s="6" customFormat="1" ht="18.75" customHeight="1">
      <c r="B92" s="114"/>
      <c r="E92" s="115"/>
      <c r="F92" s="202" t="s">
        <v>114</v>
      </c>
      <c r="G92" s="203"/>
      <c r="H92" s="203"/>
      <c r="I92" s="203"/>
      <c r="K92" s="115"/>
      <c r="L92" s="143">
        <v>0</v>
      </c>
      <c r="M92" s="143">
        <v>0</v>
      </c>
      <c r="R92" s="116"/>
      <c r="T92" s="117"/>
      <c r="AA92" s="118"/>
      <c r="AB92" s="143"/>
      <c r="AT92" s="115" t="s">
        <v>113</v>
      </c>
      <c r="AU92" s="115" t="s">
        <v>73</v>
      </c>
      <c r="AV92" s="115" t="s">
        <v>19</v>
      </c>
      <c r="AW92" s="115" t="s">
        <v>82</v>
      </c>
      <c r="AX92" s="115" t="s">
        <v>61</v>
      </c>
      <c r="AY92" s="115" t="s">
        <v>102</v>
      </c>
    </row>
    <row r="93" spans="2:51" s="6" customFormat="1" ht="18.75" customHeight="1">
      <c r="B93" s="119"/>
      <c r="E93" s="120"/>
      <c r="F93" s="192" t="s">
        <v>115</v>
      </c>
      <c r="G93" s="193"/>
      <c r="H93" s="193"/>
      <c r="I93" s="193"/>
      <c r="K93" s="121">
        <v>5.872</v>
      </c>
      <c r="L93" s="143">
        <v>0</v>
      </c>
      <c r="M93" s="143">
        <v>0</v>
      </c>
      <c r="R93" s="122"/>
      <c r="T93" s="123"/>
      <c r="AA93" s="124"/>
      <c r="AB93" s="143"/>
      <c r="AT93" s="120" t="s">
        <v>113</v>
      </c>
      <c r="AU93" s="120" t="s">
        <v>73</v>
      </c>
      <c r="AV93" s="120" t="s">
        <v>107</v>
      </c>
      <c r="AW93" s="120" t="s">
        <v>82</v>
      </c>
      <c r="AX93" s="120" t="s">
        <v>19</v>
      </c>
      <c r="AY93" s="120" t="s">
        <v>102</v>
      </c>
    </row>
    <row r="94" spans="2:65" s="6" customFormat="1" ht="27" customHeight="1">
      <c r="B94" s="19"/>
      <c r="C94" s="100">
        <v>5</v>
      </c>
      <c r="D94" s="100" t="s">
        <v>103</v>
      </c>
      <c r="E94" s="101" t="s">
        <v>165</v>
      </c>
      <c r="F94" s="185" t="s">
        <v>166</v>
      </c>
      <c r="G94" s="186"/>
      <c r="H94" s="186"/>
      <c r="I94" s="186"/>
      <c r="J94" s="102" t="s">
        <v>167</v>
      </c>
      <c r="K94" s="103"/>
      <c r="L94" s="194"/>
      <c r="M94" s="195"/>
      <c r="N94" s="189"/>
      <c r="O94" s="186"/>
      <c r="P94" s="186"/>
      <c r="Q94" s="186"/>
      <c r="R94" s="20"/>
      <c r="T94" s="104"/>
      <c r="U94" s="26" t="s">
        <v>33</v>
      </c>
      <c r="V94" s="105">
        <v>0</v>
      </c>
      <c r="W94" s="105">
        <f>$V$94*$K$94</f>
        <v>0</v>
      </c>
      <c r="X94" s="105">
        <v>0</v>
      </c>
      <c r="Y94" s="105">
        <f>$X$94*$K$94</f>
        <v>0</v>
      </c>
      <c r="Z94" s="105">
        <v>0</v>
      </c>
      <c r="AA94" s="106">
        <f>$Z$94*$K$94</f>
        <v>0</v>
      </c>
      <c r="AB94" s="143"/>
      <c r="AR94" s="6" t="s">
        <v>107</v>
      </c>
      <c r="AT94" s="6" t="s">
        <v>103</v>
      </c>
      <c r="AU94" s="6" t="s">
        <v>73</v>
      </c>
      <c r="AY94" s="6" t="s">
        <v>102</v>
      </c>
      <c r="BE94" s="107">
        <f>IF($U$94="základní",$N$94,0)</f>
        <v>0</v>
      </c>
      <c r="BF94" s="107">
        <f>IF($U$94="snížená",$N$94,0)</f>
        <v>0</v>
      </c>
      <c r="BG94" s="107">
        <f>IF($U$94="zákl. přenesená",$N$94,0)</f>
        <v>0</v>
      </c>
      <c r="BH94" s="107">
        <f>IF($U$94="sníž. přenesená",$N$94,0)</f>
        <v>0</v>
      </c>
      <c r="BI94" s="107">
        <f>IF($U$94="nulová",$N$94,0)</f>
        <v>0</v>
      </c>
      <c r="BJ94" s="6" t="s">
        <v>19</v>
      </c>
      <c r="BK94" s="107">
        <f>ROUND($L$94*$K$94,2)</f>
        <v>0</v>
      </c>
      <c r="BL94" s="6" t="s">
        <v>107</v>
      </c>
      <c r="BM94" s="6" t="s">
        <v>168</v>
      </c>
    </row>
    <row r="95" spans="2:65" s="6" customFormat="1" ht="39" customHeight="1">
      <c r="B95" s="19"/>
      <c r="C95" s="100">
        <v>6</v>
      </c>
      <c r="D95" s="100" t="s">
        <v>103</v>
      </c>
      <c r="E95" s="101" t="s">
        <v>169</v>
      </c>
      <c r="F95" s="185" t="s">
        <v>170</v>
      </c>
      <c r="G95" s="186"/>
      <c r="H95" s="186"/>
      <c r="I95" s="186"/>
      <c r="J95" s="102" t="s">
        <v>171</v>
      </c>
      <c r="K95" s="103"/>
      <c r="L95" s="194"/>
      <c r="M95" s="195"/>
      <c r="N95" s="189"/>
      <c r="O95" s="186"/>
      <c r="P95" s="186"/>
      <c r="Q95" s="186"/>
      <c r="R95" s="20"/>
      <c r="T95" s="104"/>
      <c r="U95" s="26" t="s">
        <v>33</v>
      </c>
      <c r="V95" s="105">
        <v>0</v>
      </c>
      <c r="W95" s="105">
        <f>$V$95*$K$95</f>
        <v>0</v>
      </c>
      <c r="X95" s="105">
        <v>0</v>
      </c>
      <c r="Y95" s="105">
        <f>$X$95*$K$95</f>
        <v>0</v>
      </c>
      <c r="Z95" s="105">
        <v>0</v>
      </c>
      <c r="AA95" s="106">
        <f>$Z$95*$K$95</f>
        <v>0</v>
      </c>
      <c r="AB95" s="143"/>
      <c r="AR95" s="6" t="s">
        <v>107</v>
      </c>
      <c r="AT95" s="6" t="s">
        <v>103</v>
      </c>
      <c r="AU95" s="6" t="s">
        <v>73</v>
      </c>
      <c r="AY95" s="6" t="s">
        <v>102</v>
      </c>
      <c r="BE95" s="107">
        <f>IF($U$95="základní",$N$95,0)</f>
        <v>0</v>
      </c>
      <c r="BF95" s="107">
        <f>IF($U$95="snížená",$N$95,0)</f>
        <v>0</v>
      </c>
      <c r="BG95" s="107">
        <f>IF($U$95="zákl. přenesená",$N$95,0)</f>
        <v>0</v>
      </c>
      <c r="BH95" s="107">
        <f>IF($U$95="sníž. přenesená",$N$95,0)</f>
        <v>0</v>
      </c>
      <c r="BI95" s="107">
        <f>IF($U$95="nulová",$N$95,0)</f>
        <v>0</v>
      </c>
      <c r="BJ95" s="6" t="s">
        <v>19</v>
      </c>
      <c r="BK95" s="107">
        <f>ROUND($L$95*$K$95,2)</f>
        <v>0</v>
      </c>
      <c r="BL95" s="6" t="s">
        <v>107</v>
      </c>
      <c r="BM95" s="6" t="s">
        <v>23</v>
      </c>
    </row>
    <row r="96" spans="2:51" s="6" customFormat="1" ht="18.75" customHeight="1">
      <c r="B96" s="108"/>
      <c r="E96" s="109"/>
      <c r="F96" s="190" t="s">
        <v>172</v>
      </c>
      <c r="G96" s="191"/>
      <c r="H96" s="191"/>
      <c r="I96" s="191"/>
      <c r="K96" s="110">
        <v>73.4</v>
      </c>
      <c r="L96" s="143">
        <v>0</v>
      </c>
      <c r="M96" s="143">
        <v>0</v>
      </c>
      <c r="R96" s="111"/>
      <c r="T96" s="112"/>
      <c r="AA96" s="113"/>
      <c r="AB96" s="143"/>
      <c r="AT96" s="109" t="s">
        <v>113</v>
      </c>
      <c r="AU96" s="109" t="s">
        <v>73</v>
      </c>
      <c r="AV96" s="109" t="s">
        <v>73</v>
      </c>
      <c r="AW96" s="109" t="s">
        <v>82</v>
      </c>
      <c r="AX96" s="109" t="s">
        <v>61</v>
      </c>
      <c r="AY96" s="109" t="s">
        <v>102</v>
      </c>
    </row>
    <row r="97" spans="2:51" s="6" customFormat="1" ht="18.75" customHeight="1">
      <c r="B97" s="114"/>
      <c r="E97" s="115"/>
      <c r="F97" s="202" t="s">
        <v>114</v>
      </c>
      <c r="G97" s="203"/>
      <c r="H97" s="203"/>
      <c r="I97" s="203"/>
      <c r="K97" s="115"/>
      <c r="L97" s="143">
        <v>0</v>
      </c>
      <c r="M97" s="143">
        <v>0</v>
      </c>
      <c r="R97" s="116"/>
      <c r="T97" s="117"/>
      <c r="AA97" s="118"/>
      <c r="AB97" s="143"/>
      <c r="AT97" s="115" t="s">
        <v>113</v>
      </c>
      <c r="AU97" s="115" t="s">
        <v>73</v>
      </c>
      <c r="AV97" s="115" t="s">
        <v>19</v>
      </c>
      <c r="AW97" s="115" t="s">
        <v>82</v>
      </c>
      <c r="AX97" s="115" t="s">
        <v>61</v>
      </c>
      <c r="AY97" s="115" t="s">
        <v>102</v>
      </c>
    </row>
    <row r="98" spans="2:51" s="6" customFormat="1" ht="18.75" customHeight="1">
      <c r="B98" s="119"/>
      <c r="E98" s="120"/>
      <c r="F98" s="192" t="s">
        <v>115</v>
      </c>
      <c r="G98" s="193"/>
      <c r="H98" s="193"/>
      <c r="I98" s="193"/>
      <c r="K98" s="121">
        <v>73.4</v>
      </c>
      <c r="L98" s="143">
        <v>0</v>
      </c>
      <c r="M98" s="143">
        <v>0</v>
      </c>
      <c r="R98" s="122"/>
      <c r="T98" s="123"/>
      <c r="AA98" s="124"/>
      <c r="AB98" s="143"/>
      <c r="AT98" s="120" t="s">
        <v>113</v>
      </c>
      <c r="AU98" s="120" t="s">
        <v>73</v>
      </c>
      <c r="AV98" s="120" t="s">
        <v>107</v>
      </c>
      <c r="AW98" s="120" t="s">
        <v>82</v>
      </c>
      <c r="AX98" s="120" t="s">
        <v>19</v>
      </c>
      <c r="AY98" s="120" t="s">
        <v>102</v>
      </c>
    </row>
    <row r="99" spans="2:65" s="6" customFormat="1" ht="27" customHeight="1">
      <c r="B99" s="19"/>
      <c r="C99" s="100">
        <v>7</v>
      </c>
      <c r="D99" s="100" t="s">
        <v>103</v>
      </c>
      <c r="E99" s="101" t="s">
        <v>173</v>
      </c>
      <c r="F99" s="185" t="s">
        <v>174</v>
      </c>
      <c r="G99" s="186"/>
      <c r="H99" s="186"/>
      <c r="I99" s="186"/>
      <c r="J99" s="102" t="s">
        <v>171</v>
      </c>
      <c r="K99" s="103"/>
      <c r="L99" s="194"/>
      <c r="M99" s="195"/>
      <c r="N99" s="189"/>
      <c r="O99" s="186"/>
      <c r="P99" s="186"/>
      <c r="Q99" s="186"/>
      <c r="R99" s="20"/>
      <c r="T99" s="104"/>
      <c r="U99" s="26" t="s">
        <v>33</v>
      </c>
      <c r="V99" s="105">
        <v>0</v>
      </c>
      <c r="W99" s="105">
        <f>$V$99*$K$99</f>
        <v>0</v>
      </c>
      <c r="X99" s="105">
        <v>0</v>
      </c>
      <c r="Y99" s="105">
        <f>$X$99*$K$99</f>
        <v>0</v>
      </c>
      <c r="Z99" s="105">
        <v>0</v>
      </c>
      <c r="AA99" s="106">
        <f>$Z$99*$K$99</f>
        <v>0</v>
      </c>
      <c r="AB99" s="143"/>
      <c r="AR99" s="6" t="s">
        <v>107</v>
      </c>
      <c r="AT99" s="6" t="s">
        <v>103</v>
      </c>
      <c r="AU99" s="6" t="s">
        <v>73</v>
      </c>
      <c r="AY99" s="6" t="s">
        <v>102</v>
      </c>
      <c r="BE99" s="107">
        <f>IF($U$99="základní",$N$99,0)</f>
        <v>0</v>
      </c>
      <c r="BF99" s="107">
        <f>IF($U$99="snížená",$N$99,0)</f>
        <v>0</v>
      </c>
      <c r="BG99" s="107">
        <f>IF($U$99="zákl. přenesená",$N$99,0)</f>
        <v>0</v>
      </c>
      <c r="BH99" s="107">
        <f>IF($U$99="sníž. přenesená",$N$99,0)</f>
        <v>0</v>
      </c>
      <c r="BI99" s="107">
        <f>IF($U$99="nulová",$N$99,0)</f>
        <v>0</v>
      </c>
      <c r="BJ99" s="6" t="s">
        <v>19</v>
      </c>
      <c r="BK99" s="107">
        <f>ROUND($L$99*$K$99,2)</f>
        <v>0</v>
      </c>
      <c r="BL99" s="6" t="s">
        <v>107</v>
      </c>
      <c r="BM99" s="6" t="s">
        <v>136</v>
      </c>
    </row>
    <row r="100" spans="2:51" s="6" customFormat="1" ht="18.75" customHeight="1">
      <c r="B100" s="108"/>
      <c r="E100" s="109"/>
      <c r="F100" s="190" t="s">
        <v>172</v>
      </c>
      <c r="G100" s="191"/>
      <c r="H100" s="191"/>
      <c r="I100" s="191"/>
      <c r="K100" s="110">
        <v>73.4</v>
      </c>
      <c r="L100" s="143">
        <v>0</v>
      </c>
      <c r="M100" s="143">
        <v>0</v>
      </c>
      <c r="R100" s="111"/>
      <c r="T100" s="112"/>
      <c r="AA100" s="113"/>
      <c r="AB100" s="143"/>
      <c r="AT100" s="109" t="s">
        <v>113</v>
      </c>
      <c r="AU100" s="109" t="s">
        <v>73</v>
      </c>
      <c r="AV100" s="109" t="s">
        <v>73</v>
      </c>
      <c r="AW100" s="109" t="s">
        <v>82</v>
      </c>
      <c r="AX100" s="109" t="s">
        <v>61</v>
      </c>
      <c r="AY100" s="109" t="s">
        <v>102</v>
      </c>
    </row>
    <row r="101" spans="2:51" s="6" customFormat="1" ht="18.75" customHeight="1">
      <c r="B101" s="114"/>
      <c r="E101" s="115"/>
      <c r="F101" s="202" t="s">
        <v>114</v>
      </c>
      <c r="G101" s="203"/>
      <c r="H101" s="203"/>
      <c r="I101" s="203"/>
      <c r="K101" s="115"/>
      <c r="L101" s="143">
        <v>0</v>
      </c>
      <c r="M101" s="143">
        <v>0</v>
      </c>
      <c r="R101" s="116"/>
      <c r="T101" s="117"/>
      <c r="AA101" s="118"/>
      <c r="AB101" s="143"/>
      <c r="AT101" s="115" t="s">
        <v>113</v>
      </c>
      <c r="AU101" s="115" t="s">
        <v>73</v>
      </c>
      <c r="AV101" s="115" t="s">
        <v>19</v>
      </c>
      <c r="AW101" s="115" t="s">
        <v>82</v>
      </c>
      <c r="AX101" s="115" t="s">
        <v>61</v>
      </c>
      <c r="AY101" s="115" t="s">
        <v>102</v>
      </c>
    </row>
    <row r="102" spans="2:51" s="6" customFormat="1" ht="18.75" customHeight="1">
      <c r="B102" s="119"/>
      <c r="E102" s="120"/>
      <c r="F102" s="192" t="s">
        <v>115</v>
      </c>
      <c r="G102" s="193"/>
      <c r="H102" s="193"/>
      <c r="I102" s="193"/>
      <c r="K102" s="121">
        <v>73.4</v>
      </c>
      <c r="L102" s="143">
        <v>0</v>
      </c>
      <c r="M102" s="143">
        <v>0</v>
      </c>
      <c r="R102" s="122"/>
      <c r="T102" s="123"/>
      <c r="AA102" s="124"/>
      <c r="AB102" s="143"/>
      <c r="AT102" s="120" t="s">
        <v>113</v>
      </c>
      <c r="AU102" s="120" t="s">
        <v>73</v>
      </c>
      <c r="AV102" s="120" t="s">
        <v>107</v>
      </c>
      <c r="AW102" s="120" t="s">
        <v>82</v>
      </c>
      <c r="AX102" s="120" t="s">
        <v>19</v>
      </c>
      <c r="AY102" s="120" t="s">
        <v>102</v>
      </c>
    </row>
    <row r="103" spans="2:65" s="6" customFormat="1" ht="27" customHeight="1">
      <c r="B103" s="19"/>
      <c r="C103" s="100">
        <v>8</v>
      </c>
      <c r="D103" s="100" t="s">
        <v>103</v>
      </c>
      <c r="E103" s="101" t="s">
        <v>176</v>
      </c>
      <c r="F103" s="185" t="s">
        <v>177</v>
      </c>
      <c r="G103" s="186"/>
      <c r="H103" s="186"/>
      <c r="I103" s="186"/>
      <c r="J103" s="102" t="s">
        <v>178</v>
      </c>
      <c r="K103" s="103"/>
      <c r="L103" s="194"/>
      <c r="M103" s="195"/>
      <c r="N103" s="189"/>
      <c r="O103" s="186"/>
      <c r="P103" s="186"/>
      <c r="Q103" s="186"/>
      <c r="R103" s="20"/>
      <c r="T103" s="104"/>
      <c r="U103" s="26" t="s">
        <v>33</v>
      </c>
      <c r="V103" s="105">
        <v>0.781</v>
      </c>
      <c r="W103" s="105">
        <f>$V$103*$K$103</f>
        <v>0</v>
      </c>
      <c r="X103" s="105">
        <v>0</v>
      </c>
      <c r="Y103" s="105">
        <f>$X$103*$K$103</f>
        <v>0</v>
      </c>
      <c r="Z103" s="105">
        <v>0</v>
      </c>
      <c r="AA103" s="106">
        <f>$Z$103*$K$103</f>
        <v>0</v>
      </c>
      <c r="AB103" s="143"/>
      <c r="AR103" s="6" t="s">
        <v>107</v>
      </c>
      <c r="AT103" s="6" t="s">
        <v>103</v>
      </c>
      <c r="AU103" s="6" t="s">
        <v>73</v>
      </c>
      <c r="AY103" s="6" t="s">
        <v>102</v>
      </c>
      <c r="BE103" s="107">
        <f>IF($U$103="základní",$N$103,0)</f>
        <v>0</v>
      </c>
      <c r="BF103" s="107">
        <f>IF($U$103="snížená",$N$103,0)</f>
        <v>0</v>
      </c>
      <c r="BG103" s="107">
        <f>IF($U$103="zákl. přenesená",$N$103,0)</f>
        <v>0</v>
      </c>
      <c r="BH103" s="107">
        <f>IF($U$103="sníž. přenesená",$N$103,0)</f>
        <v>0</v>
      </c>
      <c r="BI103" s="107">
        <f>IF($U$103="nulová",$N$103,0)</f>
        <v>0</v>
      </c>
      <c r="BJ103" s="6" t="s">
        <v>19</v>
      </c>
      <c r="BK103" s="107">
        <f>ROUND($L$103*$K$103,2)</f>
        <v>0</v>
      </c>
      <c r="BL103" s="6" t="s">
        <v>107</v>
      </c>
      <c r="BM103" s="6" t="s">
        <v>175</v>
      </c>
    </row>
    <row r="104" spans="2:51" s="6" customFormat="1" ht="18.75" customHeight="1">
      <c r="B104" s="108"/>
      <c r="E104" s="109"/>
      <c r="F104" s="190" t="s">
        <v>179</v>
      </c>
      <c r="G104" s="191"/>
      <c r="H104" s="191"/>
      <c r="I104" s="191"/>
      <c r="K104" s="110">
        <v>4.955</v>
      </c>
      <c r="L104" s="143">
        <v>0</v>
      </c>
      <c r="M104" s="143">
        <v>0</v>
      </c>
      <c r="R104" s="111"/>
      <c r="T104" s="112"/>
      <c r="AA104" s="113"/>
      <c r="AB104" s="143"/>
      <c r="AT104" s="109" t="s">
        <v>113</v>
      </c>
      <c r="AU104" s="109" t="s">
        <v>73</v>
      </c>
      <c r="AV104" s="109" t="s">
        <v>73</v>
      </c>
      <c r="AW104" s="109" t="s">
        <v>82</v>
      </c>
      <c r="AX104" s="109" t="s">
        <v>61</v>
      </c>
      <c r="AY104" s="109" t="s">
        <v>102</v>
      </c>
    </row>
    <row r="105" spans="2:51" s="6" customFormat="1" ht="18.75" customHeight="1">
      <c r="B105" s="108"/>
      <c r="E105" s="109"/>
      <c r="F105" s="190" t="s">
        <v>520</v>
      </c>
      <c r="G105" s="190"/>
      <c r="H105" s="190"/>
      <c r="I105" s="190"/>
      <c r="K105" s="110">
        <v>0.101</v>
      </c>
      <c r="L105" s="143">
        <v>0</v>
      </c>
      <c r="M105" s="143">
        <v>0</v>
      </c>
      <c r="R105" s="111"/>
      <c r="T105" s="112"/>
      <c r="AA105" s="113"/>
      <c r="AB105" s="143"/>
      <c r="AT105" s="109"/>
      <c r="AU105" s="109"/>
      <c r="AV105" s="109"/>
      <c r="AW105" s="109"/>
      <c r="AX105" s="109"/>
      <c r="AY105" s="109"/>
    </row>
    <row r="106" spans="2:51" s="6" customFormat="1" ht="18.75" customHeight="1">
      <c r="B106" s="114"/>
      <c r="E106" s="115"/>
      <c r="F106" s="202" t="s">
        <v>114</v>
      </c>
      <c r="G106" s="203"/>
      <c r="H106" s="203"/>
      <c r="I106" s="203"/>
      <c r="K106" s="115"/>
      <c r="L106" s="143">
        <v>0</v>
      </c>
      <c r="M106" s="143">
        <v>0</v>
      </c>
      <c r="R106" s="116"/>
      <c r="T106" s="117"/>
      <c r="AA106" s="118"/>
      <c r="AB106" s="143"/>
      <c r="AT106" s="115" t="s">
        <v>113</v>
      </c>
      <c r="AU106" s="115" t="s">
        <v>73</v>
      </c>
      <c r="AV106" s="115" t="s">
        <v>19</v>
      </c>
      <c r="AW106" s="115" t="s">
        <v>82</v>
      </c>
      <c r="AX106" s="115" t="s">
        <v>61</v>
      </c>
      <c r="AY106" s="115" t="s">
        <v>102</v>
      </c>
    </row>
    <row r="107" spans="2:51" s="6" customFormat="1" ht="18.75" customHeight="1">
      <c r="B107" s="114"/>
      <c r="E107" s="115"/>
      <c r="F107" s="202" t="s">
        <v>114</v>
      </c>
      <c r="G107" s="203"/>
      <c r="H107" s="203"/>
      <c r="I107" s="203"/>
      <c r="K107" s="115"/>
      <c r="L107" s="143">
        <v>0</v>
      </c>
      <c r="M107" s="143">
        <v>0</v>
      </c>
      <c r="R107" s="116"/>
      <c r="T107" s="117"/>
      <c r="AA107" s="118"/>
      <c r="AB107" s="143"/>
      <c r="AT107" s="115" t="s">
        <v>113</v>
      </c>
      <c r="AU107" s="115" t="s">
        <v>73</v>
      </c>
      <c r="AV107" s="115" t="s">
        <v>19</v>
      </c>
      <c r="AW107" s="115" t="s">
        <v>82</v>
      </c>
      <c r="AX107" s="115" t="s">
        <v>61</v>
      </c>
      <c r="AY107" s="115" t="s">
        <v>102</v>
      </c>
    </row>
    <row r="108" spans="2:51" s="6" customFormat="1" ht="18.75" customHeight="1">
      <c r="B108" s="119"/>
      <c r="E108" s="120"/>
      <c r="F108" s="192" t="s">
        <v>115</v>
      </c>
      <c r="G108" s="193"/>
      <c r="H108" s="193"/>
      <c r="I108" s="193"/>
      <c r="K108" s="121">
        <v>5.056</v>
      </c>
      <c r="L108" s="143">
        <v>0</v>
      </c>
      <c r="M108" s="143">
        <v>0</v>
      </c>
      <c r="R108" s="122"/>
      <c r="T108" s="123"/>
      <c r="AA108" s="124"/>
      <c r="AB108" s="143"/>
      <c r="AT108" s="120" t="s">
        <v>113</v>
      </c>
      <c r="AU108" s="120" t="s">
        <v>73</v>
      </c>
      <c r="AV108" s="120" t="s">
        <v>107</v>
      </c>
      <c r="AW108" s="120" t="s">
        <v>82</v>
      </c>
      <c r="AX108" s="120" t="s">
        <v>19</v>
      </c>
      <c r="AY108" s="120" t="s">
        <v>102</v>
      </c>
    </row>
    <row r="109" spans="2:65" s="6" customFormat="1" ht="27" customHeight="1">
      <c r="B109" s="19"/>
      <c r="C109" s="100">
        <v>9</v>
      </c>
      <c r="D109" s="100" t="s">
        <v>103</v>
      </c>
      <c r="E109" s="101" t="s">
        <v>181</v>
      </c>
      <c r="F109" s="185" t="s">
        <v>182</v>
      </c>
      <c r="G109" s="186"/>
      <c r="H109" s="186"/>
      <c r="I109" s="186"/>
      <c r="J109" s="102" t="s">
        <v>178</v>
      </c>
      <c r="K109" s="103"/>
      <c r="L109" s="194"/>
      <c r="M109" s="195"/>
      <c r="N109" s="189"/>
      <c r="O109" s="186"/>
      <c r="P109" s="186"/>
      <c r="Q109" s="186"/>
      <c r="R109" s="20"/>
      <c r="T109" s="104"/>
      <c r="U109" s="26" t="s">
        <v>33</v>
      </c>
      <c r="V109" s="105">
        <v>0.825</v>
      </c>
      <c r="W109" s="105">
        <f>$V$109*$K$109</f>
        <v>0</v>
      </c>
      <c r="X109" s="105">
        <v>0</v>
      </c>
      <c r="Y109" s="105">
        <f>$X$109*$K$109</f>
        <v>0</v>
      </c>
      <c r="Z109" s="105">
        <v>0</v>
      </c>
      <c r="AA109" s="106">
        <f>$Z$109*$K$109</f>
        <v>0</v>
      </c>
      <c r="AB109" s="143"/>
      <c r="AR109" s="6" t="s">
        <v>107</v>
      </c>
      <c r="AT109" s="6" t="s">
        <v>103</v>
      </c>
      <c r="AU109" s="6" t="s">
        <v>73</v>
      </c>
      <c r="AY109" s="6" t="s">
        <v>102</v>
      </c>
      <c r="BE109" s="107">
        <f>IF($U$109="základní",$N$109,0)</f>
        <v>0</v>
      </c>
      <c r="BF109" s="107">
        <f>IF($U$109="snížená",$N$109,0)</f>
        <v>0</v>
      </c>
      <c r="BG109" s="107">
        <f>IF($U$109="zákl. přenesená",$N$109,0)</f>
        <v>0</v>
      </c>
      <c r="BH109" s="107">
        <f>IF($U$109="sníž. přenesená",$N$109,0)</f>
        <v>0</v>
      </c>
      <c r="BI109" s="107">
        <f>IF($U$109="nulová",$N$109,0)</f>
        <v>0</v>
      </c>
      <c r="BJ109" s="6" t="s">
        <v>19</v>
      </c>
      <c r="BK109" s="107">
        <f>ROUND($L$109*$K$109,2)</f>
        <v>0</v>
      </c>
      <c r="BL109" s="6" t="s">
        <v>107</v>
      </c>
      <c r="BM109" s="6" t="s">
        <v>180</v>
      </c>
    </row>
    <row r="110" spans="2:51" s="6" customFormat="1" ht="18.75" customHeight="1">
      <c r="B110" s="108"/>
      <c r="E110" s="109"/>
      <c r="F110" s="190" t="s">
        <v>183</v>
      </c>
      <c r="G110" s="191"/>
      <c r="H110" s="191"/>
      <c r="I110" s="191"/>
      <c r="K110" s="110">
        <v>59.454</v>
      </c>
      <c r="L110" s="143">
        <v>0</v>
      </c>
      <c r="M110" s="143">
        <v>0</v>
      </c>
      <c r="R110" s="111"/>
      <c r="T110" s="112"/>
      <c r="AA110" s="113"/>
      <c r="AB110" s="143"/>
      <c r="AT110" s="109" t="s">
        <v>113</v>
      </c>
      <c r="AU110" s="109" t="s">
        <v>73</v>
      </c>
      <c r="AV110" s="109" t="s">
        <v>73</v>
      </c>
      <c r="AW110" s="109" t="s">
        <v>82</v>
      </c>
      <c r="AX110" s="109" t="s">
        <v>61</v>
      </c>
      <c r="AY110" s="109" t="s">
        <v>102</v>
      </c>
    </row>
    <row r="111" spans="2:51" s="6" customFormat="1" ht="18.75" customHeight="1">
      <c r="B111" s="108"/>
      <c r="E111" s="109"/>
      <c r="F111" s="190" t="s">
        <v>521</v>
      </c>
      <c r="G111" s="190"/>
      <c r="H111" s="190"/>
      <c r="I111" s="190"/>
      <c r="K111" s="110">
        <v>1.206</v>
      </c>
      <c r="L111" s="143">
        <v>0</v>
      </c>
      <c r="M111" s="143">
        <v>0</v>
      </c>
      <c r="R111" s="111"/>
      <c r="T111" s="112"/>
      <c r="AA111" s="113"/>
      <c r="AB111" s="143"/>
      <c r="AT111" s="109"/>
      <c r="AU111" s="109"/>
      <c r="AV111" s="109"/>
      <c r="AW111" s="109"/>
      <c r="AX111" s="109"/>
      <c r="AY111" s="109"/>
    </row>
    <row r="112" spans="2:51" s="6" customFormat="1" ht="18.75" customHeight="1">
      <c r="B112" s="114"/>
      <c r="E112" s="115"/>
      <c r="F112" s="202" t="s">
        <v>114</v>
      </c>
      <c r="G112" s="203"/>
      <c r="H112" s="203"/>
      <c r="I112" s="203"/>
      <c r="K112" s="115"/>
      <c r="L112" s="143">
        <v>0</v>
      </c>
      <c r="M112" s="143">
        <v>0</v>
      </c>
      <c r="R112" s="116"/>
      <c r="T112" s="117"/>
      <c r="AA112" s="118"/>
      <c r="AB112" s="143"/>
      <c r="AT112" s="115" t="s">
        <v>113</v>
      </c>
      <c r="AU112" s="115" t="s">
        <v>73</v>
      </c>
      <c r="AV112" s="115" t="s">
        <v>19</v>
      </c>
      <c r="AW112" s="115" t="s">
        <v>82</v>
      </c>
      <c r="AX112" s="115" t="s">
        <v>61</v>
      </c>
      <c r="AY112" s="115" t="s">
        <v>102</v>
      </c>
    </row>
    <row r="113" spans="2:51" s="6" customFormat="1" ht="18.75" customHeight="1">
      <c r="B113" s="114"/>
      <c r="E113" s="115"/>
      <c r="F113" s="202" t="s">
        <v>114</v>
      </c>
      <c r="G113" s="203"/>
      <c r="H113" s="203"/>
      <c r="I113" s="203"/>
      <c r="K113" s="115"/>
      <c r="L113" s="143">
        <v>0</v>
      </c>
      <c r="M113" s="143">
        <v>0</v>
      </c>
      <c r="R113" s="116"/>
      <c r="T113" s="117"/>
      <c r="AA113" s="118"/>
      <c r="AB113" s="143"/>
      <c r="AT113" s="115" t="s">
        <v>113</v>
      </c>
      <c r="AU113" s="115" t="s">
        <v>73</v>
      </c>
      <c r="AV113" s="115" t="s">
        <v>19</v>
      </c>
      <c r="AW113" s="115" t="s">
        <v>82</v>
      </c>
      <c r="AX113" s="115" t="s">
        <v>61</v>
      </c>
      <c r="AY113" s="115" t="s">
        <v>102</v>
      </c>
    </row>
    <row r="114" spans="2:51" s="6" customFormat="1" ht="18.75" customHeight="1">
      <c r="B114" s="119"/>
      <c r="E114" s="120"/>
      <c r="F114" s="192" t="s">
        <v>115</v>
      </c>
      <c r="G114" s="193"/>
      <c r="H114" s="193"/>
      <c r="I114" s="193"/>
      <c r="K114" s="121">
        <v>60.66</v>
      </c>
      <c r="L114" s="143">
        <v>0</v>
      </c>
      <c r="M114" s="143">
        <v>0</v>
      </c>
      <c r="R114" s="122"/>
      <c r="T114" s="123"/>
      <c r="AA114" s="124"/>
      <c r="AB114" s="143"/>
      <c r="AT114" s="120" t="s">
        <v>113</v>
      </c>
      <c r="AU114" s="120" t="s">
        <v>73</v>
      </c>
      <c r="AV114" s="120" t="s">
        <v>107</v>
      </c>
      <c r="AW114" s="120" t="s">
        <v>82</v>
      </c>
      <c r="AX114" s="120" t="s">
        <v>19</v>
      </c>
      <c r="AY114" s="120" t="s">
        <v>102</v>
      </c>
    </row>
    <row r="115" spans="2:65" s="6" customFormat="1" ht="27" customHeight="1">
      <c r="B115" s="19"/>
      <c r="C115" s="100">
        <v>10</v>
      </c>
      <c r="D115" s="100" t="s">
        <v>103</v>
      </c>
      <c r="E115" s="101" t="s">
        <v>184</v>
      </c>
      <c r="F115" s="185" t="s">
        <v>185</v>
      </c>
      <c r="G115" s="186"/>
      <c r="H115" s="186"/>
      <c r="I115" s="186"/>
      <c r="J115" s="102" t="s">
        <v>178</v>
      </c>
      <c r="K115" s="103">
        <v>60.66</v>
      </c>
      <c r="L115" s="187"/>
      <c r="M115" s="188"/>
      <c r="N115" s="189">
        <f>ROUND($L$115*$K$115,2)</f>
        <v>0</v>
      </c>
      <c r="O115" s="186"/>
      <c r="P115" s="186"/>
      <c r="Q115" s="186"/>
      <c r="R115" s="20"/>
      <c r="T115" s="104"/>
      <c r="U115" s="26" t="s">
        <v>33</v>
      </c>
      <c r="V115" s="105">
        <v>0.1</v>
      </c>
      <c r="W115" s="105">
        <f>$V$115*$K$115</f>
        <v>6.066</v>
      </c>
      <c r="X115" s="105">
        <v>0</v>
      </c>
      <c r="Y115" s="105">
        <f>$X$115*$K$115</f>
        <v>0</v>
      </c>
      <c r="Z115" s="105">
        <v>0</v>
      </c>
      <c r="AA115" s="106">
        <f>$Z$115*$K$115</f>
        <v>0</v>
      </c>
      <c r="AB115" s="143"/>
      <c r="AR115" s="6" t="s">
        <v>107</v>
      </c>
      <c r="AT115" s="6" t="s">
        <v>103</v>
      </c>
      <c r="AU115" s="6" t="s">
        <v>73</v>
      </c>
      <c r="AY115" s="6" t="s">
        <v>102</v>
      </c>
      <c r="BE115" s="107">
        <f>IF($U$115="základní",$N$115,0)</f>
        <v>0</v>
      </c>
      <c r="BF115" s="107">
        <f>IF($U$115="snížená",$N$115,0)</f>
        <v>0</v>
      </c>
      <c r="BG115" s="107">
        <f>IF($U$115="zákl. přenesená",$N$115,0)</f>
        <v>0</v>
      </c>
      <c r="BH115" s="107">
        <f>IF($U$115="sníž. přenesená",$N$115,0)</f>
        <v>0</v>
      </c>
      <c r="BI115" s="107">
        <f>IF($U$115="nulová",$N$115,0)</f>
        <v>0</v>
      </c>
      <c r="BJ115" s="6" t="s">
        <v>19</v>
      </c>
      <c r="BK115" s="107">
        <f>ROUND($L$115*$K$115,2)</f>
        <v>0</v>
      </c>
      <c r="BL115" s="6" t="s">
        <v>107</v>
      </c>
      <c r="BM115" s="6" t="s">
        <v>8</v>
      </c>
    </row>
    <row r="116" spans="2:51" s="6" customFormat="1" ht="18.75" customHeight="1">
      <c r="B116" s="108"/>
      <c r="E116" s="109"/>
      <c r="F116" s="190" t="s">
        <v>183</v>
      </c>
      <c r="G116" s="191"/>
      <c r="H116" s="191"/>
      <c r="I116" s="191"/>
      <c r="K116" s="110">
        <v>59.454</v>
      </c>
      <c r="L116" s="143">
        <v>0</v>
      </c>
      <c r="M116" s="143">
        <v>0</v>
      </c>
      <c r="R116" s="111"/>
      <c r="T116" s="112"/>
      <c r="AA116" s="113"/>
      <c r="AB116" s="143"/>
      <c r="AT116" s="109" t="s">
        <v>113</v>
      </c>
      <c r="AU116" s="109" t="s">
        <v>73</v>
      </c>
      <c r="AV116" s="109" t="s">
        <v>73</v>
      </c>
      <c r="AW116" s="109" t="s">
        <v>82</v>
      </c>
      <c r="AX116" s="109" t="s">
        <v>61</v>
      </c>
      <c r="AY116" s="109" t="s">
        <v>102</v>
      </c>
    </row>
    <row r="117" spans="2:51" s="6" customFormat="1" ht="18.75" customHeight="1">
      <c r="B117" s="108"/>
      <c r="E117" s="109"/>
      <c r="F117" s="190" t="s">
        <v>521</v>
      </c>
      <c r="G117" s="190"/>
      <c r="H117" s="190"/>
      <c r="I117" s="190"/>
      <c r="K117" s="110">
        <v>1.206</v>
      </c>
      <c r="L117" s="143">
        <v>0</v>
      </c>
      <c r="M117" s="143">
        <v>0</v>
      </c>
      <c r="R117" s="111"/>
      <c r="T117" s="112"/>
      <c r="AA117" s="113"/>
      <c r="AB117" s="143"/>
      <c r="AT117" s="109"/>
      <c r="AU117" s="109"/>
      <c r="AV117" s="109"/>
      <c r="AW117" s="109"/>
      <c r="AX117" s="109"/>
      <c r="AY117" s="109"/>
    </row>
    <row r="118" spans="2:51" s="6" customFormat="1" ht="18.75" customHeight="1">
      <c r="B118" s="114"/>
      <c r="C118" s="6"/>
      <c r="E118" s="115"/>
      <c r="F118" s="202" t="s">
        <v>114</v>
      </c>
      <c r="G118" s="203"/>
      <c r="H118" s="203"/>
      <c r="I118" s="203"/>
      <c r="K118" s="115"/>
      <c r="L118" s="143">
        <v>0</v>
      </c>
      <c r="M118" s="143">
        <v>0</v>
      </c>
      <c r="R118" s="116"/>
      <c r="T118" s="117"/>
      <c r="AA118" s="118"/>
      <c r="AB118" s="143"/>
      <c r="AT118" s="115" t="s">
        <v>113</v>
      </c>
      <c r="AU118" s="115" t="s">
        <v>73</v>
      </c>
      <c r="AV118" s="115" t="s">
        <v>19</v>
      </c>
      <c r="AW118" s="115" t="s">
        <v>82</v>
      </c>
      <c r="AX118" s="115" t="s">
        <v>61</v>
      </c>
      <c r="AY118" s="115" t="s">
        <v>102</v>
      </c>
    </row>
    <row r="119" spans="2:51" s="6" customFormat="1" ht="18.75" customHeight="1">
      <c r="B119" s="114"/>
      <c r="E119" s="115"/>
      <c r="F119" s="202" t="s">
        <v>114</v>
      </c>
      <c r="G119" s="203"/>
      <c r="H119" s="203"/>
      <c r="I119" s="203"/>
      <c r="K119" s="115"/>
      <c r="L119" s="143">
        <v>0</v>
      </c>
      <c r="M119" s="143">
        <v>0</v>
      </c>
      <c r="R119" s="116"/>
      <c r="T119" s="117"/>
      <c r="AA119" s="118"/>
      <c r="AB119" s="143"/>
      <c r="AT119" s="115" t="s">
        <v>113</v>
      </c>
      <c r="AU119" s="115" t="s">
        <v>73</v>
      </c>
      <c r="AV119" s="115" t="s">
        <v>19</v>
      </c>
      <c r="AW119" s="115" t="s">
        <v>82</v>
      </c>
      <c r="AX119" s="115" t="s">
        <v>61</v>
      </c>
      <c r="AY119" s="115" t="s">
        <v>102</v>
      </c>
    </row>
    <row r="120" spans="2:51" s="6" customFormat="1" ht="18.75" customHeight="1">
      <c r="B120" s="119"/>
      <c r="E120" s="120"/>
      <c r="F120" s="192" t="s">
        <v>115</v>
      </c>
      <c r="G120" s="193"/>
      <c r="H120" s="193"/>
      <c r="I120" s="193"/>
      <c r="K120" s="121">
        <v>60.66</v>
      </c>
      <c r="L120" s="143">
        <v>0</v>
      </c>
      <c r="M120" s="143">
        <v>0</v>
      </c>
      <c r="R120" s="122"/>
      <c r="T120" s="123"/>
      <c r="AA120" s="124"/>
      <c r="AB120" s="143"/>
      <c r="AT120" s="120" t="s">
        <v>113</v>
      </c>
      <c r="AU120" s="120" t="s">
        <v>73</v>
      </c>
      <c r="AV120" s="120" t="s">
        <v>107</v>
      </c>
      <c r="AW120" s="120" t="s">
        <v>82</v>
      </c>
      <c r="AX120" s="120" t="s">
        <v>19</v>
      </c>
      <c r="AY120" s="120" t="s">
        <v>102</v>
      </c>
    </row>
    <row r="121" spans="2:65" s="6" customFormat="1" ht="27" customHeight="1">
      <c r="B121" s="19"/>
      <c r="C121" s="100">
        <v>11</v>
      </c>
      <c r="D121" s="100" t="s">
        <v>103</v>
      </c>
      <c r="E121" s="101" t="s">
        <v>187</v>
      </c>
      <c r="F121" s="185" t="s">
        <v>188</v>
      </c>
      <c r="G121" s="186"/>
      <c r="H121" s="186"/>
      <c r="I121" s="186"/>
      <c r="J121" s="102" t="s">
        <v>178</v>
      </c>
      <c r="K121" s="103">
        <v>20.22</v>
      </c>
      <c r="L121" s="187"/>
      <c r="M121" s="188"/>
      <c r="N121" s="189">
        <f>ROUND($L$121*$K$121,2)</f>
        <v>0</v>
      </c>
      <c r="O121" s="186"/>
      <c r="P121" s="186"/>
      <c r="Q121" s="186"/>
      <c r="R121" s="20"/>
      <c r="T121" s="104"/>
      <c r="U121" s="26" t="s">
        <v>33</v>
      </c>
      <c r="V121" s="105">
        <v>2.133</v>
      </c>
      <c r="W121" s="105">
        <f>$V$121*$K$121</f>
        <v>43.129259999999995</v>
      </c>
      <c r="X121" s="105">
        <v>0</v>
      </c>
      <c r="Y121" s="105">
        <f>$X$121*$K$121</f>
        <v>0</v>
      </c>
      <c r="Z121" s="105">
        <v>0</v>
      </c>
      <c r="AA121" s="106">
        <f>$Z$121*$K$121</f>
        <v>0</v>
      </c>
      <c r="AB121" s="143"/>
      <c r="AR121" s="6" t="s">
        <v>107</v>
      </c>
      <c r="AT121" s="6" t="s">
        <v>103</v>
      </c>
      <c r="AU121" s="6" t="s">
        <v>73</v>
      </c>
      <c r="AY121" s="6" t="s">
        <v>102</v>
      </c>
      <c r="BE121" s="107">
        <f>IF($U$121="základní",$N$121,0)</f>
        <v>0</v>
      </c>
      <c r="BF121" s="107">
        <f>IF($U$121="snížená",$N$121,0)</f>
        <v>0</v>
      </c>
      <c r="BG121" s="107">
        <f>IF($U$121="zákl. přenesená",$N$121,0)</f>
        <v>0</v>
      </c>
      <c r="BH121" s="107">
        <f>IF($U$121="sníž. přenesená",$N$121,0)</f>
        <v>0</v>
      </c>
      <c r="BI121" s="107">
        <f>IF($U$121="nulová",$N$121,0)</f>
        <v>0</v>
      </c>
      <c r="BJ121" s="6" t="s">
        <v>19</v>
      </c>
      <c r="BK121" s="107">
        <f>ROUND($L$121*$K$121,2)</f>
        <v>0</v>
      </c>
      <c r="BL121" s="6" t="s">
        <v>107</v>
      </c>
      <c r="BM121" s="6" t="s">
        <v>186</v>
      </c>
    </row>
    <row r="122" spans="2:51" s="6" customFormat="1" ht="18.75" customHeight="1">
      <c r="B122" s="108"/>
      <c r="E122" s="109"/>
      <c r="F122" s="190" t="s">
        <v>189</v>
      </c>
      <c r="G122" s="191"/>
      <c r="H122" s="191"/>
      <c r="I122" s="191"/>
      <c r="K122" s="110">
        <v>19.818</v>
      </c>
      <c r="L122" s="143">
        <v>0</v>
      </c>
      <c r="M122" s="143">
        <v>0</v>
      </c>
      <c r="R122" s="111"/>
      <c r="T122" s="112"/>
      <c r="AA122" s="113"/>
      <c r="AB122" s="143"/>
      <c r="AT122" s="109" t="s">
        <v>113</v>
      </c>
      <c r="AU122" s="109" t="s">
        <v>73</v>
      </c>
      <c r="AV122" s="109" t="s">
        <v>73</v>
      </c>
      <c r="AW122" s="109" t="s">
        <v>82</v>
      </c>
      <c r="AX122" s="109" t="s">
        <v>61</v>
      </c>
      <c r="AY122" s="109" t="s">
        <v>102</v>
      </c>
    </row>
    <row r="123" spans="2:51" s="6" customFormat="1" ht="18.75" customHeight="1">
      <c r="B123" s="108"/>
      <c r="E123" s="109"/>
      <c r="F123" s="190" t="s">
        <v>522</v>
      </c>
      <c r="G123" s="190"/>
      <c r="H123" s="190"/>
      <c r="I123" s="190"/>
      <c r="K123" s="110">
        <v>0.402</v>
      </c>
      <c r="L123" s="143">
        <v>0</v>
      </c>
      <c r="M123" s="143">
        <v>0</v>
      </c>
      <c r="R123" s="111"/>
      <c r="T123" s="112"/>
      <c r="AA123" s="113"/>
      <c r="AB123" s="143"/>
      <c r="AT123" s="109"/>
      <c r="AU123" s="109"/>
      <c r="AV123" s="109"/>
      <c r="AW123" s="109"/>
      <c r="AX123" s="109"/>
      <c r="AY123" s="109"/>
    </row>
    <row r="124" spans="2:51" s="6" customFormat="1" ht="18.75" customHeight="1">
      <c r="B124" s="114"/>
      <c r="E124" s="115"/>
      <c r="F124" s="202" t="s">
        <v>114</v>
      </c>
      <c r="G124" s="203"/>
      <c r="H124" s="203"/>
      <c r="I124" s="203"/>
      <c r="K124" s="115"/>
      <c r="L124" s="143">
        <v>0</v>
      </c>
      <c r="M124" s="143">
        <v>0</v>
      </c>
      <c r="R124" s="116"/>
      <c r="T124" s="117"/>
      <c r="AA124" s="118"/>
      <c r="AB124" s="143"/>
      <c r="AT124" s="115" t="s">
        <v>113</v>
      </c>
      <c r="AU124" s="115" t="s">
        <v>73</v>
      </c>
      <c r="AV124" s="115" t="s">
        <v>19</v>
      </c>
      <c r="AW124" s="115" t="s">
        <v>82</v>
      </c>
      <c r="AX124" s="115" t="s">
        <v>61</v>
      </c>
      <c r="AY124" s="115" t="s">
        <v>102</v>
      </c>
    </row>
    <row r="125" spans="2:51" s="6" customFormat="1" ht="18.75" customHeight="1">
      <c r="B125" s="114"/>
      <c r="E125" s="115"/>
      <c r="F125" s="202" t="s">
        <v>114</v>
      </c>
      <c r="G125" s="203"/>
      <c r="H125" s="203"/>
      <c r="I125" s="203"/>
      <c r="K125" s="115"/>
      <c r="L125" s="143">
        <v>0</v>
      </c>
      <c r="M125" s="143">
        <v>0</v>
      </c>
      <c r="R125" s="116"/>
      <c r="T125" s="117"/>
      <c r="AA125" s="118"/>
      <c r="AB125" s="143"/>
      <c r="AT125" s="115" t="s">
        <v>113</v>
      </c>
      <c r="AU125" s="115" t="s">
        <v>73</v>
      </c>
      <c r="AV125" s="115" t="s">
        <v>19</v>
      </c>
      <c r="AW125" s="115" t="s">
        <v>82</v>
      </c>
      <c r="AX125" s="115" t="s">
        <v>61</v>
      </c>
      <c r="AY125" s="115" t="s">
        <v>102</v>
      </c>
    </row>
    <row r="126" spans="2:51" s="6" customFormat="1" ht="18.75" customHeight="1">
      <c r="B126" s="119"/>
      <c r="E126" s="120"/>
      <c r="F126" s="192" t="s">
        <v>115</v>
      </c>
      <c r="G126" s="193"/>
      <c r="H126" s="193"/>
      <c r="I126" s="193"/>
      <c r="K126" s="121">
        <v>20.22</v>
      </c>
      <c r="L126" s="143">
        <v>0</v>
      </c>
      <c r="M126" s="143">
        <v>0</v>
      </c>
      <c r="R126" s="122"/>
      <c r="T126" s="123"/>
      <c r="AA126" s="124"/>
      <c r="AB126" s="143"/>
      <c r="AT126" s="120" t="s">
        <v>113</v>
      </c>
      <c r="AU126" s="120" t="s">
        <v>73</v>
      </c>
      <c r="AV126" s="120" t="s">
        <v>107</v>
      </c>
      <c r="AW126" s="120" t="s">
        <v>82</v>
      </c>
      <c r="AX126" s="120" t="s">
        <v>19</v>
      </c>
      <c r="AY126" s="120" t="s">
        <v>102</v>
      </c>
    </row>
    <row r="127" spans="2:65" s="6" customFormat="1" ht="27" customHeight="1">
      <c r="B127" s="19"/>
      <c r="C127" s="100">
        <v>12</v>
      </c>
      <c r="D127" s="100" t="s">
        <v>103</v>
      </c>
      <c r="E127" s="101" t="s">
        <v>191</v>
      </c>
      <c r="F127" s="185" t="s">
        <v>192</v>
      </c>
      <c r="G127" s="186"/>
      <c r="H127" s="186"/>
      <c r="I127" s="186"/>
      <c r="J127" s="102" t="s">
        <v>178</v>
      </c>
      <c r="K127" s="103">
        <v>20.22</v>
      </c>
      <c r="L127" s="187"/>
      <c r="M127" s="188"/>
      <c r="N127" s="189">
        <f>ROUND($L$127*$K$127,2)</f>
        <v>0</v>
      </c>
      <c r="O127" s="186"/>
      <c r="P127" s="186"/>
      <c r="Q127" s="186"/>
      <c r="R127" s="20"/>
      <c r="T127" s="104"/>
      <c r="U127" s="26" t="s">
        <v>33</v>
      </c>
      <c r="V127" s="105">
        <v>0.198</v>
      </c>
      <c r="W127" s="105">
        <f>$V$127*$K$127</f>
        <v>4.00356</v>
      </c>
      <c r="X127" s="105">
        <v>0</v>
      </c>
      <c r="Y127" s="105">
        <f>$X$127*$K$127</f>
        <v>0</v>
      </c>
      <c r="Z127" s="105">
        <v>0</v>
      </c>
      <c r="AA127" s="106">
        <f>$Z$127*$K$127</f>
        <v>0</v>
      </c>
      <c r="AB127" s="143"/>
      <c r="AR127" s="6" t="s">
        <v>107</v>
      </c>
      <c r="AT127" s="6" t="s">
        <v>103</v>
      </c>
      <c r="AU127" s="6" t="s">
        <v>73</v>
      </c>
      <c r="AY127" s="6" t="s">
        <v>102</v>
      </c>
      <c r="BE127" s="107">
        <f>IF($U$127="základní",$N$127,0)</f>
        <v>0</v>
      </c>
      <c r="BF127" s="107">
        <f>IF($U$127="snížená",$N$127,0)</f>
        <v>0</v>
      </c>
      <c r="BG127" s="107">
        <f>IF($U$127="zákl. přenesená",$N$127,0)</f>
        <v>0</v>
      </c>
      <c r="BH127" s="107">
        <f>IF($U$127="sníž. přenesená",$N$127,0)</f>
        <v>0</v>
      </c>
      <c r="BI127" s="107">
        <f>IF($U$127="nulová",$N$127,0)</f>
        <v>0</v>
      </c>
      <c r="BJ127" s="6" t="s">
        <v>19</v>
      </c>
      <c r="BK127" s="107">
        <f>ROUND($L$127*$K$127,2)</f>
        <v>0</v>
      </c>
      <c r="BL127" s="6" t="s">
        <v>107</v>
      </c>
      <c r="BM127" s="6" t="s">
        <v>190</v>
      </c>
    </row>
    <row r="128" spans="2:51" s="6" customFormat="1" ht="18.75" customHeight="1">
      <c r="B128" s="108"/>
      <c r="E128" s="109"/>
      <c r="F128" s="190" t="s">
        <v>189</v>
      </c>
      <c r="G128" s="191"/>
      <c r="H128" s="191"/>
      <c r="I128" s="191"/>
      <c r="K128" s="110">
        <v>19.818</v>
      </c>
      <c r="L128" s="143">
        <v>0</v>
      </c>
      <c r="M128" s="143">
        <v>0</v>
      </c>
      <c r="R128" s="111"/>
      <c r="T128" s="112"/>
      <c r="AA128" s="113"/>
      <c r="AB128" s="143"/>
      <c r="AT128" s="109" t="s">
        <v>113</v>
      </c>
      <c r="AU128" s="109" t="s">
        <v>73</v>
      </c>
      <c r="AV128" s="109" t="s">
        <v>73</v>
      </c>
      <c r="AW128" s="109" t="s">
        <v>82</v>
      </c>
      <c r="AX128" s="109" t="s">
        <v>61</v>
      </c>
      <c r="AY128" s="109" t="s">
        <v>102</v>
      </c>
    </row>
    <row r="129" spans="2:51" s="6" customFormat="1" ht="18.75" customHeight="1">
      <c r="B129" s="108"/>
      <c r="E129" s="109"/>
      <c r="F129" s="190" t="s">
        <v>522</v>
      </c>
      <c r="G129" s="190"/>
      <c r="H129" s="190"/>
      <c r="I129" s="190"/>
      <c r="K129" s="110">
        <v>0.402</v>
      </c>
      <c r="L129" s="143">
        <v>0</v>
      </c>
      <c r="M129" s="143">
        <v>0</v>
      </c>
      <c r="R129" s="111"/>
      <c r="T129" s="112"/>
      <c r="AA129" s="113"/>
      <c r="AB129" s="143"/>
      <c r="AT129" s="109"/>
      <c r="AU129" s="109"/>
      <c r="AV129" s="109"/>
      <c r="AW129" s="109"/>
      <c r="AX129" s="109"/>
      <c r="AY129" s="109"/>
    </row>
    <row r="130" spans="2:51" s="6" customFormat="1" ht="18.75" customHeight="1">
      <c r="B130" s="114"/>
      <c r="E130" s="115"/>
      <c r="F130" s="202" t="s">
        <v>114</v>
      </c>
      <c r="G130" s="203"/>
      <c r="H130" s="203"/>
      <c r="I130" s="203"/>
      <c r="K130" s="115"/>
      <c r="L130" s="143">
        <v>0</v>
      </c>
      <c r="M130" s="143">
        <v>0</v>
      </c>
      <c r="R130" s="116"/>
      <c r="T130" s="117"/>
      <c r="AA130" s="118"/>
      <c r="AB130" s="143"/>
      <c r="AT130" s="115" t="s">
        <v>113</v>
      </c>
      <c r="AU130" s="115" t="s">
        <v>73</v>
      </c>
      <c r="AV130" s="115" t="s">
        <v>19</v>
      </c>
      <c r="AW130" s="115" t="s">
        <v>82</v>
      </c>
      <c r="AX130" s="115" t="s">
        <v>61</v>
      </c>
      <c r="AY130" s="115" t="s">
        <v>102</v>
      </c>
    </row>
    <row r="131" spans="2:51" s="6" customFormat="1" ht="18.75" customHeight="1">
      <c r="B131" s="114"/>
      <c r="E131" s="115"/>
      <c r="F131" s="202" t="s">
        <v>114</v>
      </c>
      <c r="G131" s="203"/>
      <c r="H131" s="203"/>
      <c r="I131" s="203"/>
      <c r="K131" s="115"/>
      <c r="L131" s="143">
        <v>0</v>
      </c>
      <c r="M131" s="143">
        <v>0</v>
      </c>
      <c r="R131" s="116"/>
      <c r="T131" s="117"/>
      <c r="AA131" s="118"/>
      <c r="AB131" s="143"/>
      <c r="AT131" s="115" t="s">
        <v>113</v>
      </c>
      <c r="AU131" s="115" t="s">
        <v>73</v>
      </c>
      <c r="AV131" s="115" t="s">
        <v>19</v>
      </c>
      <c r="AW131" s="115" t="s">
        <v>82</v>
      </c>
      <c r="AX131" s="115" t="s">
        <v>61</v>
      </c>
      <c r="AY131" s="115" t="s">
        <v>102</v>
      </c>
    </row>
    <row r="132" spans="2:51" s="6" customFormat="1" ht="18.75" customHeight="1">
      <c r="B132" s="119"/>
      <c r="E132" s="120"/>
      <c r="F132" s="192" t="s">
        <v>115</v>
      </c>
      <c r="G132" s="193"/>
      <c r="H132" s="193"/>
      <c r="I132" s="193"/>
      <c r="K132" s="121">
        <v>20.22</v>
      </c>
      <c r="L132" s="143">
        <v>0</v>
      </c>
      <c r="M132" s="143">
        <v>0</v>
      </c>
      <c r="R132" s="122"/>
      <c r="T132" s="123"/>
      <c r="AA132" s="124"/>
      <c r="AB132" s="143"/>
      <c r="AT132" s="120" t="s">
        <v>113</v>
      </c>
      <c r="AU132" s="120" t="s">
        <v>73</v>
      </c>
      <c r="AV132" s="120" t="s">
        <v>107</v>
      </c>
      <c r="AW132" s="120" t="s">
        <v>82</v>
      </c>
      <c r="AX132" s="120" t="s">
        <v>19</v>
      </c>
      <c r="AY132" s="120" t="s">
        <v>102</v>
      </c>
    </row>
    <row r="133" spans="2:65" s="6" customFormat="1" ht="15.75" customHeight="1">
      <c r="B133" s="19"/>
      <c r="C133" s="100">
        <v>13</v>
      </c>
      <c r="D133" s="100" t="s">
        <v>103</v>
      </c>
      <c r="E133" s="101" t="s">
        <v>194</v>
      </c>
      <c r="F133" s="185" t="s">
        <v>195</v>
      </c>
      <c r="G133" s="186"/>
      <c r="H133" s="186"/>
      <c r="I133" s="186"/>
      <c r="J133" s="102" t="s">
        <v>178</v>
      </c>
      <c r="K133" s="103">
        <v>15.166</v>
      </c>
      <c r="L133" s="187"/>
      <c r="M133" s="188"/>
      <c r="N133" s="189">
        <f>ROUND($L$133*$K$133,2)</f>
        <v>0</v>
      </c>
      <c r="O133" s="186"/>
      <c r="P133" s="186"/>
      <c r="Q133" s="186"/>
      <c r="R133" s="20"/>
      <c r="T133" s="104"/>
      <c r="U133" s="26" t="s">
        <v>33</v>
      </c>
      <c r="V133" s="105">
        <v>0</v>
      </c>
      <c r="W133" s="105">
        <f>$V$133*$K$133</f>
        <v>0</v>
      </c>
      <c r="X133" s="105">
        <v>0.01046</v>
      </c>
      <c r="Y133" s="105">
        <f>$X$133*$K$133</f>
        <v>0.15863636</v>
      </c>
      <c r="Z133" s="105">
        <v>0</v>
      </c>
      <c r="AA133" s="106">
        <f>$Z$133*$K$133</f>
        <v>0</v>
      </c>
      <c r="AB133" s="143"/>
      <c r="AR133" s="6" t="s">
        <v>107</v>
      </c>
      <c r="AT133" s="6" t="s">
        <v>103</v>
      </c>
      <c r="AU133" s="6" t="s">
        <v>73</v>
      </c>
      <c r="AY133" s="6" t="s">
        <v>102</v>
      </c>
      <c r="BE133" s="107">
        <f>IF($U$133="základní",$N$133,0)</f>
        <v>0</v>
      </c>
      <c r="BF133" s="107">
        <f>IF($U$133="snížená",$N$133,0)</f>
        <v>0</v>
      </c>
      <c r="BG133" s="107">
        <f>IF($U$133="zákl. přenesená",$N$133,0)</f>
        <v>0</v>
      </c>
      <c r="BH133" s="107">
        <f>IF($U$133="sníž. přenesená",$N$133,0)</f>
        <v>0</v>
      </c>
      <c r="BI133" s="107">
        <f>IF($U$133="nulová",$N$133,0)</f>
        <v>0</v>
      </c>
      <c r="BJ133" s="6" t="s">
        <v>19</v>
      </c>
      <c r="BK133" s="107">
        <f>ROUND($L$133*$K$133,2)</f>
        <v>0</v>
      </c>
      <c r="BL133" s="6" t="s">
        <v>107</v>
      </c>
      <c r="BM133" s="6" t="s">
        <v>193</v>
      </c>
    </row>
    <row r="134" spans="2:51" s="6" customFormat="1" ht="18.75" customHeight="1">
      <c r="B134" s="108"/>
      <c r="E134" s="109"/>
      <c r="F134" s="190" t="s">
        <v>196</v>
      </c>
      <c r="G134" s="191"/>
      <c r="H134" s="191"/>
      <c r="I134" s="191"/>
      <c r="K134" s="110">
        <v>14.864</v>
      </c>
      <c r="L134" s="143">
        <v>0</v>
      </c>
      <c r="M134" s="143">
        <v>0</v>
      </c>
      <c r="R134" s="111"/>
      <c r="T134" s="112"/>
      <c r="AA134" s="113"/>
      <c r="AB134" s="143"/>
      <c r="AT134" s="109" t="s">
        <v>113</v>
      </c>
      <c r="AU134" s="109" t="s">
        <v>73</v>
      </c>
      <c r="AV134" s="109" t="s">
        <v>73</v>
      </c>
      <c r="AW134" s="109" t="s">
        <v>82</v>
      </c>
      <c r="AX134" s="109" t="s">
        <v>61</v>
      </c>
      <c r="AY134" s="109" t="s">
        <v>102</v>
      </c>
    </row>
    <row r="135" spans="2:51" s="6" customFormat="1" ht="18.75" customHeight="1">
      <c r="B135" s="108"/>
      <c r="E135" s="109"/>
      <c r="F135" s="190" t="s">
        <v>523</v>
      </c>
      <c r="G135" s="190"/>
      <c r="H135" s="190"/>
      <c r="I135" s="190"/>
      <c r="K135" s="110">
        <v>0.302</v>
      </c>
      <c r="L135" s="143">
        <v>0</v>
      </c>
      <c r="M135" s="143">
        <v>0</v>
      </c>
      <c r="R135" s="111"/>
      <c r="T135" s="112"/>
      <c r="AA135" s="113"/>
      <c r="AB135" s="143"/>
      <c r="AT135" s="109"/>
      <c r="AU135" s="109"/>
      <c r="AV135" s="109"/>
      <c r="AW135" s="109"/>
      <c r="AX135" s="109"/>
      <c r="AY135" s="109"/>
    </row>
    <row r="136" spans="2:51" s="6" customFormat="1" ht="18.75" customHeight="1">
      <c r="B136" s="114"/>
      <c r="E136" s="115"/>
      <c r="F136" s="202" t="s">
        <v>114</v>
      </c>
      <c r="G136" s="203"/>
      <c r="H136" s="203"/>
      <c r="I136" s="203"/>
      <c r="K136" s="115"/>
      <c r="L136" s="143">
        <v>0</v>
      </c>
      <c r="M136" s="143">
        <v>0</v>
      </c>
      <c r="R136" s="116"/>
      <c r="T136" s="117"/>
      <c r="AA136" s="118"/>
      <c r="AB136" s="143"/>
      <c r="AT136" s="115" t="s">
        <v>113</v>
      </c>
      <c r="AU136" s="115" t="s">
        <v>73</v>
      </c>
      <c r="AV136" s="115" t="s">
        <v>19</v>
      </c>
      <c r="AW136" s="115" t="s">
        <v>82</v>
      </c>
      <c r="AX136" s="115" t="s">
        <v>61</v>
      </c>
      <c r="AY136" s="115" t="s">
        <v>102</v>
      </c>
    </row>
    <row r="137" spans="2:51" s="6" customFormat="1" ht="18.75" customHeight="1">
      <c r="B137" s="114"/>
      <c r="E137" s="115"/>
      <c r="F137" s="202" t="s">
        <v>114</v>
      </c>
      <c r="G137" s="203"/>
      <c r="H137" s="203"/>
      <c r="I137" s="203"/>
      <c r="K137" s="115"/>
      <c r="L137" s="143">
        <v>0</v>
      </c>
      <c r="M137" s="143">
        <v>0</v>
      </c>
      <c r="R137" s="116"/>
      <c r="T137" s="117"/>
      <c r="AA137" s="118"/>
      <c r="AB137" s="143"/>
      <c r="AT137" s="115" t="s">
        <v>113</v>
      </c>
      <c r="AU137" s="115" t="s">
        <v>73</v>
      </c>
      <c r="AV137" s="115" t="s">
        <v>19</v>
      </c>
      <c r="AW137" s="115" t="s">
        <v>82</v>
      </c>
      <c r="AX137" s="115" t="s">
        <v>61</v>
      </c>
      <c r="AY137" s="115" t="s">
        <v>102</v>
      </c>
    </row>
    <row r="138" spans="2:51" s="6" customFormat="1" ht="18.75" customHeight="1">
      <c r="B138" s="119"/>
      <c r="E138" s="120"/>
      <c r="F138" s="192" t="s">
        <v>115</v>
      </c>
      <c r="G138" s="193"/>
      <c r="H138" s="193"/>
      <c r="I138" s="193"/>
      <c r="K138" s="121">
        <v>15.166</v>
      </c>
      <c r="L138" s="143">
        <v>0</v>
      </c>
      <c r="M138" s="143">
        <v>0</v>
      </c>
      <c r="R138" s="122"/>
      <c r="T138" s="123"/>
      <c r="AA138" s="124"/>
      <c r="AB138" s="143"/>
      <c r="AT138" s="120" t="s">
        <v>113</v>
      </c>
      <c r="AU138" s="120" t="s">
        <v>73</v>
      </c>
      <c r="AV138" s="120" t="s">
        <v>107</v>
      </c>
      <c r="AW138" s="120" t="s">
        <v>82</v>
      </c>
      <c r="AX138" s="120" t="s">
        <v>19</v>
      </c>
      <c r="AY138" s="120" t="s">
        <v>102</v>
      </c>
    </row>
    <row r="139" spans="2:65" s="6" customFormat="1" ht="27" customHeight="1">
      <c r="B139" s="19"/>
      <c r="C139" s="100">
        <v>14</v>
      </c>
      <c r="D139" s="100" t="s">
        <v>103</v>
      </c>
      <c r="E139" s="101" t="s">
        <v>198</v>
      </c>
      <c r="F139" s="185" t="s">
        <v>199</v>
      </c>
      <c r="G139" s="186"/>
      <c r="H139" s="186"/>
      <c r="I139" s="186"/>
      <c r="J139" s="102" t="s">
        <v>154</v>
      </c>
      <c r="K139" s="103">
        <v>161.48</v>
      </c>
      <c r="L139" s="187"/>
      <c r="M139" s="188"/>
      <c r="N139" s="189">
        <f>ROUND($L$139*$K$139,2)</f>
        <v>0</v>
      </c>
      <c r="O139" s="186"/>
      <c r="P139" s="186"/>
      <c r="Q139" s="186"/>
      <c r="R139" s="20"/>
      <c r="T139" s="104"/>
      <c r="U139" s="26" t="s">
        <v>33</v>
      </c>
      <c r="V139" s="105">
        <v>0</v>
      </c>
      <c r="W139" s="105">
        <f>$V$139*$K$139</f>
        <v>0</v>
      </c>
      <c r="X139" s="105">
        <v>0.00085</v>
      </c>
      <c r="Y139" s="105">
        <f>$X$139*$K$139</f>
        <v>0.137258</v>
      </c>
      <c r="Z139" s="105">
        <v>0</v>
      </c>
      <c r="AA139" s="106">
        <f>$Z$139*$K$139</f>
        <v>0</v>
      </c>
      <c r="AB139" s="143"/>
      <c r="AR139" s="6" t="s">
        <v>107</v>
      </c>
      <c r="AT139" s="6" t="s">
        <v>103</v>
      </c>
      <c r="AU139" s="6" t="s">
        <v>73</v>
      </c>
      <c r="AY139" s="6" t="s">
        <v>102</v>
      </c>
      <c r="BE139" s="107">
        <f>IF($U$139="základní",$N$139,0)</f>
        <v>0</v>
      </c>
      <c r="BF139" s="107">
        <f>IF($U$139="snížená",$N$139,0)</f>
        <v>0</v>
      </c>
      <c r="BG139" s="107">
        <f>IF($U$139="zákl. přenesená",$N$139,0)</f>
        <v>0</v>
      </c>
      <c r="BH139" s="107">
        <f>IF($U$139="sníž. přenesená",$N$139,0)</f>
        <v>0</v>
      </c>
      <c r="BI139" s="107">
        <f>IF($U$139="nulová",$N$139,0)</f>
        <v>0</v>
      </c>
      <c r="BJ139" s="6" t="s">
        <v>19</v>
      </c>
      <c r="BK139" s="107">
        <f>ROUND($L$139*$K$139,2)</f>
        <v>0</v>
      </c>
      <c r="BL139" s="6" t="s">
        <v>107</v>
      </c>
      <c r="BM139" s="6" t="s">
        <v>197</v>
      </c>
    </row>
    <row r="140" spans="2:51" s="6" customFormat="1" ht="18.75" customHeight="1">
      <c r="B140" s="108"/>
      <c r="E140" s="109"/>
      <c r="F140" s="190" t="s">
        <v>200</v>
      </c>
      <c r="G140" s="191"/>
      <c r="H140" s="191"/>
      <c r="I140" s="191"/>
      <c r="K140" s="110">
        <v>161.48</v>
      </c>
      <c r="L140" s="143">
        <v>0</v>
      </c>
      <c r="M140" s="143">
        <v>0</v>
      </c>
      <c r="R140" s="111"/>
      <c r="T140" s="112"/>
      <c r="AA140" s="113"/>
      <c r="AB140" s="143"/>
      <c r="AT140" s="109" t="s">
        <v>113</v>
      </c>
      <c r="AU140" s="109" t="s">
        <v>73</v>
      </c>
      <c r="AV140" s="109" t="s">
        <v>73</v>
      </c>
      <c r="AW140" s="109" t="s">
        <v>82</v>
      </c>
      <c r="AX140" s="109" t="s">
        <v>61</v>
      </c>
      <c r="AY140" s="109" t="s">
        <v>102</v>
      </c>
    </row>
    <row r="141" spans="2:51" s="6" customFormat="1" ht="18.75" customHeight="1">
      <c r="B141" s="114"/>
      <c r="E141" s="115"/>
      <c r="F141" s="202" t="s">
        <v>114</v>
      </c>
      <c r="G141" s="203"/>
      <c r="H141" s="203"/>
      <c r="I141" s="203"/>
      <c r="K141" s="115"/>
      <c r="L141" s="143">
        <v>0</v>
      </c>
      <c r="M141" s="143">
        <v>0</v>
      </c>
      <c r="R141" s="116"/>
      <c r="T141" s="117"/>
      <c r="AA141" s="118"/>
      <c r="AB141" s="143"/>
      <c r="AT141" s="115" t="s">
        <v>113</v>
      </c>
      <c r="AU141" s="115" t="s">
        <v>73</v>
      </c>
      <c r="AV141" s="115" t="s">
        <v>19</v>
      </c>
      <c r="AW141" s="115" t="s">
        <v>82</v>
      </c>
      <c r="AX141" s="115" t="s">
        <v>61</v>
      </c>
      <c r="AY141" s="115" t="s">
        <v>102</v>
      </c>
    </row>
    <row r="142" spans="2:51" s="6" customFormat="1" ht="18.75" customHeight="1">
      <c r="B142" s="119"/>
      <c r="E142" s="120"/>
      <c r="F142" s="192" t="s">
        <v>115</v>
      </c>
      <c r="G142" s="193"/>
      <c r="H142" s="193"/>
      <c r="I142" s="193"/>
      <c r="K142" s="121">
        <v>161.48</v>
      </c>
      <c r="L142" s="143">
        <v>0</v>
      </c>
      <c r="M142" s="143">
        <v>0</v>
      </c>
      <c r="R142" s="122"/>
      <c r="T142" s="123"/>
      <c r="AA142" s="124"/>
      <c r="AB142" s="143"/>
      <c r="AT142" s="120" t="s">
        <v>113</v>
      </c>
      <c r="AU142" s="120" t="s">
        <v>73</v>
      </c>
      <c r="AV142" s="120" t="s">
        <v>107</v>
      </c>
      <c r="AW142" s="120" t="s">
        <v>82</v>
      </c>
      <c r="AX142" s="120" t="s">
        <v>19</v>
      </c>
      <c r="AY142" s="120" t="s">
        <v>102</v>
      </c>
    </row>
    <row r="143" spans="2:65" s="6" customFormat="1" ht="27" customHeight="1">
      <c r="B143" s="19"/>
      <c r="C143" s="100">
        <v>15</v>
      </c>
      <c r="D143" s="100" t="s">
        <v>103</v>
      </c>
      <c r="E143" s="101" t="s">
        <v>202</v>
      </c>
      <c r="F143" s="185" t="s">
        <v>203</v>
      </c>
      <c r="G143" s="186"/>
      <c r="H143" s="186"/>
      <c r="I143" s="186"/>
      <c r="J143" s="102" t="s">
        <v>154</v>
      </c>
      <c r="K143" s="103">
        <v>161.48</v>
      </c>
      <c r="L143" s="187"/>
      <c r="M143" s="188"/>
      <c r="N143" s="189">
        <f>ROUND($L$143*$K$143,2)</f>
        <v>0</v>
      </c>
      <c r="O143" s="186"/>
      <c r="P143" s="186"/>
      <c r="Q143" s="186"/>
      <c r="R143" s="20"/>
      <c r="T143" s="104"/>
      <c r="U143" s="26" t="s">
        <v>33</v>
      </c>
      <c r="V143" s="105">
        <v>0</v>
      </c>
      <c r="W143" s="105">
        <f>$V$143*$K$143</f>
        <v>0</v>
      </c>
      <c r="X143" s="105">
        <v>0</v>
      </c>
      <c r="Y143" s="105">
        <f>$X$143*$K$143</f>
        <v>0</v>
      </c>
      <c r="Z143" s="105">
        <v>0</v>
      </c>
      <c r="AA143" s="106">
        <f>$Z$143*$K$143</f>
        <v>0</v>
      </c>
      <c r="AB143" s="143"/>
      <c r="AR143" s="6" t="s">
        <v>107</v>
      </c>
      <c r="AT143" s="6" t="s">
        <v>103</v>
      </c>
      <c r="AU143" s="6" t="s">
        <v>73</v>
      </c>
      <c r="AY143" s="6" t="s">
        <v>102</v>
      </c>
      <c r="BE143" s="107">
        <f>IF($U$143="základní",$N$143,0)</f>
        <v>0</v>
      </c>
      <c r="BF143" s="107">
        <f>IF($U$143="snížená",$N$143,0)</f>
        <v>0</v>
      </c>
      <c r="BG143" s="107">
        <f>IF($U$143="zákl. přenesená",$N$143,0)</f>
        <v>0</v>
      </c>
      <c r="BH143" s="107">
        <f>IF($U$143="sníž. přenesená",$N$143,0)</f>
        <v>0</v>
      </c>
      <c r="BI143" s="107">
        <f>IF($U$143="nulová",$N$143,0)</f>
        <v>0</v>
      </c>
      <c r="BJ143" s="6" t="s">
        <v>19</v>
      </c>
      <c r="BK143" s="107">
        <f>ROUND($L$143*$K$143,2)</f>
        <v>0</v>
      </c>
      <c r="BL143" s="6" t="s">
        <v>107</v>
      </c>
      <c r="BM143" s="6" t="s">
        <v>201</v>
      </c>
    </row>
    <row r="144" spans="2:51" s="6" customFormat="1" ht="18.75" customHeight="1">
      <c r="B144" s="108"/>
      <c r="E144" s="109"/>
      <c r="F144" s="190" t="s">
        <v>200</v>
      </c>
      <c r="G144" s="191"/>
      <c r="H144" s="191"/>
      <c r="I144" s="191"/>
      <c r="K144" s="110">
        <v>161.48</v>
      </c>
      <c r="L144" s="143">
        <v>0</v>
      </c>
      <c r="M144" s="143">
        <v>0</v>
      </c>
      <c r="R144" s="111"/>
      <c r="T144" s="112"/>
      <c r="AA144" s="113"/>
      <c r="AB144" s="143"/>
      <c r="AT144" s="109" t="s">
        <v>113</v>
      </c>
      <c r="AU144" s="109" t="s">
        <v>73</v>
      </c>
      <c r="AV144" s="109" t="s">
        <v>73</v>
      </c>
      <c r="AW144" s="109" t="s">
        <v>82</v>
      </c>
      <c r="AX144" s="109" t="s">
        <v>61</v>
      </c>
      <c r="AY144" s="109" t="s">
        <v>102</v>
      </c>
    </row>
    <row r="145" spans="2:51" s="6" customFormat="1" ht="18.75" customHeight="1">
      <c r="B145" s="114"/>
      <c r="E145" s="115"/>
      <c r="F145" s="202" t="s">
        <v>114</v>
      </c>
      <c r="G145" s="203"/>
      <c r="H145" s="203"/>
      <c r="I145" s="203"/>
      <c r="K145" s="115"/>
      <c r="L145" s="143">
        <v>0</v>
      </c>
      <c r="M145" s="143">
        <v>0</v>
      </c>
      <c r="R145" s="116"/>
      <c r="T145" s="117"/>
      <c r="AA145" s="118"/>
      <c r="AB145" s="143"/>
      <c r="AT145" s="115" t="s">
        <v>113</v>
      </c>
      <c r="AU145" s="115" t="s">
        <v>73</v>
      </c>
      <c r="AV145" s="115" t="s">
        <v>19</v>
      </c>
      <c r="AW145" s="115" t="s">
        <v>82</v>
      </c>
      <c r="AX145" s="115" t="s">
        <v>61</v>
      </c>
      <c r="AY145" s="115" t="s">
        <v>102</v>
      </c>
    </row>
    <row r="146" spans="2:51" s="6" customFormat="1" ht="18.75" customHeight="1">
      <c r="B146" s="119"/>
      <c r="E146" s="120"/>
      <c r="F146" s="192" t="s">
        <v>115</v>
      </c>
      <c r="G146" s="193"/>
      <c r="H146" s="193"/>
      <c r="I146" s="193"/>
      <c r="K146" s="121">
        <v>161.48</v>
      </c>
      <c r="L146" s="143">
        <v>0</v>
      </c>
      <c r="M146" s="143">
        <v>0</v>
      </c>
      <c r="R146" s="122"/>
      <c r="T146" s="123"/>
      <c r="AA146" s="124"/>
      <c r="AB146" s="143"/>
      <c r="AT146" s="120" t="s">
        <v>113</v>
      </c>
      <c r="AU146" s="120" t="s">
        <v>73</v>
      </c>
      <c r="AV146" s="120" t="s">
        <v>107</v>
      </c>
      <c r="AW146" s="120" t="s">
        <v>82</v>
      </c>
      <c r="AX146" s="120" t="s">
        <v>19</v>
      </c>
      <c r="AY146" s="120" t="s">
        <v>102</v>
      </c>
    </row>
    <row r="147" spans="2:65" s="6" customFormat="1" ht="27" customHeight="1">
      <c r="B147" s="19"/>
      <c r="C147" s="100">
        <v>16</v>
      </c>
      <c r="D147" s="100" t="s">
        <v>103</v>
      </c>
      <c r="E147" s="101" t="s">
        <v>205</v>
      </c>
      <c r="F147" s="185" t="s">
        <v>206</v>
      </c>
      <c r="G147" s="186"/>
      <c r="H147" s="186"/>
      <c r="I147" s="186"/>
      <c r="J147" s="102" t="s">
        <v>178</v>
      </c>
      <c r="K147" s="103">
        <v>85.936</v>
      </c>
      <c r="L147" s="187"/>
      <c r="M147" s="188"/>
      <c r="N147" s="189">
        <f>ROUND($L$147*$K$147,2)</f>
        <v>0</v>
      </c>
      <c r="O147" s="186"/>
      <c r="P147" s="186"/>
      <c r="Q147" s="186"/>
      <c r="R147" s="20"/>
      <c r="T147" s="104"/>
      <c r="U147" s="26" t="s">
        <v>33</v>
      </c>
      <c r="V147" s="105">
        <v>0</v>
      </c>
      <c r="W147" s="105">
        <f>$V$147*$K$147</f>
        <v>0</v>
      </c>
      <c r="X147" s="105">
        <v>0</v>
      </c>
      <c r="Y147" s="105">
        <f>$X$147*$K$147</f>
        <v>0</v>
      </c>
      <c r="Z147" s="105">
        <v>0</v>
      </c>
      <c r="AA147" s="106">
        <f>$Z$147*$K$147</f>
        <v>0</v>
      </c>
      <c r="AB147" s="143"/>
      <c r="AR147" s="6" t="s">
        <v>107</v>
      </c>
      <c r="AT147" s="6" t="s">
        <v>103</v>
      </c>
      <c r="AU147" s="6" t="s">
        <v>73</v>
      </c>
      <c r="AY147" s="6" t="s">
        <v>102</v>
      </c>
      <c r="BE147" s="107">
        <f>IF($U$147="základní",$N$147,0)</f>
        <v>0</v>
      </c>
      <c r="BF147" s="107">
        <f>IF($U$147="snížená",$N$147,0)</f>
        <v>0</v>
      </c>
      <c r="BG147" s="107">
        <f>IF($U$147="zákl. přenesená",$N$147,0)</f>
        <v>0</v>
      </c>
      <c r="BH147" s="107">
        <f>IF($U$147="sníž. přenesená",$N$147,0)</f>
        <v>0</v>
      </c>
      <c r="BI147" s="107">
        <f>IF($U$147="nulová",$N$147,0)</f>
        <v>0</v>
      </c>
      <c r="BJ147" s="6" t="s">
        <v>19</v>
      </c>
      <c r="BK147" s="107">
        <f>ROUND($L$147*$K$147,2)</f>
        <v>0</v>
      </c>
      <c r="BL147" s="6" t="s">
        <v>107</v>
      </c>
      <c r="BM147" s="6" t="s">
        <v>204</v>
      </c>
    </row>
    <row r="148" spans="2:51" s="6" customFormat="1" ht="18.75" customHeight="1">
      <c r="B148" s="108"/>
      <c r="E148" s="109"/>
      <c r="F148" s="190" t="s">
        <v>207</v>
      </c>
      <c r="G148" s="191"/>
      <c r="H148" s="191"/>
      <c r="I148" s="191"/>
      <c r="K148" s="110">
        <v>84.227</v>
      </c>
      <c r="L148" s="143">
        <v>0</v>
      </c>
      <c r="M148" s="143">
        <v>0</v>
      </c>
      <c r="R148" s="111"/>
      <c r="T148" s="112"/>
      <c r="AA148" s="113"/>
      <c r="AB148" s="143"/>
      <c r="AT148" s="109" t="s">
        <v>113</v>
      </c>
      <c r="AU148" s="109" t="s">
        <v>73</v>
      </c>
      <c r="AV148" s="109" t="s">
        <v>73</v>
      </c>
      <c r="AW148" s="109" t="s">
        <v>82</v>
      </c>
      <c r="AX148" s="109" t="s">
        <v>61</v>
      </c>
      <c r="AY148" s="109" t="s">
        <v>102</v>
      </c>
    </row>
    <row r="149" spans="2:51" s="6" customFormat="1" ht="18.75" customHeight="1">
      <c r="B149" s="108"/>
      <c r="E149" s="109"/>
      <c r="F149" s="190" t="s">
        <v>524</v>
      </c>
      <c r="G149" s="190"/>
      <c r="H149" s="190"/>
      <c r="I149" s="190"/>
      <c r="K149" s="110">
        <v>1.709</v>
      </c>
      <c r="L149" s="143">
        <v>0</v>
      </c>
      <c r="M149" s="143">
        <v>0</v>
      </c>
      <c r="R149" s="111"/>
      <c r="T149" s="112"/>
      <c r="AA149" s="113"/>
      <c r="AB149" s="143"/>
      <c r="AT149" s="109"/>
      <c r="AU149" s="109"/>
      <c r="AV149" s="109"/>
      <c r="AW149" s="109"/>
      <c r="AX149" s="109"/>
      <c r="AY149" s="109"/>
    </row>
    <row r="150" spans="2:51" s="6" customFormat="1" ht="18.75" customHeight="1">
      <c r="B150" s="114"/>
      <c r="E150" s="115"/>
      <c r="F150" s="202" t="s">
        <v>114</v>
      </c>
      <c r="G150" s="203"/>
      <c r="H150" s="203"/>
      <c r="I150" s="203"/>
      <c r="K150" s="115"/>
      <c r="L150" s="143">
        <v>0</v>
      </c>
      <c r="M150" s="143">
        <v>0</v>
      </c>
      <c r="R150" s="116"/>
      <c r="T150" s="117"/>
      <c r="AA150" s="118"/>
      <c r="AB150" s="143"/>
      <c r="AT150" s="115" t="s">
        <v>113</v>
      </c>
      <c r="AU150" s="115" t="s">
        <v>73</v>
      </c>
      <c r="AV150" s="115" t="s">
        <v>19</v>
      </c>
      <c r="AW150" s="115" t="s">
        <v>82</v>
      </c>
      <c r="AX150" s="115" t="s">
        <v>61</v>
      </c>
      <c r="AY150" s="115" t="s">
        <v>102</v>
      </c>
    </row>
    <row r="151" spans="2:51" s="6" customFormat="1" ht="18.75" customHeight="1">
      <c r="B151" s="114"/>
      <c r="E151" s="115"/>
      <c r="F151" s="202" t="s">
        <v>114</v>
      </c>
      <c r="G151" s="203"/>
      <c r="H151" s="203"/>
      <c r="I151" s="203"/>
      <c r="K151" s="115"/>
      <c r="L151" s="143">
        <v>0</v>
      </c>
      <c r="M151" s="143">
        <v>0</v>
      </c>
      <c r="R151" s="116"/>
      <c r="T151" s="117"/>
      <c r="AA151" s="118"/>
      <c r="AB151" s="143"/>
      <c r="AT151" s="115" t="s">
        <v>113</v>
      </c>
      <c r="AU151" s="115" t="s">
        <v>73</v>
      </c>
      <c r="AV151" s="115" t="s">
        <v>19</v>
      </c>
      <c r="AW151" s="115" t="s">
        <v>82</v>
      </c>
      <c r="AX151" s="115" t="s">
        <v>61</v>
      </c>
      <c r="AY151" s="115" t="s">
        <v>102</v>
      </c>
    </row>
    <row r="152" spans="2:51" s="6" customFormat="1" ht="18.75" customHeight="1">
      <c r="B152" s="119"/>
      <c r="E152" s="120"/>
      <c r="F152" s="192" t="s">
        <v>115</v>
      </c>
      <c r="G152" s="193"/>
      <c r="H152" s="193"/>
      <c r="I152" s="193"/>
      <c r="K152" s="121">
        <v>85.936</v>
      </c>
      <c r="L152" s="143">
        <v>0</v>
      </c>
      <c r="M152" s="143">
        <v>0</v>
      </c>
      <c r="R152" s="122"/>
      <c r="T152" s="123"/>
      <c r="AA152" s="124"/>
      <c r="AB152" s="143"/>
      <c r="AT152" s="120" t="s">
        <v>113</v>
      </c>
      <c r="AU152" s="120" t="s">
        <v>73</v>
      </c>
      <c r="AV152" s="120" t="s">
        <v>107</v>
      </c>
      <c r="AW152" s="120" t="s">
        <v>82</v>
      </c>
      <c r="AX152" s="120" t="s">
        <v>19</v>
      </c>
      <c r="AY152" s="120" t="s">
        <v>102</v>
      </c>
    </row>
    <row r="153" spans="2:65" s="6" customFormat="1" ht="27" customHeight="1">
      <c r="B153" s="19"/>
      <c r="C153" s="100">
        <v>17</v>
      </c>
      <c r="D153" s="100" t="s">
        <v>103</v>
      </c>
      <c r="E153" s="101" t="s">
        <v>209</v>
      </c>
      <c r="F153" s="185" t="s">
        <v>210</v>
      </c>
      <c r="G153" s="186"/>
      <c r="H153" s="186"/>
      <c r="I153" s="186"/>
      <c r="J153" s="102" t="s">
        <v>178</v>
      </c>
      <c r="K153" s="103">
        <v>15.166</v>
      </c>
      <c r="L153" s="187"/>
      <c r="M153" s="188"/>
      <c r="N153" s="189">
        <f>ROUND($L$153*$K$153,2)</f>
        <v>0</v>
      </c>
      <c r="O153" s="186"/>
      <c r="P153" s="186"/>
      <c r="Q153" s="186"/>
      <c r="R153" s="20"/>
      <c r="T153" s="104"/>
      <c r="U153" s="26" t="s">
        <v>33</v>
      </c>
      <c r="V153" s="105">
        <v>0</v>
      </c>
      <c r="W153" s="105">
        <f>$V$153*$K$153</f>
        <v>0</v>
      </c>
      <c r="X153" s="105">
        <v>0</v>
      </c>
      <c r="Y153" s="105">
        <f>$X$153*$K$153</f>
        <v>0</v>
      </c>
      <c r="Z153" s="105">
        <v>0</v>
      </c>
      <c r="AA153" s="106">
        <f>$Z$153*$K$153</f>
        <v>0</v>
      </c>
      <c r="AB153" s="143"/>
      <c r="AR153" s="6" t="s">
        <v>107</v>
      </c>
      <c r="AT153" s="6" t="s">
        <v>103</v>
      </c>
      <c r="AU153" s="6" t="s">
        <v>73</v>
      </c>
      <c r="AY153" s="6" t="s">
        <v>102</v>
      </c>
      <c r="BE153" s="107">
        <f>IF($U$153="základní",$N$153,0)</f>
        <v>0</v>
      </c>
      <c r="BF153" s="107">
        <f>IF($U$153="snížená",$N$153,0)</f>
        <v>0</v>
      </c>
      <c r="BG153" s="107">
        <f>IF($U$153="zákl. přenesená",$N$153,0)</f>
        <v>0</v>
      </c>
      <c r="BH153" s="107">
        <f>IF($U$153="sníž. přenesená",$N$153,0)</f>
        <v>0</v>
      </c>
      <c r="BI153" s="107">
        <f>IF($U$153="nulová",$N$153,0)</f>
        <v>0</v>
      </c>
      <c r="BJ153" s="6" t="s">
        <v>19</v>
      </c>
      <c r="BK153" s="107">
        <f>ROUND($L$153*$K$153,2)</f>
        <v>0</v>
      </c>
      <c r="BL153" s="6" t="s">
        <v>107</v>
      </c>
      <c r="BM153" s="6" t="s">
        <v>208</v>
      </c>
    </row>
    <row r="154" spans="2:51" s="6" customFormat="1" ht="18.75" customHeight="1">
      <c r="B154" s="108"/>
      <c r="E154" s="109"/>
      <c r="F154" s="190" t="s">
        <v>196</v>
      </c>
      <c r="G154" s="191"/>
      <c r="H154" s="191"/>
      <c r="I154" s="191"/>
      <c r="K154" s="110">
        <v>14.864</v>
      </c>
      <c r="L154" s="143">
        <v>0</v>
      </c>
      <c r="M154" s="143">
        <v>0</v>
      </c>
      <c r="R154" s="111"/>
      <c r="T154" s="112"/>
      <c r="AA154" s="113"/>
      <c r="AB154" s="143"/>
      <c r="AT154" s="109" t="s">
        <v>113</v>
      </c>
      <c r="AU154" s="109" t="s">
        <v>73</v>
      </c>
      <c r="AV154" s="109" t="s">
        <v>73</v>
      </c>
      <c r="AW154" s="109" t="s">
        <v>82</v>
      </c>
      <c r="AX154" s="109" t="s">
        <v>61</v>
      </c>
      <c r="AY154" s="109" t="s">
        <v>102</v>
      </c>
    </row>
    <row r="155" spans="2:51" s="6" customFormat="1" ht="18.75" customHeight="1">
      <c r="B155" s="108"/>
      <c r="E155" s="109"/>
      <c r="F155" s="190" t="s">
        <v>228</v>
      </c>
      <c r="G155" s="190"/>
      <c r="H155" s="190"/>
      <c r="I155" s="190"/>
      <c r="K155" s="110">
        <v>0.302</v>
      </c>
      <c r="L155" s="143">
        <v>0</v>
      </c>
      <c r="M155" s="143">
        <v>0</v>
      </c>
      <c r="R155" s="111"/>
      <c r="T155" s="112"/>
      <c r="AA155" s="113"/>
      <c r="AB155" s="143"/>
      <c r="AT155" s="109"/>
      <c r="AU155" s="109"/>
      <c r="AV155" s="109"/>
      <c r="AW155" s="109"/>
      <c r="AX155" s="109"/>
      <c r="AY155" s="109"/>
    </row>
    <row r="156" spans="2:51" s="6" customFormat="1" ht="18.75" customHeight="1">
      <c r="B156" s="114"/>
      <c r="E156" s="115"/>
      <c r="F156" s="202" t="s">
        <v>114</v>
      </c>
      <c r="G156" s="203"/>
      <c r="H156" s="203"/>
      <c r="I156" s="203"/>
      <c r="K156" s="115"/>
      <c r="L156" s="143">
        <v>0</v>
      </c>
      <c r="M156" s="143">
        <v>0</v>
      </c>
      <c r="R156" s="116"/>
      <c r="T156" s="117"/>
      <c r="AA156" s="118"/>
      <c r="AB156" s="143"/>
      <c r="AT156" s="115" t="s">
        <v>113</v>
      </c>
      <c r="AU156" s="115" t="s">
        <v>73</v>
      </c>
      <c r="AV156" s="115" t="s">
        <v>19</v>
      </c>
      <c r="AW156" s="115" t="s">
        <v>82</v>
      </c>
      <c r="AX156" s="115" t="s">
        <v>61</v>
      </c>
      <c r="AY156" s="115" t="s">
        <v>102</v>
      </c>
    </row>
    <row r="157" spans="2:51" s="6" customFormat="1" ht="18.75" customHeight="1">
      <c r="B157" s="114"/>
      <c r="E157" s="115"/>
      <c r="F157" s="202" t="s">
        <v>114</v>
      </c>
      <c r="G157" s="203"/>
      <c r="H157" s="203"/>
      <c r="I157" s="203"/>
      <c r="K157" s="115"/>
      <c r="L157" s="143">
        <v>0</v>
      </c>
      <c r="M157" s="143">
        <v>0</v>
      </c>
      <c r="R157" s="116"/>
      <c r="T157" s="117"/>
      <c r="AA157" s="118"/>
      <c r="AB157" s="143"/>
      <c r="AT157" s="115" t="s">
        <v>113</v>
      </c>
      <c r="AU157" s="115" t="s">
        <v>73</v>
      </c>
      <c r="AV157" s="115" t="s">
        <v>19</v>
      </c>
      <c r="AW157" s="115" t="s">
        <v>82</v>
      </c>
      <c r="AX157" s="115" t="s">
        <v>61</v>
      </c>
      <c r="AY157" s="115" t="s">
        <v>102</v>
      </c>
    </row>
    <row r="158" spans="2:51" s="6" customFormat="1" ht="18.75" customHeight="1">
      <c r="B158" s="119"/>
      <c r="E158" s="120"/>
      <c r="F158" s="192" t="s">
        <v>115</v>
      </c>
      <c r="G158" s="193"/>
      <c r="H158" s="193"/>
      <c r="I158" s="193"/>
      <c r="K158" s="121">
        <v>15.66</v>
      </c>
      <c r="L158" s="143">
        <v>0</v>
      </c>
      <c r="M158" s="143">
        <v>0</v>
      </c>
      <c r="R158" s="122"/>
      <c r="T158" s="123"/>
      <c r="AA158" s="124"/>
      <c r="AB158" s="143"/>
      <c r="AT158" s="120" t="s">
        <v>113</v>
      </c>
      <c r="AU158" s="120" t="s">
        <v>73</v>
      </c>
      <c r="AV158" s="120" t="s">
        <v>107</v>
      </c>
      <c r="AW158" s="120" t="s">
        <v>82</v>
      </c>
      <c r="AX158" s="120" t="s">
        <v>19</v>
      </c>
      <c r="AY158" s="120" t="s">
        <v>102</v>
      </c>
    </row>
    <row r="159" spans="2:65" s="6" customFormat="1" ht="27" customHeight="1">
      <c r="B159" s="19"/>
      <c r="C159" s="100">
        <v>18</v>
      </c>
      <c r="D159" s="100" t="s">
        <v>103</v>
      </c>
      <c r="E159" s="101" t="s">
        <v>212</v>
      </c>
      <c r="F159" s="185" t="s">
        <v>213</v>
      </c>
      <c r="G159" s="186"/>
      <c r="H159" s="186"/>
      <c r="I159" s="186"/>
      <c r="J159" s="102" t="s">
        <v>178</v>
      </c>
      <c r="K159" s="103">
        <v>8.04</v>
      </c>
      <c r="L159" s="187"/>
      <c r="M159" s="188"/>
      <c r="N159" s="189">
        <f>ROUND($L$159*$K$159,2)</f>
        <v>0</v>
      </c>
      <c r="O159" s="186"/>
      <c r="P159" s="186"/>
      <c r="Q159" s="186"/>
      <c r="R159" s="20"/>
      <c r="T159" s="104"/>
      <c r="U159" s="26" t="s">
        <v>33</v>
      </c>
      <c r="V159" s="105">
        <v>0</v>
      </c>
      <c r="W159" s="105">
        <f>$V$159*$K$159</f>
        <v>0</v>
      </c>
      <c r="X159" s="105">
        <v>0</v>
      </c>
      <c r="Y159" s="105">
        <f>$X$159*$K$159</f>
        <v>0</v>
      </c>
      <c r="Z159" s="105">
        <v>0</v>
      </c>
      <c r="AA159" s="106">
        <f>$Z$159*$K$159</f>
        <v>0</v>
      </c>
      <c r="AB159" s="143"/>
      <c r="AR159" s="6" t="s">
        <v>107</v>
      </c>
      <c r="AT159" s="6" t="s">
        <v>103</v>
      </c>
      <c r="AU159" s="6" t="s">
        <v>73</v>
      </c>
      <c r="AY159" s="6" t="s">
        <v>102</v>
      </c>
      <c r="BE159" s="107">
        <f>IF($U$159="základní",$N$159,0)</f>
        <v>0</v>
      </c>
      <c r="BF159" s="107">
        <f>IF($U$159="snížená",$N$159,0)</f>
        <v>0</v>
      </c>
      <c r="BG159" s="107">
        <f>IF($U$159="zákl. přenesená",$N$159,0)</f>
        <v>0</v>
      </c>
      <c r="BH159" s="107">
        <f>IF($U$159="sníž. přenesená",$N$159,0)</f>
        <v>0</v>
      </c>
      <c r="BI159" s="107">
        <f>IF($U$159="nulová",$N$159,0)</f>
        <v>0</v>
      </c>
      <c r="BJ159" s="6" t="s">
        <v>19</v>
      </c>
      <c r="BK159" s="107">
        <f>ROUND($L$159*$K$159,2)</f>
        <v>0</v>
      </c>
      <c r="BL159" s="6" t="s">
        <v>107</v>
      </c>
      <c r="BM159" s="6" t="s">
        <v>211</v>
      </c>
    </row>
    <row r="160" spans="2:51" s="6" customFormat="1" ht="32.25" customHeight="1">
      <c r="B160" s="108"/>
      <c r="E160" s="109"/>
      <c r="F160" s="190" t="s">
        <v>214</v>
      </c>
      <c r="G160" s="191"/>
      <c r="H160" s="191"/>
      <c r="I160" s="191"/>
      <c r="K160" s="110">
        <v>8.04</v>
      </c>
      <c r="L160" s="143">
        <v>0</v>
      </c>
      <c r="M160" s="143">
        <v>0</v>
      </c>
      <c r="R160" s="111"/>
      <c r="T160" s="112"/>
      <c r="AA160" s="113"/>
      <c r="AB160" s="143"/>
      <c r="AT160" s="109" t="s">
        <v>113</v>
      </c>
      <c r="AU160" s="109" t="s">
        <v>73</v>
      </c>
      <c r="AV160" s="109" t="s">
        <v>73</v>
      </c>
      <c r="AW160" s="109" t="s">
        <v>82</v>
      </c>
      <c r="AX160" s="109" t="s">
        <v>61</v>
      </c>
      <c r="AY160" s="109" t="s">
        <v>102</v>
      </c>
    </row>
    <row r="161" spans="2:51" s="6" customFormat="1" ht="18.75" customHeight="1">
      <c r="B161" s="114"/>
      <c r="E161" s="115"/>
      <c r="F161" s="202" t="s">
        <v>114</v>
      </c>
      <c r="G161" s="203"/>
      <c r="H161" s="203"/>
      <c r="I161" s="203"/>
      <c r="K161" s="115"/>
      <c r="L161" s="143">
        <v>0</v>
      </c>
      <c r="M161" s="143">
        <v>0</v>
      </c>
      <c r="R161" s="116"/>
      <c r="T161" s="117"/>
      <c r="AA161" s="118"/>
      <c r="AB161" s="143"/>
      <c r="AT161" s="115" t="s">
        <v>113</v>
      </c>
      <c r="AU161" s="115" t="s">
        <v>73</v>
      </c>
      <c r="AV161" s="115" t="s">
        <v>19</v>
      </c>
      <c r="AW161" s="115" t="s">
        <v>82</v>
      </c>
      <c r="AX161" s="115" t="s">
        <v>61</v>
      </c>
      <c r="AY161" s="115" t="s">
        <v>102</v>
      </c>
    </row>
    <row r="162" spans="2:51" s="6" customFormat="1" ht="18.75" customHeight="1">
      <c r="B162" s="114"/>
      <c r="E162" s="115"/>
      <c r="F162" s="202" t="s">
        <v>114</v>
      </c>
      <c r="G162" s="203"/>
      <c r="H162" s="203"/>
      <c r="I162" s="203"/>
      <c r="K162" s="115"/>
      <c r="L162" s="143">
        <v>0</v>
      </c>
      <c r="M162" s="143">
        <v>0</v>
      </c>
      <c r="R162" s="116"/>
      <c r="T162" s="117"/>
      <c r="AA162" s="118"/>
      <c r="AB162" s="143"/>
      <c r="AT162" s="115" t="s">
        <v>113</v>
      </c>
      <c r="AU162" s="115" t="s">
        <v>73</v>
      </c>
      <c r="AV162" s="115" t="s">
        <v>19</v>
      </c>
      <c r="AW162" s="115" t="s">
        <v>82</v>
      </c>
      <c r="AX162" s="115" t="s">
        <v>61</v>
      </c>
      <c r="AY162" s="115" t="s">
        <v>102</v>
      </c>
    </row>
    <row r="163" spans="2:51" s="6" customFormat="1" ht="18.75" customHeight="1">
      <c r="B163" s="119"/>
      <c r="E163" s="120"/>
      <c r="F163" s="192" t="s">
        <v>115</v>
      </c>
      <c r="G163" s="193"/>
      <c r="H163" s="193"/>
      <c r="I163" s="193"/>
      <c r="K163" s="121">
        <v>8.04</v>
      </c>
      <c r="L163" s="143">
        <v>0</v>
      </c>
      <c r="M163" s="143">
        <v>0</v>
      </c>
      <c r="R163" s="122"/>
      <c r="T163" s="123"/>
      <c r="AA163" s="124"/>
      <c r="AB163" s="143"/>
      <c r="AT163" s="120" t="s">
        <v>113</v>
      </c>
      <c r="AU163" s="120" t="s">
        <v>73</v>
      </c>
      <c r="AV163" s="120" t="s">
        <v>107</v>
      </c>
      <c r="AW163" s="120" t="s">
        <v>82</v>
      </c>
      <c r="AX163" s="120" t="s">
        <v>19</v>
      </c>
      <c r="AY163" s="120" t="s">
        <v>102</v>
      </c>
    </row>
    <row r="164" spans="2:65" s="6" customFormat="1" ht="27" customHeight="1">
      <c r="B164" s="19"/>
      <c r="C164" s="100">
        <v>19</v>
      </c>
      <c r="D164" s="100" t="s">
        <v>103</v>
      </c>
      <c r="E164" s="101" t="s">
        <v>216</v>
      </c>
      <c r="F164" s="185" t="s">
        <v>217</v>
      </c>
      <c r="G164" s="186"/>
      <c r="H164" s="186"/>
      <c r="I164" s="186"/>
      <c r="J164" s="102" t="s">
        <v>178</v>
      </c>
      <c r="K164" s="103">
        <v>80.207</v>
      </c>
      <c r="L164" s="187"/>
      <c r="M164" s="188"/>
      <c r="N164" s="189">
        <f>ROUND($L$164*$K$164,2)</f>
        <v>0</v>
      </c>
      <c r="O164" s="186"/>
      <c r="P164" s="186"/>
      <c r="Q164" s="186"/>
      <c r="R164" s="20"/>
      <c r="T164" s="104"/>
      <c r="U164" s="26" t="s">
        <v>33</v>
      </c>
      <c r="V164" s="105">
        <v>0</v>
      </c>
      <c r="W164" s="105">
        <f>$V$164*$K$164</f>
        <v>0</v>
      </c>
      <c r="X164" s="105">
        <v>0</v>
      </c>
      <c r="Y164" s="105">
        <f>$X$164*$K$164</f>
        <v>0</v>
      </c>
      <c r="Z164" s="105">
        <v>0</v>
      </c>
      <c r="AA164" s="106">
        <f>$Z$164*$K$164</f>
        <v>0</v>
      </c>
      <c r="AB164" s="143"/>
      <c r="AR164" s="6" t="s">
        <v>107</v>
      </c>
      <c r="AT164" s="6" t="s">
        <v>103</v>
      </c>
      <c r="AU164" s="6" t="s">
        <v>73</v>
      </c>
      <c r="AY164" s="6" t="s">
        <v>102</v>
      </c>
      <c r="BE164" s="107">
        <f>IF($U$164="základní",$N$164,0)</f>
        <v>0</v>
      </c>
      <c r="BF164" s="107">
        <f>IF($U$164="snížená",$N$164,0)</f>
        <v>0</v>
      </c>
      <c r="BG164" s="107">
        <f>IF($U$164="zákl. přenesená",$N$164,0)</f>
        <v>0</v>
      </c>
      <c r="BH164" s="107">
        <f>IF($U$164="sníž. přenesená",$N$164,0)</f>
        <v>0</v>
      </c>
      <c r="BI164" s="107">
        <f>IF($U$164="nulová",$N$164,0)</f>
        <v>0</v>
      </c>
      <c r="BJ164" s="6" t="s">
        <v>19</v>
      </c>
      <c r="BK164" s="107">
        <f>ROUND($L$164*$K$164,2)</f>
        <v>0</v>
      </c>
      <c r="BL164" s="6" t="s">
        <v>107</v>
      </c>
      <c r="BM164" s="6" t="s">
        <v>215</v>
      </c>
    </row>
    <row r="165" spans="2:51" s="6" customFormat="1" ht="18.75" customHeight="1">
      <c r="B165" s="108"/>
      <c r="E165" s="109"/>
      <c r="F165" s="190" t="s">
        <v>218</v>
      </c>
      <c r="G165" s="191"/>
      <c r="H165" s="191"/>
      <c r="I165" s="191"/>
      <c r="K165" s="110">
        <v>80.207</v>
      </c>
      <c r="L165" s="143">
        <v>0</v>
      </c>
      <c r="M165" s="143">
        <v>0</v>
      </c>
      <c r="R165" s="111"/>
      <c r="T165" s="112"/>
      <c r="AA165" s="113"/>
      <c r="AB165" s="143"/>
      <c r="AT165" s="109" t="s">
        <v>113</v>
      </c>
      <c r="AU165" s="109" t="s">
        <v>73</v>
      </c>
      <c r="AV165" s="109" t="s">
        <v>73</v>
      </c>
      <c r="AW165" s="109" t="s">
        <v>82</v>
      </c>
      <c r="AX165" s="109" t="s">
        <v>19</v>
      </c>
      <c r="AY165" s="109" t="s">
        <v>102</v>
      </c>
    </row>
    <row r="166" spans="2:65" s="6" customFormat="1" ht="39" customHeight="1">
      <c r="B166" s="19"/>
      <c r="C166" s="100">
        <v>20</v>
      </c>
      <c r="D166" s="100" t="s">
        <v>103</v>
      </c>
      <c r="E166" s="101" t="s">
        <v>220</v>
      </c>
      <c r="F166" s="185" t="s">
        <v>221</v>
      </c>
      <c r="G166" s="186"/>
      <c r="H166" s="186"/>
      <c r="I166" s="186"/>
      <c r="J166" s="102" t="s">
        <v>178</v>
      </c>
      <c r="K166" s="103"/>
      <c r="L166" s="194"/>
      <c r="M166" s="195"/>
      <c r="N166" s="189"/>
      <c r="O166" s="186"/>
      <c r="P166" s="186"/>
      <c r="Q166" s="186"/>
      <c r="R166" s="20"/>
      <c r="T166" s="104"/>
      <c r="U166" s="26" t="s">
        <v>33</v>
      </c>
      <c r="V166" s="105">
        <v>0</v>
      </c>
      <c r="W166" s="105">
        <f>$V$166*$K$166</f>
        <v>0</v>
      </c>
      <c r="X166" s="105">
        <v>0</v>
      </c>
      <c r="Y166" s="105">
        <f>$X$166*$K$166</f>
        <v>0</v>
      </c>
      <c r="Z166" s="105">
        <v>0</v>
      </c>
      <c r="AA166" s="106">
        <f>$Z$166*$K$166</f>
        <v>0</v>
      </c>
      <c r="AB166" s="143"/>
      <c r="AR166" s="6" t="s">
        <v>107</v>
      </c>
      <c r="AT166" s="6" t="s">
        <v>103</v>
      </c>
      <c r="AU166" s="6" t="s">
        <v>73</v>
      </c>
      <c r="AY166" s="6" t="s">
        <v>102</v>
      </c>
      <c r="BE166" s="107">
        <f>IF($U$166="základní",$N$166,0)</f>
        <v>0</v>
      </c>
      <c r="BF166" s="107">
        <f>IF($U$166="snížená",$N$166,0)</f>
        <v>0</v>
      </c>
      <c r="BG166" s="107">
        <f>IF($U$166="zákl. přenesená",$N$166,0)</f>
        <v>0</v>
      </c>
      <c r="BH166" s="107">
        <f>IF($U$166="sníž. přenesená",$N$166,0)</f>
        <v>0</v>
      </c>
      <c r="BI166" s="107">
        <f>IF($U$166="nulová",$N$166,0)</f>
        <v>0</v>
      </c>
      <c r="BJ166" s="6" t="s">
        <v>19</v>
      </c>
      <c r="BK166" s="107">
        <f>ROUND($L$166*$K$166,2)</f>
        <v>0</v>
      </c>
      <c r="BL166" s="6" t="s">
        <v>107</v>
      </c>
      <c r="BM166" s="6" t="s">
        <v>219</v>
      </c>
    </row>
    <row r="167" spans="2:51" s="6" customFormat="1" ht="18.75" customHeight="1">
      <c r="B167" s="108"/>
      <c r="E167" s="109"/>
      <c r="F167" s="190" t="s">
        <v>222</v>
      </c>
      <c r="G167" s="191"/>
      <c r="H167" s="191"/>
      <c r="I167" s="191"/>
      <c r="K167" s="110">
        <v>721.863</v>
      </c>
      <c r="L167" s="143">
        <v>0</v>
      </c>
      <c r="M167" s="143">
        <v>0</v>
      </c>
      <c r="R167" s="111"/>
      <c r="T167" s="112"/>
      <c r="AA167" s="113"/>
      <c r="AB167" s="143"/>
      <c r="AT167" s="109" t="s">
        <v>113</v>
      </c>
      <c r="AU167" s="109" t="s">
        <v>73</v>
      </c>
      <c r="AV167" s="109" t="s">
        <v>73</v>
      </c>
      <c r="AW167" s="109" t="s">
        <v>82</v>
      </c>
      <c r="AX167" s="109" t="s">
        <v>19</v>
      </c>
      <c r="AY167" s="109" t="s">
        <v>102</v>
      </c>
    </row>
    <row r="168" spans="2:65" s="6" customFormat="1" ht="27" customHeight="1">
      <c r="B168" s="19"/>
      <c r="C168" s="100">
        <v>21</v>
      </c>
      <c r="D168" s="100" t="s">
        <v>103</v>
      </c>
      <c r="E168" s="101" t="s">
        <v>224</v>
      </c>
      <c r="F168" s="185" t="s">
        <v>225</v>
      </c>
      <c r="G168" s="186"/>
      <c r="H168" s="186"/>
      <c r="I168" s="186"/>
      <c r="J168" s="102" t="s">
        <v>178</v>
      </c>
      <c r="K168" s="103">
        <v>15.166</v>
      </c>
      <c r="L168" s="187"/>
      <c r="M168" s="188"/>
      <c r="N168" s="189">
        <f>ROUND($L$168*$K$168,2)</f>
        <v>0</v>
      </c>
      <c r="O168" s="186"/>
      <c r="P168" s="186"/>
      <c r="Q168" s="186"/>
      <c r="R168" s="20"/>
      <c r="T168" s="104"/>
      <c r="U168" s="26" t="s">
        <v>33</v>
      </c>
      <c r="V168" s="105">
        <v>0</v>
      </c>
      <c r="W168" s="105">
        <f>$V$168*$K$168</f>
        <v>0</v>
      </c>
      <c r="X168" s="105">
        <v>0</v>
      </c>
      <c r="Y168" s="105">
        <f>$X$168*$K$168</f>
        <v>0</v>
      </c>
      <c r="Z168" s="105">
        <v>0</v>
      </c>
      <c r="AA168" s="106">
        <f>$Z$168*$K$168</f>
        <v>0</v>
      </c>
      <c r="AB168" s="143"/>
      <c r="AR168" s="6" t="s">
        <v>107</v>
      </c>
      <c r="AT168" s="6" t="s">
        <v>103</v>
      </c>
      <c r="AU168" s="6" t="s">
        <v>73</v>
      </c>
      <c r="AY168" s="6" t="s">
        <v>102</v>
      </c>
      <c r="BE168" s="107">
        <f>IF($U$168="základní",$N$168,0)</f>
        <v>0</v>
      </c>
      <c r="BF168" s="107">
        <f>IF($U$168="snížená",$N$168,0)</f>
        <v>0</v>
      </c>
      <c r="BG168" s="107">
        <f>IF($U$168="zákl. přenesená",$N$168,0)</f>
        <v>0</v>
      </c>
      <c r="BH168" s="107">
        <f>IF($U$168="sníž. přenesená",$N$168,0)</f>
        <v>0</v>
      </c>
      <c r="BI168" s="107">
        <f>IF($U$168="nulová",$N$168,0)</f>
        <v>0</v>
      </c>
      <c r="BJ168" s="6" t="s">
        <v>19</v>
      </c>
      <c r="BK168" s="107">
        <f>ROUND($L$168*$K$168,2)</f>
        <v>0</v>
      </c>
      <c r="BL168" s="6" t="s">
        <v>107</v>
      </c>
      <c r="BM168" s="6" t="s">
        <v>223</v>
      </c>
    </row>
    <row r="169" spans="2:51" s="6" customFormat="1" ht="18.75" customHeight="1">
      <c r="B169" s="114"/>
      <c r="E169" s="115"/>
      <c r="F169" s="202" t="s">
        <v>226</v>
      </c>
      <c r="G169" s="203"/>
      <c r="H169" s="203"/>
      <c r="I169" s="203"/>
      <c r="K169" s="115"/>
      <c r="L169" s="143">
        <v>0</v>
      </c>
      <c r="M169" s="143">
        <v>0</v>
      </c>
      <c r="R169" s="116"/>
      <c r="T169" s="117"/>
      <c r="AA169" s="118"/>
      <c r="AB169" s="143"/>
      <c r="AT169" s="115" t="s">
        <v>113</v>
      </c>
      <c r="AU169" s="115" t="s">
        <v>73</v>
      </c>
      <c r="AV169" s="115" t="s">
        <v>19</v>
      </c>
      <c r="AW169" s="115" t="s">
        <v>82</v>
      </c>
      <c r="AX169" s="115" t="s">
        <v>61</v>
      </c>
      <c r="AY169" s="115" t="s">
        <v>102</v>
      </c>
    </row>
    <row r="170" spans="2:51" s="6" customFormat="1" ht="18.75" customHeight="1">
      <c r="B170" s="108"/>
      <c r="E170" s="109"/>
      <c r="F170" s="190" t="s">
        <v>227</v>
      </c>
      <c r="G170" s="191"/>
      <c r="H170" s="191"/>
      <c r="I170" s="191"/>
      <c r="K170" s="110">
        <v>14.864</v>
      </c>
      <c r="L170" s="143">
        <v>0</v>
      </c>
      <c r="M170" s="143">
        <v>0</v>
      </c>
      <c r="R170" s="111"/>
      <c r="T170" s="112"/>
      <c r="AA170" s="113"/>
      <c r="AB170" s="143"/>
      <c r="AT170" s="109" t="s">
        <v>113</v>
      </c>
      <c r="AU170" s="109" t="s">
        <v>73</v>
      </c>
      <c r="AV170" s="109" t="s">
        <v>73</v>
      </c>
      <c r="AW170" s="109" t="s">
        <v>82</v>
      </c>
      <c r="AX170" s="109" t="s">
        <v>61</v>
      </c>
      <c r="AY170" s="109" t="s">
        <v>102</v>
      </c>
    </row>
    <row r="171" spans="2:51" s="6" customFormat="1" ht="32.25" customHeight="1">
      <c r="B171" s="108"/>
      <c r="E171" s="109"/>
      <c r="F171" s="190" t="s">
        <v>228</v>
      </c>
      <c r="G171" s="191"/>
      <c r="H171" s="191"/>
      <c r="I171" s="191"/>
      <c r="K171" s="110">
        <v>0.302</v>
      </c>
      <c r="L171" s="143">
        <v>0</v>
      </c>
      <c r="M171" s="143">
        <v>0</v>
      </c>
      <c r="R171" s="111"/>
      <c r="T171" s="112"/>
      <c r="AA171" s="113"/>
      <c r="AB171" s="143"/>
      <c r="AT171" s="109" t="s">
        <v>113</v>
      </c>
      <c r="AU171" s="109" t="s">
        <v>73</v>
      </c>
      <c r="AV171" s="109" t="s">
        <v>73</v>
      </c>
      <c r="AW171" s="109" t="s">
        <v>82</v>
      </c>
      <c r="AX171" s="109" t="s">
        <v>61</v>
      </c>
      <c r="AY171" s="109" t="s">
        <v>102</v>
      </c>
    </row>
    <row r="172" spans="2:51" s="6" customFormat="1" ht="18.75" customHeight="1">
      <c r="B172" s="114"/>
      <c r="E172" s="115"/>
      <c r="F172" s="202" t="s">
        <v>114</v>
      </c>
      <c r="G172" s="203"/>
      <c r="H172" s="203"/>
      <c r="I172" s="203"/>
      <c r="K172" s="115"/>
      <c r="L172" s="143">
        <v>0</v>
      </c>
      <c r="M172" s="143">
        <v>0</v>
      </c>
      <c r="R172" s="116"/>
      <c r="T172" s="117"/>
      <c r="AA172" s="118"/>
      <c r="AB172" s="143"/>
      <c r="AT172" s="115" t="s">
        <v>113</v>
      </c>
      <c r="AU172" s="115" t="s">
        <v>73</v>
      </c>
      <c r="AV172" s="115" t="s">
        <v>19</v>
      </c>
      <c r="AW172" s="115" t="s">
        <v>82</v>
      </c>
      <c r="AX172" s="115" t="s">
        <v>61</v>
      </c>
      <c r="AY172" s="115" t="s">
        <v>102</v>
      </c>
    </row>
    <row r="173" spans="2:51" s="6" customFormat="1" ht="18.75" customHeight="1">
      <c r="B173" s="114"/>
      <c r="E173" s="115"/>
      <c r="F173" s="202" t="s">
        <v>114</v>
      </c>
      <c r="G173" s="203"/>
      <c r="H173" s="203"/>
      <c r="I173" s="203"/>
      <c r="K173" s="115"/>
      <c r="L173" s="143">
        <v>0</v>
      </c>
      <c r="M173" s="143">
        <v>0</v>
      </c>
      <c r="R173" s="116"/>
      <c r="T173" s="117"/>
      <c r="AA173" s="118"/>
      <c r="AB173" s="143"/>
      <c r="AT173" s="115" t="s">
        <v>113</v>
      </c>
      <c r="AU173" s="115" t="s">
        <v>73</v>
      </c>
      <c r="AV173" s="115" t="s">
        <v>19</v>
      </c>
      <c r="AW173" s="115" t="s">
        <v>82</v>
      </c>
      <c r="AX173" s="115" t="s">
        <v>61</v>
      </c>
      <c r="AY173" s="115" t="s">
        <v>102</v>
      </c>
    </row>
    <row r="174" spans="2:51" s="6" customFormat="1" ht="18.75" customHeight="1">
      <c r="B174" s="119"/>
      <c r="E174" s="120"/>
      <c r="F174" s="192" t="s">
        <v>115</v>
      </c>
      <c r="G174" s="193"/>
      <c r="H174" s="193"/>
      <c r="I174" s="193"/>
      <c r="K174" s="121">
        <v>15.166</v>
      </c>
      <c r="L174" s="143">
        <v>0</v>
      </c>
      <c r="M174" s="143">
        <v>0</v>
      </c>
      <c r="R174" s="122"/>
      <c r="T174" s="123"/>
      <c r="AA174" s="124"/>
      <c r="AB174" s="143"/>
      <c r="AT174" s="120" t="s">
        <v>113</v>
      </c>
      <c r="AU174" s="120" t="s">
        <v>73</v>
      </c>
      <c r="AV174" s="120" t="s">
        <v>107</v>
      </c>
      <c r="AW174" s="120" t="s">
        <v>82</v>
      </c>
      <c r="AX174" s="120" t="s">
        <v>19</v>
      </c>
      <c r="AY174" s="120" t="s">
        <v>102</v>
      </c>
    </row>
    <row r="175" spans="2:65" s="6" customFormat="1" ht="39" customHeight="1">
      <c r="B175" s="19"/>
      <c r="C175" s="100">
        <v>22</v>
      </c>
      <c r="D175" s="100" t="s">
        <v>103</v>
      </c>
      <c r="E175" s="101" t="s">
        <v>230</v>
      </c>
      <c r="F175" s="185" t="s">
        <v>231</v>
      </c>
      <c r="G175" s="186"/>
      <c r="H175" s="186"/>
      <c r="I175" s="186"/>
      <c r="J175" s="102" t="s">
        <v>178</v>
      </c>
      <c r="K175" s="103"/>
      <c r="L175" s="194"/>
      <c r="M175" s="195"/>
      <c r="N175" s="189"/>
      <c r="O175" s="186"/>
      <c r="P175" s="186"/>
      <c r="Q175" s="186"/>
      <c r="R175" s="20"/>
      <c r="T175" s="104"/>
      <c r="U175" s="26" t="s">
        <v>33</v>
      </c>
      <c r="V175" s="105">
        <v>0</v>
      </c>
      <c r="W175" s="105">
        <f>$V$175*$K$175</f>
        <v>0</v>
      </c>
      <c r="X175" s="105">
        <v>0</v>
      </c>
      <c r="Y175" s="105">
        <f>$X$175*$K$175</f>
        <v>0</v>
      </c>
      <c r="Z175" s="105">
        <v>0</v>
      </c>
      <c r="AA175" s="106">
        <f>$Z$175*$K$175</f>
        <v>0</v>
      </c>
      <c r="AB175" s="143"/>
      <c r="AR175" s="6" t="s">
        <v>107</v>
      </c>
      <c r="AT175" s="6" t="s">
        <v>103</v>
      </c>
      <c r="AU175" s="6" t="s">
        <v>73</v>
      </c>
      <c r="AY175" s="6" t="s">
        <v>102</v>
      </c>
      <c r="BE175" s="107">
        <f>IF($U$175="základní",$N$175,0)</f>
        <v>0</v>
      </c>
      <c r="BF175" s="107">
        <f>IF($U$175="snížená",$N$175,0)</f>
        <v>0</v>
      </c>
      <c r="BG175" s="107">
        <f>IF($U$175="zákl. přenesená",$N$175,0)</f>
        <v>0</v>
      </c>
      <c r="BH175" s="107">
        <f>IF($U$175="sníž. přenesená",$N$175,0)</f>
        <v>0</v>
      </c>
      <c r="BI175" s="107">
        <f>IF($U$175="nulová",$N$175,0)</f>
        <v>0</v>
      </c>
      <c r="BJ175" s="6" t="s">
        <v>19</v>
      </c>
      <c r="BK175" s="107">
        <f>ROUND($L$175*$K$175,2)</f>
        <v>0</v>
      </c>
      <c r="BL175" s="6" t="s">
        <v>107</v>
      </c>
      <c r="BM175" s="6" t="s">
        <v>229</v>
      </c>
    </row>
    <row r="176" spans="2:51" s="6" customFormat="1" ht="18.75" customHeight="1">
      <c r="B176" s="108"/>
      <c r="E176" s="109"/>
      <c r="F176" s="190" t="s">
        <v>232</v>
      </c>
      <c r="G176" s="191"/>
      <c r="H176" s="191"/>
      <c r="I176" s="191"/>
      <c r="K176" s="110">
        <v>151.66</v>
      </c>
      <c r="L176" s="143">
        <v>0</v>
      </c>
      <c r="M176" s="143">
        <v>0</v>
      </c>
      <c r="R176" s="111"/>
      <c r="T176" s="112"/>
      <c r="AA176" s="113"/>
      <c r="AB176" s="143"/>
      <c r="AT176" s="109" t="s">
        <v>113</v>
      </c>
      <c r="AU176" s="109" t="s">
        <v>73</v>
      </c>
      <c r="AV176" s="109" t="s">
        <v>73</v>
      </c>
      <c r="AW176" s="109" t="s">
        <v>82</v>
      </c>
      <c r="AX176" s="109" t="s">
        <v>19</v>
      </c>
      <c r="AY176" s="109" t="s">
        <v>102</v>
      </c>
    </row>
    <row r="177" spans="2:65" s="6" customFormat="1" ht="15.75" customHeight="1">
      <c r="B177" s="19"/>
      <c r="C177" s="100">
        <v>23</v>
      </c>
      <c r="D177" s="100" t="s">
        <v>103</v>
      </c>
      <c r="E177" s="101" t="s">
        <v>234</v>
      </c>
      <c r="F177" s="185" t="s">
        <v>235</v>
      </c>
      <c r="G177" s="186"/>
      <c r="H177" s="186"/>
      <c r="I177" s="186"/>
      <c r="J177" s="102" t="s">
        <v>178</v>
      </c>
      <c r="K177" s="103"/>
      <c r="L177" s="194"/>
      <c r="M177" s="195"/>
      <c r="N177" s="189"/>
      <c r="O177" s="186"/>
      <c r="P177" s="186"/>
      <c r="Q177" s="186"/>
      <c r="R177" s="20"/>
      <c r="T177" s="104"/>
      <c r="U177" s="26" t="s">
        <v>33</v>
      </c>
      <c r="V177" s="105">
        <v>0</v>
      </c>
      <c r="W177" s="105">
        <f>$V$177*$K$177</f>
        <v>0</v>
      </c>
      <c r="X177" s="105">
        <v>0</v>
      </c>
      <c r="Y177" s="105">
        <f>$X$177*$K$177</f>
        <v>0</v>
      </c>
      <c r="Z177" s="105">
        <v>0</v>
      </c>
      <c r="AA177" s="106">
        <f>$Z$177*$K$177</f>
        <v>0</v>
      </c>
      <c r="AB177" s="143"/>
      <c r="AR177" s="6" t="s">
        <v>107</v>
      </c>
      <c r="AT177" s="6" t="s">
        <v>103</v>
      </c>
      <c r="AU177" s="6" t="s">
        <v>73</v>
      </c>
      <c r="AY177" s="6" t="s">
        <v>102</v>
      </c>
      <c r="BE177" s="107">
        <f>IF($U$177="základní",$N$177,0)</f>
        <v>0</v>
      </c>
      <c r="BF177" s="107">
        <f>IF($U$177="snížená",$N$177,0)</f>
        <v>0</v>
      </c>
      <c r="BG177" s="107">
        <f>IF($U$177="zákl. přenesená",$N$177,0)</f>
        <v>0</v>
      </c>
      <c r="BH177" s="107">
        <f>IF($U$177="sníž. přenesená",$N$177,0)</f>
        <v>0</v>
      </c>
      <c r="BI177" s="107">
        <f>IF($U$177="nulová",$N$177,0)</f>
        <v>0</v>
      </c>
      <c r="BJ177" s="6" t="s">
        <v>19</v>
      </c>
      <c r="BK177" s="107">
        <f>ROUND($L$177*$K$177,2)</f>
        <v>0</v>
      </c>
      <c r="BL177" s="6" t="s">
        <v>107</v>
      </c>
      <c r="BM177" s="6" t="s">
        <v>233</v>
      </c>
    </row>
    <row r="178" spans="2:51" s="6" customFormat="1" ht="32.25" customHeight="1">
      <c r="B178" s="108"/>
      <c r="E178" s="109"/>
      <c r="F178" s="190" t="s">
        <v>236</v>
      </c>
      <c r="G178" s="191"/>
      <c r="H178" s="191"/>
      <c r="I178" s="191"/>
      <c r="K178" s="110">
        <v>2.01</v>
      </c>
      <c r="L178" s="143">
        <v>0</v>
      </c>
      <c r="M178" s="143">
        <v>0</v>
      </c>
      <c r="R178" s="111"/>
      <c r="T178" s="112"/>
      <c r="AA178" s="113"/>
      <c r="AB178" s="143"/>
      <c r="AT178" s="109" t="s">
        <v>113</v>
      </c>
      <c r="AU178" s="109" t="s">
        <v>73</v>
      </c>
      <c r="AV178" s="109" t="s">
        <v>73</v>
      </c>
      <c r="AW178" s="109" t="s">
        <v>82</v>
      </c>
      <c r="AX178" s="109" t="s">
        <v>61</v>
      </c>
      <c r="AY178" s="109" t="s">
        <v>102</v>
      </c>
    </row>
    <row r="179" spans="2:51" s="6" customFormat="1" ht="18.75" customHeight="1">
      <c r="B179" s="114"/>
      <c r="E179" s="115"/>
      <c r="F179" s="202" t="s">
        <v>114</v>
      </c>
      <c r="G179" s="203"/>
      <c r="H179" s="203"/>
      <c r="I179" s="203"/>
      <c r="K179" s="115"/>
      <c r="L179" s="143">
        <v>0</v>
      </c>
      <c r="M179" s="143">
        <v>0</v>
      </c>
      <c r="R179" s="116"/>
      <c r="T179" s="117"/>
      <c r="AA179" s="118"/>
      <c r="AB179" s="143"/>
      <c r="AT179" s="115" t="s">
        <v>113</v>
      </c>
      <c r="AU179" s="115" t="s">
        <v>73</v>
      </c>
      <c r="AV179" s="115" t="s">
        <v>19</v>
      </c>
      <c r="AW179" s="115" t="s">
        <v>82</v>
      </c>
      <c r="AX179" s="115" t="s">
        <v>61</v>
      </c>
      <c r="AY179" s="115" t="s">
        <v>102</v>
      </c>
    </row>
    <row r="180" spans="2:51" s="6" customFormat="1" ht="18.75" customHeight="1">
      <c r="B180" s="114"/>
      <c r="E180" s="115"/>
      <c r="F180" s="202" t="s">
        <v>114</v>
      </c>
      <c r="G180" s="203"/>
      <c r="H180" s="203"/>
      <c r="I180" s="203"/>
      <c r="K180" s="115"/>
      <c r="L180" s="143">
        <v>0</v>
      </c>
      <c r="M180" s="143">
        <v>0</v>
      </c>
      <c r="R180" s="116"/>
      <c r="T180" s="117"/>
      <c r="AA180" s="118"/>
      <c r="AB180" s="143"/>
      <c r="AT180" s="115" t="s">
        <v>113</v>
      </c>
      <c r="AU180" s="115" t="s">
        <v>73</v>
      </c>
      <c r="AV180" s="115" t="s">
        <v>19</v>
      </c>
      <c r="AW180" s="115" t="s">
        <v>82</v>
      </c>
      <c r="AX180" s="115" t="s">
        <v>61</v>
      </c>
      <c r="AY180" s="115" t="s">
        <v>102</v>
      </c>
    </row>
    <row r="181" spans="2:51" s="6" customFormat="1" ht="18.75" customHeight="1">
      <c r="B181" s="119"/>
      <c r="E181" s="120"/>
      <c r="F181" s="192" t="s">
        <v>115</v>
      </c>
      <c r="G181" s="193"/>
      <c r="H181" s="193"/>
      <c r="I181" s="193"/>
      <c r="K181" s="121">
        <v>2.01</v>
      </c>
      <c r="L181" s="143">
        <v>0</v>
      </c>
      <c r="M181" s="143">
        <v>0</v>
      </c>
      <c r="R181" s="122"/>
      <c r="T181" s="123"/>
      <c r="AA181" s="124"/>
      <c r="AB181" s="143"/>
      <c r="AT181" s="120" t="s">
        <v>113</v>
      </c>
      <c r="AU181" s="120" t="s">
        <v>73</v>
      </c>
      <c r="AV181" s="120" t="s">
        <v>107</v>
      </c>
      <c r="AW181" s="120" t="s">
        <v>82</v>
      </c>
      <c r="AX181" s="120" t="s">
        <v>19</v>
      </c>
      <c r="AY181" s="120" t="s">
        <v>102</v>
      </c>
    </row>
    <row r="182" spans="2:65" s="6" customFormat="1" ht="15.75" customHeight="1">
      <c r="B182" s="19"/>
      <c r="C182" s="100">
        <v>24</v>
      </c>
      <c r="D182" s="100" t="s">
        <v>103</v>
      </c>
      <c r="E182" s="101" t="s">
        <v>238</v>
      </c>
      <c r="F182" s="185" t="s">
        <v>239</v>
      </c>
      <c r="G182" s="186"/>
      <c r="H182" s="186"/>
      <c r="I182" s="186"/>
      <c r="J182" s="102" t="s">
        <v>178</v>
      </c>
      <c r="K182" s="103">
        <v>2.01</v>
      </c>
      <c r="L182" s="187"/>
      <c r="M182" s="188"/>
      <c r="N182" s="189">
        <f>ROUND($L$182*$K$182,2)</f>
        <v>0</v>
      </c>
      <c r="O182" s="186"/>
      <c r="P182" s="186"/>
      <c r="Q182" s="186"/>
      <c r="R182" s="20"/>
      <c r="T182" s="104"/>
      <c r="U182" s="26" t="s">
        <v>33</v>
      </c>
      <c r="V182" s="105">
        <v>0</v>
      </c>
      <c r="W182" s="105">
        <f>$V$182*$K$182</f>
        <v>0</v>
      </c>
      <c r="X182" s="105">
        <v>0</v>
      </c>
      <c r="Y182" s="105">
        <f>$X$182*$K$182</f>
        <v>0</v>
      </c>
      <c r="Z182" s="105">
        <v>0</v>
      </c>
      <c r="AA182" s="106">
        <f>$Z$182*$K$182</f>
        <v>0</v>
      </c>
      <c r="AB182" s="143"/>
      <c r="AR182" s="6" t="s">
        <v>107</v>
      </c>
      <c r="AT182" s="6" t="s">
        <v>103</v>
      </c>
      <c r="AU182" s="6" t="s">
        <v>73</v>
      </c>
      <c r="AY182" s="6" t="s">
        <v>102</v>
      </c>
      <c r="BE182" s="107">
        <f>IF($U$182="základní",$N$182,0)</f>
        <v>0</v>
      </c>
      <c r="BF182" s="107">
        <f>IF($U$182="snížená",$N$182,0)</f>
        <v>0</v>
      </c>
      <c r="BG182" s="107">
        <f>IF($U$182="zákl. přenesená",$N$182,0)</f>
        <v>0</v>
      </c>
      <c r="BH182" s="107">
        <f>IF($U$182="sníž. přenesená",$N$182,0)</f>
        <v>0</v>
      </c>
      <c r="BI182" s="107">
        <f>IF($U$182="nulová",$N$182,0)</f>
        <v>0</v>
      </c>
      <c r="BJ182" s="6" t="s">
        <v>19</v>
      </c>
      <c r="BK182" s="107">
        <f>ROUND($L$182*$K$182,2)</f>
        <v>0</v>
      </c>
      <c r="BL182" s="6" t="s">
        <v>107</v>
      </c>
      <c r="BM182" s="6" t="s">
        <v>237</v>
      </c>
    </row>
    <row r="183" spans="2:51" s="6" customFormat="1" ht="32.25" customHeight="1">
      <c r="B183" s="108"/>
      <c r="E183" s="109"/>
      <c r="F183" s="190" t="s">
        <v>236</v>
      </c>
      <c r="G183" s="191"/>
      <c r="H183" s="191"/>
      <c r="I183" s="191"/>
      <c r="K183" s="110">
        <v>2.01</v>
      </c>
      <c r="L183" s="143">
        <v>0</v>
      </c>
      <c r="M183" s="143">
        <v>0</v>
      </c>
      <c r="R183" s="111"/>
      <c r="T183" s="112"/>
      <c r="AA183" s="113"/>
      <c r="AB183" s="143"/>
      <c r="AT183" s="109" t="s">
        <v>113</v>
      </c>
      <c r="AU183" s="109" t="s">
        <v>73</v>
      </c>
      <c r="AV183" s="109" t="s">
        <v>73</v>
      </c>
      <c r="AW183" s="109" t="s">
        <v>82</v>
      </c>
      <c r="AX183" s="109" t="s">
        <v>61</v>
      </c>
      <c r="AY183" s="109" t="s">
        <v>102</v>
      </c>
    </row>
    <row r="184" spans="2:51" s="6" customFormat="1" ht="18.75" customHeight="1">
      <c r="B184" s="114"/>
      <c r="E184" s="115"/>
      <c r="F184" s="202" t="s">
        <v>114</v>
      </c>
      <c r="G184" s="203"/>
      <c r="H184" s="203"/>
      <c r="I184" s="203"/>
      <c r="K184" s="115"/>
      <c r="L184" s="143">
        <v>0</v>
      </c>
      <c r="M184" s="143">
        <v>0</v>
      </c>
      <c r="R184" s="116"/>
      <c r="T184" s="117"/>
      <c r="AA184" s="118"/>
      <c r="AB184" s="143"/>
      <c r="AT184" s="115" t="s">
        <v>113</v>
      </c>
      <c r="AU184" s="115" t="s">
        <v>73</v>
      </c>
      <c r="AV184" s="115" t="s">
        <v>19</v>
      </c>
      <c r="AW184" s="115" t="s">
        <v>82</v>
      </c>
      <c r="AX184" s="115" t="s">
        <v>61</v>
      </c>
      <c r="AY184" s="115" t="s">
        <v>102</v>
      </c>
    </row>
    <row r="185" spans="2:51" s="6" customFormat="1" ht="18.75" customHeight="1">
      <c r="B185" s="114"/>
      <c r="E185" s="115"/>
      <c r="F185" s="202" t="s">
        <v>114</v>
      </c>
      <c r="G185" s="203"/>
      <c r="H185" s="203"/>
      <c r="I185" s="203"/>
      <c r="K185" s="115"/>
      <c r="L185" s="143">
        <v>0</v>
      </c>
      <c r="M185" s="143">
        <v>0</v>
      </c>
      <c r="R185" s="116"/>
      <c r="T185" s="117"/>
      <c r="AA185" s="118"/>
      <c r="AB185" s="143"/>
      <c r="AT185" s="115" t="s">
        <v>113</v>
      </c>
      <c r="AU185" s="115" t="s">
        <v>73</v>
      </c>
      <c r="AV185" s="115" t="s">
        <v>19</v>
      </c>
      <c r="AW185" s="115" t="s">
        <v>82</v>
      </c>
      <c r="AX185" s="115" t="s">
        <v>61</v>
      </c>
      <c r="AY185" s="115" t="s">
        <v>102</v>
      </c>
    </row>
    <row r="186" spans="2:51" s="6" customFormat="1" ht="18.75" customHeight="1">
      <c r="B186" s="119"/>
      <c r="E186" s="120"/>
      <c r="F186" s="192" t="s">
        <v>115</v>
      </c>
      <c r="G186" s="193"/>
      <c r="H186" s="193"/>
      <c r="I186" s="193"/>
      <c r="K186" s="121">
        <v>2.01</v>
      </c>
      <c r="L186" s="143">
        <v>0</v>
      </c>
      <c r="M186" s="143">
        <v>0</v>
      </c>
      <c r="R186" s="122"/>
      <c r="T186" s="123"/>
      <c r="AA186" s="124"/>
      <c r="AB186" s="143"/>
      <c r="AT186" s="120" t="s">
        <v>113</v>
      </c>
      <c r="AU186" s="120" t="s">
        <v>73</v>
      </c>
      <c r="AV186" s="120" t="s">
        <v>107</v>
      </c>
      <c r="AW186" s="120" t="s">
        <v>82</v>
      </c>
      <c r="AX186" s="120" t="s">
        <v>19</v>
      </c>
      <c r="AY186" s="120" t="s">
        <v>102</v>
      </c>
    </row>
    <row r="187" spans="2:65" s="6" customFormat="1" ht="15.75" customHeight="1">
      <c r="B187" s="19"/>
      <c r="C187" s="100">
        <v>25</v>
      </c>
      <c r="D187" s="100" t="s">
        <v>103</v>
      </c>
      <c r="E187" s="101" t="s">
        <v>241</v>
      </c>
      <c r="F187" s="185" t="s">
        <v>242</v>
      </c>
      <c r="G187" s="186"/>
      <c r="H187" s="186"/>
      <c r="I187" s="186"/>
      <c r="J187" s="102" t="s">
        <v>178</v>
      </c>
      <c r="K187" s="103">
        <v>99.09</v>
      </c>
      <c r="L187" s="187"/>
      <c r="M187" s="188"/>
      <c r="N187" s="189">
        <f>ROUND($L$187*$K$187,2)</f>
        <v>0</v>
      </c>
      <c r="O187" s="186"/>
      <c r="P187" s="186"/>
      <c r="Q187" s="186"/>
      <c r="R187" s="20"/>
      <c r="T187" s="104"/>
      <c r="U187" s="26" t="s">
        <v>33</v>
      </c>
      <c r="V187" s="105">
        <v>0</v>
      </c>
      <c r="W187" s="105">
        <f>$V$187*$K$187</f>
        <v>0</v>
      </c>
      <c r="X187" s="105">
        <v>0</v>
      </c>
      <c r="Y187" s="105">
        <f>$X$187*$K$187</f>
        <v>0</v>
      </c>
      <c r="Z187" s="105">
        <v>0</v>
      </c>
      <c r="AA187" s="106">
        <f>$Z$187*$K$187</f>
        <v>0</v>
      </c>
      <c r="AB187" s="143"/>
      <c r="AR187" s="6" t="s">
        <v>107</v>
      </c>
      <c r="AT187" s="6" t="s">
        <v>103</v>
      </c>
      <c r="AU187" s="6" t="s">
        <v>73</v>
      </c>
      <c r="AY187" s="6" t="s">
        <v>102</v>
      </c>
      <c r="BE187" s="107">
        <f>IF($U$187="základní",$N$187,0)</f>
        <v>0</v>
      </c>
      <c r="BF187" s="107">
        <f>IF($U$187="snížená",$N$187,0)</f>
        <v>0</v>
      </c>
      <c r="BG187" s="107">
        <f>IF($U$187="zákl. přenesená",$N$187,0)</f>
        <v>0</v>
      </c>
      <c r="BH187" s="107">
        <f>IF($U$187="sníž. přenesená",$N$187,0)</f>
        <v>0</v>
      </c>
      <c r="BI187" s="107">
        <f>IF($U$187="nulová",$N$187,0)</f>
        <v>0</v>
      </c>
      <c r="BJ187" s="6" t="s">
        <v>19</v>
      </c>
      <c r="BK187" s="107">
        <f>ROUND($L$187*$K$187,2)</f>
        <v>0</v>
      </c>
      <c r="BL187" s="6" t="s">
        <v>107</v>
      </c>
      <c r="BM187" s="6" t="s">
        <v>240</v>
      </c>
    </row>
    <row r="188" spans="2:51" s="6" customFormat="1" ht="18.75" customHeight="1">
      <c r="B188" s="114"/>
      <c r="E188" s="115"/>
      <c r="F188" s="202" t="s">
        <v>243</v>
      </c>
      <c r="G188" s="203"/>
      <c r="H188" s="203"/>
      <c r="I188" s="203"/>
      <c r="K188" s="115"/>
      <c r="L188" s="143">
        <v>0</v>
      </c>
      <c r="M188" s="143">
        <v>0</v>
      </c>
      <c r="R188" s="116"/>
      <c r="T188" s="117"/>
      <c r="AA188" s="118"/>
      <c r="AB188" s="143"/>
      <c r="AT188" s="115" t="s">
        <v>113</v>
      </c>
      <c r="AU188" s="115" t="s">
        <v>73</v>
      </c>
      <c r="AV188" s="115" t="s">
        <v>19</v>
      </c>
      <c r="AW188" s="115" t="s">
        <v>82</v>
      </c>
      <c r="AX188" s="115" t="s">
        <v>61</v>
      </c>
      <c r="AY188" s="115" t="s">
        <v>102</v>
      </c>
    </row>
    <row r="189" spans="2:51" s="6" customFormat="1" ht="18.75" customHeight="1">
      <c r="B189" s="108"/>
      <c r="E189" s="109"/>
      <c r="F189" s="190" t="s">
        <v>244</v>
      </c>
      <c r="G189" s="191"/>
      <c r="H189" s="191"/>
      <c r="I189" s="191"/>
      <c r="K189" s="110">
        <v>99.09</v>
      </c>
      <c r="L189" s="143">
        <v>0</v>
      </c>
      <c r="M189" s="143">
        <v>0</v>
      </c>
      <c r="R189" s="111"/>
      <c r="T189" s="112"/>
      <c r="AA189" s="113"/>
      <c r="AB189" s="143"/>
      <c r="AT189" s="109" t="s">
        <v>113</v>
      </c>
      <c r="AU189" s="109" t="s">
        <v>73</v>
      </c>
      <c r="AV189" s="109" t="s">
        <v>73</v>
      </c>
      <c r="AW189" s="109" t="s">
        <v>82</v>
      </c>
      <c r="AX189" s="109" t="s">
        <v>61</v>
      </c>
      <c r="AY189" s="109" t="s">
        <v>102</v>
      </c>
    </row>
    <row r="190" spans="2:51" s="6" customFormat="1" ht="18.75" customHeight="1">
      <c r="B190" s="114"/>
      <c r="E190" s="115"/>
      <c r="F190" s="202" t="s">
        <v>114</v>
      </c>
      <c r="G190" s="203"/>
      <c r="H190" s="203"/>
      <c r="I190" s="203"/>
      <c r="K190" s="115"/>
      <c r="L190" s="143">
        <v>0</v>
      </c>
      <c r="M190" s="143">
        <v>0</v>
      </c>
      <c r="R190" s="116"/>
      <c r="T190" s="117"/>
      <c r="AA190" s="118"/>
      <c r="AB190" s="143"/>
      <c r="AT190" s="115" t="s">
        <v>113</v>
      </c>
      <c r="AU190" s="115" t="s">
        <v>73</v>
      </c>
      <c r="AV190" s="115" t="s">
        <v>19</v>
      </c>
      <c r="AW190" s="115" t="s">
        <v>82</v>
      </c>
      <c r="AX190" s="115" t="s">
        <v>61</v>
      </c>
      <c r="AY190" s="115" t="s">
        <v>102</v>
      </c>
    </row>
    <row r="191" spans="2:51" s="6" customFormat="1" ht="18.75" customHeight="1">
      <c r="B191" s="114"/>
      <c r="E191" s="115"/>
      <c r="F191" s="202" t="s">
        <v>114</v>
      </c>
      <c r="G191" s="203"/>
      <c r="H191" s="203"/>
      <c r="I191" s="203"/>
      <c r="K191" s="115"/>
      <c r="L191" s="143">
        <v>0</v>
      </c>
      <c r="M191" s="143">
        <v>0</v>
      </c>
      <c r="R191" s="116"/>
      <c r="T191" s="117"/>
      <c r="AA191" s="118"/>
      <c r="AB191" s="143"/>
      <c r="AT191" s="115" t="s">
        <v>113</v>
      </c>
      <c r="AU191" s="115" t="s">
        <v>73</v>
      </c>
      <c r="AV191" s="115" t="s">
        <v>19</v>
      </c>
      <c r="AW191" s="115" t="s">
        <v>82</v>
      </c>
      <c r="AX191" s="115" t="s">
        <v>61</v>
      </c>
      <c r="AY191" s="115" t="s">
        <v>102</v>
      </c>
    </row>
    <row r="192" spans="2:51" s="6" customFormat="1" ht="18.75" customHeight="1">
      <c r="B192" s="119"/>
      <c r="E192" s="120"/>
      <c r="F192" s="192" t="s">
        <v>115</v>
      </c>
      <c r="G192" s="193"/>
      <c r="H192" s="193"/>
      <c r="I192" s="193"/>
      <c r="K192" s="121">
        <v>99.09</v>
      </c>
      <c r="L192" s="143">
        <v>0</v>
      </c>
      <c r="M192" s="143">
        <v>0</v>
      </c>
      <c r="R192" s="122"/>
      <c r="T192" s="123"/>
      <c r="AA192" s="124"/>
      <c r="AB192" s="143"/>
      <c r="AT192" s="120" t="s">
        <v>113</v>
      </c>
      <c r="AU192" s="120" t="s">
        <v>73</v>
      </c>
      <c r="AV192" s="120" t="s">
        <v>107</v>
      </c>
      <c r="AW192" s="120" t="s">
        <v>82</v>
      </c>
      <c r="AX192" s="120" t="s">
        <v>19</v>
      </c>
      <c r="AY192" s="120" t="s">
        <v>102</v>
      </c>
    </row>
    <row r="193" spans="2:65" s="6" customFormat="1" ht="27" customHeight="1">
      <c r="B193" s="19"/>
      <c r="C193" s="100">
        <v>26</v>
      </c>
      <c r="D193" s="100" t="s">
        <v>103</v>
      </c>
      <c r="E193" s="101" t="s">
        <v>246</v>
      </c>
      <c r="F193" s="185" t="s">
        <v>247</v>
      </c>
      <c r="G193" s="186"/>
      <c r="H193" s="186"/>
      <c r="I193" s="186"/>
      <c r="J193" s="102" t="s">
        <v>248</v>
      </c>
      <c r="K193" s="103">
        <v>158.544</v>
      </c>
      <c r="L193" s="187"/>
      <c r="M193" s="188"/>
      <c r="N193" s="189">
        <f>ROUND($L$193*$K$193,2)</f>
        <v>0</v>
      </c>
      <c r="O193" s="186"/>
      <c r="P193" s="186"/>
      <c r="Q193" s="186"/>
      <c r="R193" s="20"/>
      <c r="T193" s="104"/>
      <c r="U193" s="26" t="s">
        <v>33</v>
      </c>
      <c r="V193" s="105">
        <v>0</v>
      </c>
      <c r="W193" s="105">
        <f>$V$193*$K$193</f>
        <v>0</v>
      </c>
      <c r="X193" s="105">
        <v>0</v>
      </c>
      <c r="Y193" s="105">
        <f>$X$193*$K$193</f>
        <v>0</v>
      </c>
      <c r="Z193" s="105">
        <v>0</v>
      </c>
      <c r="AA193" s="106">
        <f>$Z$193*$K$193</f>
        <v>0</v>
      </c>
      <c r="AB193" s="143"/>
      <c r="AR193" s="6" t="s">
        <v>107</v>
      </c>
      <c r="AT193" s="6" t="s">
        <v>103</v>
      </c>
      <c r="AU193" s="6" t="s">
        <v>73</v>
      </c>
      <c r="AY193" s="6" t="s">
        <v>102</v>
      </c>
      <c r="BE193" s="107">
        <f>IF($U$193="základní",$N$193,0)</f>
        <v>0</v>
      </c>
      <c r="BF193" s="107">
        <f>IF($U$193="snížená",$N$193,0)</f>
        <v>0</v>
      </c>
      <c r="BG193" s="107">
        <f>IF($U$193="zákl. přenesená",$N$193,0)</f>
        <v>0</v>
      </c>
      <c r="BH193" s="107">
        <f>IF($U$193="sníž. přenesená",$N$193,0)</f>
        <v>0</v>
      </c>
      <c r="BI193" s="107">
        <f>IF($U$193="nulová",$N$193,0)</f>
        <v>0</v>
      </c>
      <c r="BJ193" s="6" t="s">
        <v>19</v>
      </c>
      <c r="BK193" s="107">
        <f>ROUND($L$193*$K$193,2)</f>
        <v>0</v>
      </c>
      <c r="BL193" s="6" t="s">
        <v>107</v>
      </c>
      <c r="BM193" s="6" t="s">
        <v>245</v>
      </c>
    </row>
    <row r="194" spans="2:51" s="6" customFormat="1" ht="18.75" customHeight="1">
      <c r="B194" s="108"/>
      <c r="E194" s="109"/>
      <c r="F194" s="190" t="s">
        <v>249</v>
      </c>
      <c r="G194" s="191"/>
      <c r="H194" s="191"/>
      <c r="I194" s="191"/>
      <c r="K194" s="110">
        <v>158.544</v>
      </c>
      <c r="L194" s="143">
        <v>0</v>
      </c>
      <c r="M194" s="143">
        <v>0</v>
      </c>
      <c r="R194" s="111"/>
      <c r="T194" s="112"/>
      <c r="AA194" s="113"/>
      <c r="AB194" s="143"/>
      <c r="AT194" s="109" t="s">
        <v>113</v>
      </c>
      <c r="AU194" s="109" t="s">
        <v>73</v>
      </c>
      <c r="AV194" s="109" t="s">
        <v>73</v>
      </c>
      <c r="AW194" s="109" t="s">
        <v>82</v>
      </c>
      <c r="AX194" s="109" t="s">
        <v>19</v>
      </c>
      <c r="AY194" s="109" t="s">
        <v>102</v>
      </c>
    </row>
    <row r="195" spans="2:65" s="6" customFormat="1" ht="27" customHeight="1">
      <c r="B195" s="19"/>
      <c r="C195" s="100">
        <v>27</v>
      </c>
      <c r="D195" s="100" t="s">
        <v>103</v>
      </c>
      <c r="E195" s="101" t="s">
        <v>251</v>
      </c>
      <c r="F195" s="185" t="s">
        <v>252</v>
      </c>
      <c r="G195" s="186"/>
      <c r="H195" s="186"/>
      <c r="I195" s="186"/>
      <c r="J195" s="102" t="s">
        <v>178</v>
      </c>
      <c r="K195" s="103">
        <v>65.318</v>
      </c>
      <c r="L195" s="187"/>
      <c r="M195" s="188"/>
      <c r="N195" s="189">
        <f>ROUND($L$195*$K$195,2)</f>
        <v>0</v>
      </c>
      <c r="O195" s="186"/>
      <c r="P195" s="186"/>
      <c r="Q195" s="186"/>
      <c r="R195" s="20"/>
      <c r="T195" s="104"/>
      <c r="U195" s="26" t="s">
        <v>33</v>
      </c>
      <c r="V195" s="105">
        <v>0</v>
      </c>
      <c r="W195" s="105">
        <f>$V$195*$K$195</f>
        <v>0</v>
      </c>
      <c r="X195" s="105">
        <v>0</v>
      </c>
      <c r="Y195" s="105">
        <f>$X$195*$K$195</f>
        <v>0</v>
      </c>
      <c r="Z195" s="105">
        <v>0</v>
      </c>
      <c r="AA195" s="106">
        <f>$Z$195*$K$195</f>
        <v>0</v>
      </c>
      <c r="AB195" s="143"/>
      <c r="AR195" s="6" t="s">
        <v>107</v>
      </c>
      <c r="AT195" s="6" t="s">
        <v>103</v>
      </c>
      <c r="AU195" s="6" t="s">
        <v>73</v>
      </c>
      <c r="AY195" s="6" t="s">
        <v>102</v>
      </c>
      <c r="BE195" s="107">
        <f>IF($U$195="základní",$N$195,0)</f>
        <v>0</v>
      </c>
      <c r="BF195" s="107">
        <f>IF($U$195="snížená",$N$195,0)</f>
        <v>0</v>
      </c>
      <c r="BG195" s="107">
        <f>IF($U$195="zákl. přenesená",$N$195,0)</f>
        <v>0</v>
      </c>
      <c r="BH195" s="107">
        <f>IF($U$195="sníž. přenesená",$N$195,0)</f>
        <v>0</v>
      </c>
      <c r="BI195" s="107">
        <f>IF($U$195="nulová",$N$195,0)</f>
        <v>0</v>
      </c>
      <c r="BJ195" s="6" t="s">
        <v>19</v>
      </c>
      <c r="BK195" s="107">
        <f>ROUND($L$195*$K$195,2)</f>
        <v>0</v>
      </c>
      <c r="BL195" s="6" t="s">
        <v>107</v>
      </c>
      <c r="BM195" s="6" t="s">
        <v>250</v>
      </c>
    </row>
    <row r="196" spans="2:51" s="6" customFormat="1" ht="18.75" customHeight="1">
      <c r="B196" s="114"/>
      <c r="E196" s="115"/>
      <c r="F196" s="202" t="s">
        <v>253</v>
      </c>
      <c r="G196" s="203"/>
      <c r="H196" s="203"/>
      <c r="I196" s="203"/>
      <c r="K196" s="115"/>
      <c r="L196" s="143">
        <v>0</v>
      </c>
      <c r="M196" s="143">
        <v>0</v>
      </c>
      <c r="R196" s="116"/>
      <c r="T196" s="117"/>
      <c r="AA196" s="118"/>
      <c r="AB196" s="143"/>
      <c r="AT196" s="115" t="s">
        <v>113</v>
      </c>
      <c r="AU196" s="115" t="s">
        <v>73</v>
      </c>
      <c r="AV196" s="115" t="s">
        <v>19</v>
      </c>
      <c r="AW196" s="115" t="s">
        <v>82</v>
      </c>
      <c r="AX196" s="115" t="s">
        <v>61</v>
      </c>
      <c r="AY196" s="115" t="s">
        <v>102</v>
      </c>
    </row>
    <row r="197" spans="2:51" s="6" customFormat="1" ht="32.25" customHeight="1">
      <c r="B197" s="108"/>
      <c r="E197" s="109"/>
      <c r="F197" s="190" t="s">
        <v>254</v>
      </c>
      <c r="G197" s="191"/>
      <c r="H197" s="191"/>
      <c r="I197" s="191"/>
      <c r="K197" s="110">
        <v>63.308</v>
      </c>
      <c r="L197" s="143">
        <v>0</v>
      </c>
      <c r="M197" s="143">
        <v>0</v>
      </c>
      <c r="R197" s="111"/>
      <c r="T197" s="112"/>
      <c r="AA197" s="113"/>
      <c r="AB197" s="143"/>
      <c r="AT197" s="109" t="s">
        <v>113</v>
      </c>
      <c r="AU197" s="109" t="s">
        <v>73</v>
      </c>
      <c r="AV197" s="109" t="s">
        <v>73</v>
      </c>
      <c r="AW197" s="109" t="s">
        <v>82</v>
      </c>
      <c r="AX197" s="109" t="s">
        <v>61</v>
      </c>
      <c r="AY197" s="109" t="s">
        <v>102</v>
      </c>
    </row>
    <row r="198" spans="2:51" s="6" customFormat="1" ht="32.25" customHeight="1">
      <c r="B198" s="108"/>
      <c r="E198" s="109"/>
      <c r="F198" s="190" t="s">
        <v>236</v>
      </c>
      <c r="G198" s="191"/>
      <c r="H198" s="191"/>
      <c r="I198" s="191"/>
      <c r="K198" s="110">
        <v>2.01</v>
      </c>
      <c r="L198" s="143">
        <v>0</v>
      </c>
      <c r="M198" s="143">
        <v>0</v>
      </c>
      <c r="R198" s="111"/>
      <c r="T198" s="112"/>
      <c r="AA198" s="113"/>
      <c r="AB198" s="143"/>
      <c r="AT198" s="109" t="s">
        <v>113</v>
      </c>
      <c r="AU198" s="109" t="s">
        <v>73</v>
      </c>
      <c r="AV198" s="109" t="s">
        <v>73</v>
      </c>
      <c r="AW198" s="109" t="s">
        <v>82</v>
      </c>
      <c r="AX198" s="109" t="s">
        <v>61</v>
      </c>
      <c r="AY198" s="109" t="s">
        <v>102</v>
      </c>
    </row>
    <row r="199" spans="2:51" s="6" customFormat="1" ht="18.75" customHeight="1">
      <c r="B199" s="114"/>
      <c r="E199" s="115"/>
      <c r="F199" s="202" t="s">
        <v>114</v>
      </c>
      <c r="G199" s="203"/>
      <c r="H199" s="203"/>
      <c r="I199" s="203"/>
      <c r="K199" s="115"/>
      <c r="L199" s="143">
        <v>0</v>
      </c>
      <c r="M199" s="143">
        <v>0</v>
      </c>
      <c r="R199" s="116"/>
      <c r="T199" s="117"/>
      <c r="AA199" s="118"/>
      <c r="AB199" s="143"/>
      <c r="AT199" s="115" t="s">
        <v>113</v>
      </c>
      <c r="AU199" s="115" t="s">
        <v>73</v>
      </c>
      <c r="AV199" s="115" t="s">
        <v>19</v>
      </c>
      <c r="AW199" s="115" t="s">
        <v>82</v>
      </c>
      <c r="AX199" s="115" t="s">
        <v>61</v>
      </c>
      <c r="AY199" s="115" t="s">
        <v>102</v>
      </c>
    </row>
    <row r="200" spans="2:51" s="6" customFormat="1" ht="18.75" customHeight="1">
      <c r="B200" s="114"/>
      <c r="E200" s="115"/>
      <c r="F200" s="202" t="s">
        <v>114</v>
      </c>
      <c r="G200" s="203"/>
      <c r="H200" s="203"/>
      <c r="I200" s="203"/>
      <c r="K200" s="115"/>
      <c r="L200" s="143">
        <v>0</v>
      </c>
      <c r="M200" s="143">
        <v>0</v>
      </c>
      <c r="R200" s="116"/>
      <c r="T200" s="117"/>
      <c r="AA200" s="118"/>
      <c r="AB200" s="143"/>
      <c r="AT200" s="115" t="s">
        <v>113</v>
      </c>
      <c r="AU200" s="115" t="s">
        <v>73</v>
      </c>
      <c r="AV200" s="115" t="s">
        <v>19</v>
      </c>
      <c r="AW200" s="115" t="s">
        <v>82</v>
      </c>
      <c r="AX200" s="115" t="s">
        <v>61</v>
      </c>
      <c r="AY200" s="115" t="s">
        <v>102</v>
      </c>
    </row>
    <row r="201" spans="2:51" s="6" customFormat="1" ht="18.75" customHeight="1">
      <c r="B201" s="119"/>
      <c r="E201" s="120"/>
      <c r="F201" s="192" t="s">
        <v>115</v>
      </c>
      <c r="G201" s="193"/>
      <c r="H201" s="193"/>
      <c r="I201" s="193"/>
      <c r="K201" s="121">
        <v>65.318</v>
      </c>
      <c r="L201" s="143">
        <v>0</v>
      </c>
      <c r="M201" s="143">
        <v>0</v>
      </c>
      <c r="R201" s="122"/>
      <c r="T201" s="123"/>
      <c r="AA201" s="124"/>
      <c r="AB201" s="143"/>
      <c r="AT201" s="120" t="s">
        <v>113</v>
      </c>
      <c r="AU201" s="120" t="s">
        <v>73</v>
      </c>
      <c r="AV201" s="120" t="s">
        <v>107</v>
      </c>
      <c r="AW201" s="120" t="s">
        <v>82</v>
      </c>
      <c r="AX201" s="120" t="s">
        <v>19</v>
      </c>
      <c r="AY201" s="120" t="s">
        <v>102</v>
      </c>
    </row>
    <row r="202" spans="2:65" s="6" customFormat="1" ht="15.75" customHeight="1">
      <c r="B202" s="19"/>
      <c r="C202" s="128">
        <v>28</v>
      </c>
      <c r="D202" s="128" t="s">
        <v>256</v>
      </c>
      <c r="E202" s="129" t="s">
        <v>257</v>
      </c>
      <c r="F202" s="204" t="s">
        <v>525</v>
      </c>
      <c r="G202" s="205"/>
      <c r="H202" s="205"/>
      <c r="I202" s="205"/>
      <c r="J202" s="130" t="s">
        <v>248</v>
      </c>
      <c r="K202" s="131">
        <v>104.509</v>
      </c>
      <c r="L202" s="206"/>
      <c r="M202" s="207"/>
      <c r="N202" s="208">
        <f>ROUND($L$202*$K$202,2)</f>
        <v>0</v>
      </c>
      <c r="O202" s="186"/>
      <c r="P202" s="186"/>
      <c r="Q202" s="186"/>
      <c r="R202" s="20"/>
      <c r="T202" s="104"/>
      <c r="U202" s="26" t="s">
        <v>33</v>
      </c>
      <c r="V202" s="105">
        <v>0</v>
      </c>
      <c r="W202" s="105">
        <f>$V$202*$K$202</f>
        <v>0</v>
      </c>
      <c r="X202" s="105">
        <v>1</v>
      </c>
      <c r="Y202" s="105">
        <f>$X$202*$K$202</f>
        <v>104.509</v>
      </c>
      <c r="Z202" s="105">
        <v>0</v>
      </c>
      <c r="AA202" s="106">
        <f>$Z$202*$K$202</f>
        <v>0</v>
      </c>
      <c r="AB202" s="143"/>
      <c r="AR202" s="6" t="s">
        <v>128</v>
      </c>
      <c r="AT202" s="6" t="s">
        <v>256</v>
      </c>
      <c r="AU202" s="6" t="s">
        <v>73</v>
      </c>
      <c r="AY202" s="6" t="s">
        <v>102</v>
      </c>
      <c r="BE202" s="107">
        <f>IF($U$202="základní",$N$202,0)</f>
        <v>0</v>
      </c>
      <c r="BF202" s="107">
        <f>IF($U$202="snížená",$N$202,0)</f>
        <v>0</v>
      </c>
      <c r="BG202" s="107">
        <f>IF($U$202="zákl. přenesená",$N$202,0)</f>
        <v>0</v>
      </c>
      <c r="BH202" s="107">
        <f>IF($U$202="sníž. přenesená",$N$202,0)</f>
        <v>0</v>
      </c>
      <c r="BI202" s="107">
        <f>IF($U$202="nulová",$N$202,0)</f>
        <v>0</v>
      </c>
      <c r="BJ202" s="6" t="s">
        <v>19</v>
      </c>
      <c r="BK202" s="107">
        <f>ROUND($L$202*$K$202,2)</f>
        <v>0</v>
      </c>
      <c r="BL202" s="6" t="s">
        <v>107</v>
      </c>
      <c r="BM202" s="6" t="s">
        <v>255</v>
      </c>
    </row>
    <row r="203" spans="2:51" s="6" customFormat="1" ht="18.75" customHeight="1">
      <c r="B203" s="108"/>
      <c r="E203" s="109"/>
      <c r="F203" s="190" t="s">
        <v>258</v>
      </c>
      <c r="G203" s="191"/>
      <c r="H203" s="191"/>
      <c r="I203" s="191"/>
      <c r="K203" s="110">
        <v>104.509</v>
      </c>
      <c r="L203" s="143">
        <v>0</v>
      </c>
      <c r="M203" s="143">
        <v>0</v>
      </c>
      <c r="R203" s="111"/>
      <c r="T203" s="112"/>
      <c r="AA203" s="113"/>
      <c r="AB203" s="143"/>
      <c r="AT203" s="109" t="s">
        <v>113</v>
      </c>
      <c r="AU203" s="109" t="s">
        <v>73</v>
      </c>
      <c r="AV203" s="109" t="s">
        <v>73</v>
      </c>
      <c r="AW203" s="109" t="s">
        <v>82</v>
      </c>
      <c r="AX203" s="109" t="s">
        <v>19</v>
      </c>
      <c r="AY203" s="109" t="s">
        <v>102</v>
      </c>
    </row>
    <row r="204" spans="2:65" s="6" customFormat="1" ht="27" customHeight="1">
      <c r="B204" s="19"/>
      <c r="C204" s="100">
        <v>29</v>
      </c>
      <c r="D204" s="100" t="s">
        <v>103</v>
      </c>
      <c r="E204" s="101" t="s">
        <v>260</v>
      </c>
      <c r="F204" s="185" t="s">
        <v>261</v>
      </c>
      <c r="G204" s="186"/>
      <c r="H204" s="186"/>
      <c r="I204" s="186"/>
      <c r="J204" s="102" t="s">
        <v>178</v>
      </c>
      <c r="K204" s="103">
        <v>28.477</v>
      </c>
      <c r="L204" s="187"/>
      <c r="M204" s="188"/>
      <c r="N204" s="189">
        <f>ROUND($L$204*$K$204,2)</f>
        <v>0</v>
      </c>
      <c r="O204" s="186"/>
      <c r="P204" s="186"/>
      <c r="Q204" s="186"/>
      <c r="R204" s="20"/>
      <c r="T204" s="104"/>
      <c r="U204" s="26" t="s">
        <v>33</v>
      </c>
      <c r="V204" s="105">
        <v>0</v>
      </c>
      <c r="W204" s="105">
        <f>$V$204*$K$204</f>
        <v>0</v>
      </c>
      <c r="X204" s="105">
        <v>0</v>
      </c>
      <c r="Y204" s="105">
        <f>$X$204*$K$204</f>
        <v>0</v>
      </c>
      <c r="Z204" s="105">
        <v>0</v>
      </c>
      <c r="AA204" s="106">
        <f>$Z$204*$K$204</f>
        <v>0</v>
      </c>
      <c r="AB204" s="143"/>
      <c r="AR204" s="6" t="s">
        <v>107</v>
      </c>
      <c r="AT204" s="6" t="s">
        <v>103</v>
      </c>
      <c r="AU204" s="6" t="s">
        <v>73</v>
      </c>
      <c r="AY204" s="6" t="s">
        <v>102</v>
      </c>
      <c r="BE204" s="107">
        <f>IF($U$204="základní",$N$204,0)</f>
        <v>0</v>
      </c>
      <c r="BF204" s="107">
        <f>IF($U$204="snížená",$N$204,0)</f>
        <v>0</v>
      </c>
      <c r="BG204" s="107">
        <f>IF($U$204="zákl. přenesená",$N$204,0)</f>
        <v>0</v>
      </c>
      <c r="BH204" s="107">
        <f>IF($U$204="sníž. přenesená",$N$204,0)</f>
        <v>0</v>
      </c>
      <c r="BI204" s="107">
        <f>IF($U$204="nulová",$N$204,0)</f>
        <v>0</v>
      </c>
      <c r="BJ204" s="6" t="s">
        <v>19</v>
      </c>
      <c r="BK204" s="107">
        <f>ROUND($L$204*$K$204,2)</f>
        <v>0</v>
      </c>
      <c r="BL204" s="6" t="s">
        <v>107</v>
      </c>
      <c r="BM204" s="6" t="s">
        <v>259</v>
      </c>
    </row>
    <row r="205" spans="2:51" s="6" customFormat="1" ht="18.75" customHeight="1">
      <c r="B205" s="108"/>
      <c r="E205" s="109"/>
      <c r="F205" s="190" t="s">
        <v>262</v>
      </c>
      <c r="G205" s="191"/>
      <c r="H205" s="191"/>
      <c r="I205" s="191"/>
      <c r="K205" s="110">
        <v>30.278</v>
      </c>
      <c r="L205" s="143">
        <v>0</v>
      </c>
      <c r="M205" s="143">
        <v>0</v>
      </c>
      <c r="R205" s="111"/>
      <c r="T205" s="112"/>
      <c r="AA205" s="113"/>
      <c r="AB205" s="143"/>
      <c r="AT205" s="109" t="s">
        <v>113</v>
      </c>
      <c r="AU205" s="109" t="s">
        <v>73</v>
      </c>
      <c r="AV205" s="109" t="s">
        <v>73</v>
      </c>
      <c r="AW205" s="109" t="s">
        <v>82</v>
      </c>
      <c r="AX205" s="109" t="s">
        <v>61</v>
      </c>
      <c r="AY205" s="109" t="s">
        <v>102</v>
      </c>
    </row>
    <row r="206" spans="2:51" s="6" customFormat="1" ht="32.25" customHeight="1">
      <c r="B206" s="108"/>
      <c r="E206" s="109"/>
      <c r="F206" s="190" t="s">
        <v>263</v>
      </c>
      <c r="G206" s="191"/>
      <c r="H206" s="191"/>
      <c r="I206" s="191"/>
      <c r="K206" s="110">
        <v>-1.801</v>
      </c>
      <c r="L206" s="143">
        <v>0</v>
      </c>
      <c r="M206" s="143">
        <v>0</v>
      </c>
      <c r="R206" s="111"/>
      <c r="T206" s="112"/>
      <c r="AA206" s="113"/>
      <c r="AB206" s="143"/>
      <c r="AT206" s="109" t="s">
        <v>113</v>
      </c>
      <c r="AU206" s="109" t="s">
        <v>73</v>
      </c>
      <c r="AV206" s="109" t="s">
        <v>73</v>
      </c>
      <c r="AW206" s="109" t="s">
        <v>82</v>
      </c>
      <c r="AX206" s="109" t="s">
        <v>61</v>
      </c>
      <c r="AY206" s="109" t="s">
        <v>102</v>
      </c>
    </row>
    <row r="207" spans="2:51" s="6" customFormat="1" ht="18.75" customHeight="1">
      <c r="B207" s="114"/>
      <c r="E207" s="115"/>
      <c r="F207" s="202" t="s">
        <v>114</v>
      </c>
      <c r="G207" s="203"/>
      <c r="H207" s="203"/>
      <c r="I207" s="203"/>
      <c r="K207" s="115"/>
      <c r="L207" s="143">
        <v>0</v>
      </c>
      <c r="M207" s="143">
        <v>0</v>
      </c>
      <c r="R207" s="116"/>
      <c r="T207" s="117"/>
      <c r="AA207" s="118"/>
      <c r="AB207" s="143"/>
      <c r="AT207" s="115" t="s">
        <v>113</v>
      </c>
      <c r="AU207" s="115" t="s">
        <v>73</v>
      </c>
      <c r="AV207" s="115" t="s">
        <v>19</v>
      </c>
      <c r="AW207" s="115" t="s">
        <v>82</v>
      </c>
      <c r="AX207" s="115" t="s">
        <v>61</v>
      </c>
      <c r="AY207" s="115" t="s">
        <v>102</v>
      </c>
    </row>
    <row r="208" spans="2:51" s="6" customFormat="1" ht="18.75" customHeight="1">
      <c r="B208" s="114"/>
      <c r="E208" s="115"/>
      <c r="F208" s="202" t="s">
        <v>114</v>
      </c>
      <c r="G208" s="203"/>
      <c r="H208" s="203"/>
      <c r="I208" s="203"/>
      <c r="K208" s="115"/>
      <c r="L208" s="143">
        <v>0</v>
      </c>
      <c r="M208" s="143">
        <v>0</v>
      </c>
      <c r="R208" s="116"/>
      <c r="T208" s="117"/>
      <c r="AA208" s="118"/>
      <c r="AB208" s="143"/>
      <c r="AT208" s="115" t="s">
        <v>113</v>
      </c>
      <c r="AU208" s="115" t="s">
        <v>73</v>
      </c>
      <c r="AV208" s="115" t="s">
        <v>19</v>
      </c>
      <c r="AW208" s="115" t="s">
        <v>82</v>
      </c>
      <c r="AX208" s="115" t="s">
        <v>61</v>
      </c>
      <c r="AY208" s="115" t="s">
        <v>102</v>
      </c>
    </row>
    <row r="209" spans="2:51" s="6" customFormat="1" ht="18.75" customHeight="1">
      <c r="B209" s="119"/>
      <c r="E209" s="120"/>
      <c r="F209" s="192" t="s">
        <v>115</v>
      </c>
      <c r="G209" s="193"/>
      <c r="H209" s="193"/>
      <c r="I209" s="193"/>
      <c r="K209" s="121">
        <v>28.477</v>
      </c>
      <c r="L209" s="143">
        <v>0</v>
      </c>
      <c r="M209" s="143">
        <v>0</v>
      </c>
      <c r="R209" s="122"/>
      <c r="T209" s="123"/>
      <c r="AA209" s="124"/>
      <c r="AB209" s="143"/>
      <c r="AT209" s="120" t="s">
        <v>113</v>
      </c>
      <c r="AU209" s="120" t="s">
        <v>73</v>
      </c>
      <c r="AV209" s="120" t="s">
        <v>107</v>
      </c>
      <c r="AW209" s="120" t="s">
        <v>82</v>
      </c>
      <c r="AX209" s="120" t="s">
        <v>19</v>
      </c>
      <c r="AY209" s="120" t="s">
        <v>102</v>
      </c>
    </row>
    <row r="210" spans="2:65" s="6" customFormat="1" ht="27" customHeight="1">
      <c r="B210" s="19"/>
      <c r="C210" s="128">
        <v>30</v>
      </c>
      <c r="D210" s="128" t="s">
        <v>256</v>
      </c>
      <c r="E210" s="129" t="s">
        <v>265</v>
      </c>
      <c r="F210" s="204" t="s">
        <v>526</v>
      </c>
      <c r="G210" s="205"/>
      <c r="H210" s="205"/>
      <c r="I210" s="205"/>
      <c r="J210" s="130" t="s">
        <v>248</v>
      </c>
      <c r="K210" s="131">
        <v>91.126</v>
      </c>
      <c r="L210" s="206"/>
      <c r="M210" s="207"/>
      <c r="N210" s="208">
        <f>ROUND($L$210*$K$210,2)</f>
        <v>0</v>
      </c>
      <c r="O210" s="186"/>
      <c r="P210" s="186"/>
      <c r="Q210" s="186"/>
      <c r="R210" s="20"/>
      <c r="T210" s="104"/>
      <c r="U210" s="26" t="s">
        <v>33</v>
      </c>
      <c r="V210" s="105">
        <v>0</v>
      </c>
      <c r="W210" s="105">
        <f>$V$210*$K$210</f>
        <v>0</v>
      </c>
      <c r="X210" s="105">
        <v>1</v>
      </c>
      <c r="Y210" s="105">
        <f>$X$210*$K$210</f>
        <v>91.126</v>
      </c>
      <c r="Z210" s="105">
        <v>0</v>
      </c>
      <c r="AA210" s="106">
        <f>$Z$210*$K$210</f>
        <v>0</v>
      </c>
      <c r="AB210" s="143"/>
      <c r="AR210" s="6" t="s">
        <v>128</v>
      </c>
      <c r="AT210" s="6" t="s">
        <v>256</v>
      </c>
      <c r="AU210" s="6" t="s">
        <v>73</v>
      </c>
      <c r="AY210" s="6" t="s">
        <v>102</v>
      </c>
      <c r="BE210" s="107">
        <f>IF($U$210="základní",$N$210,0)</f>
        <v>0</v>
      </c>
      <c r="BF210" s="107">
        <f>IF($U$210="snížená",$N$210,0)</f>
        <v>0</v>
      </c>
      <c r="BG210" s="107">
        <f>IF($U$210="zákl. přenesená",$N$210,0)</f>
        <v>0</v>
      </c>
      <c r="BH210" s="107">
        <f>IF($U$210="sníž. přenesená",$N$210,0)</f>
        <v>0</v>
      </c>
      <c r="BI210" s="107">
        <f>IF($U$210="nulová",$N$210,0)</f>
        <v>0</v>
      </c>
      <c r="BJ210" s="6" t="s">
        <v>19</v>
      </c>
      <c r="BK210" s="107">
        <f>ROUND($L$210*$K$210,2)</f>
        <v>0</v>
      </c>
      <c r="BL210" s="6" t="s">
        <v>107</v>
      </c>
      <c r="BM210" s="6" t="s">
        <v>264</v>
      </c>
    </row>
    <row r="211" spans="2:51" s="6" customFormat="1" ht="18.75" customHeight="1">
      <c r="B211" s="108"/>
      <c r="E211" s="109"/>
      <c r="F211" s="190" t="s">
        <v>266</v>
      </c>
      <c r="G211" s="191"/>
      <c r="H211" s="191"/>
      <c r="I211" s="191"/>
      <c r="K211" s="110">
        <v>45.563</v>
      </c>
      <c r="L211" s="143">
        <v>0</v>
      </c>
      <c r="M211" s="143">
        <v>0</v>
      </c>
      <c r="R211" s="111"/>
      <c r="T211" s="112"/>
      <c r="AA211" s="113"/>
      <c r="AB211" s="143"/>
      <c r="AT211" s="109" t="s">
        <v>113</v>
      </c>
      <c r="AU211" s="109" t="s">
        <v>73</v>
      </c>
      <c r="AV211" s="109" t="s">
        <v>73</v>
      </c>
      <c r="AW211" s="109" t="s">
        <v>82</v>
      </c>
      <c r="AX211" s="109" t="s">
        <v>19</v>
      </c>
      <c r="AY211" s="109" t="s">
        <v>102</v>
      </c>
    </row>
    <row r="212" spans="2:63" s="90" customFormat="1" ht="30.75" customHeight="1">
      <c r="B212" s="91"/>
      <c r="D212" s="99" t="s">
        <v>144</v>
      </c>
      <c r="E212" s="99"/>
      <c r="F212" s="99"/>
      <c r="G212" s="99"/>
      <c r="H212" s="99"/>
      <c r="I212" s="99"/>
      <c r="J212" s="99"/>
      <c r="K212" s="99"/>
      <c r="L212" s="144">
        <v>0</v>
      </c>
      <c r="M212" s="144">
        <v>0</v>
      </c>
      <c r="N212" s="199">
        <f>$BK$212</f>
        <v>0</v>
      </c>
      <c r="O212" s="198"/>
      <c r="P212" s="198"/>
      <c r="Q212" s="198"/>
      <c r="R212" s="94"/>
      <c r="S212" s="6"/>
      <c r="T212" s="95"/>
      <c r="W212" s="96">
        <f>SUM($W$213:$W$216)</f>
        <v>0</v>
      </c>
      <c r="Y212" s="96">
        <f>SUM($Y$213:$Y$216)</f>
        <v>3.3260476</v>
      </c>
      <c r="AA212" s="97">
        <f>SUM($AA$213:$AA$216)</f>
        <v>0</v>
      </c>
      <c r="AB212" s="143"/>
      <c r="AR212" s="93" t="s">
        <v>19</v>
      </c>
      <c r="AT212" s="93" t="s">
        <v>60</v>
      </c>
      <c r="AU212" s="93" t="s">
        <v>19</v>
      </c>
      <c r="AY212" s="93" t="s">
        <v>102</v>
      </c>
      <c r="BK212" s="98">
        <f>SUM($BK$213:$BK$216)</f>
        <v>0</v>
      </c>
    </row>
    <row r="213" spans="2:65" s="6" customFormat="1" ht="39" customHeight="1">
      <c r="B213" s="19"/>
      <c r="C213" s="100">
        <v>31</v>
      </c>
      <c r="D213" s="100" t="s">
        <v>103</v>
      </c>
      <c r="E213" s="101" t="s">
        <v>268</v>
      </c>
      <c r="F213" s="185" t="s">
        <v>269</v>
      </c>
      <c r="G213" s="186"/>
      <c r="H213" s="186"/>
      <c r="I213" s="186"/>
      <c r="J213" s="102" t="s">
        <v>171</v>
      </c>
      <c r="K213" s="103">
        <v>14.68</v>
      </c>
      <c r="L213" s="187"/>
      <c r="M213" s="188"/>
      <c r="N213" s="189">
        <f>ROUND($L$213*$K$213,2)</f>
        <v>0</v>
      </c>
      <c r="O213" s="186"/>
      <c r="P213" s="186"/>
      <c r="Q213" s="186"/>
      <c r="R213" s="20"/>
      <c r="T213" s="104"/>
      <c r="U213" s="26" t="s">
        <v>33</v>
      </c>
      <c r="V213" s="105">
        <v>0</v>
      </c>
      <c r="W213" s="105">
        <f>$V$213*$K$213</f>
        <v>0</v>
      </c>
      <c r="X213" s="105">
        <v>0.22657</v>
      </c>
      <c r="Y213" s="105">
        <f>$X$213*$K$213</f>
        <v>3.3260476</v>
      </c>
      <c r="Z213" s="105">
        <v>0</v>
      </c>
      <c r="AA213" s="106">
        <f>$Z$213*$K$213</f>
        <v>0</v>
      </c>
      <c r="AB213" s="143"/>
      <c r="AR213" s="6" t="s">
        <v>107</v>
      </c>
      <c r="AT213" s="6" t="s">
        <v>103</v>
      </c>
      <c r="AU213" s="6" t="s">
        <v>73</v>
      </c>
      <c r="AY213" s="6" t="s">
        <v>102</v>
      </c>
      <c r="BE213" s="107">
        <f>IF($U$213="základní",$N$213,0)</f>
        <v>0</v>
      </c>
      <c r="BF213" s="107">
        <f>IF($U$213="snížená",$N$213,0)</f>
        <v>0</v>
      </c>
      <c r="BG213" s="107">
        <f>IF($U$213="zákl. přenesená",$N$213,0)</f>
        <v>0</v>
      </c>
      <c r="BH213" s="107">
        <f>IF($U$213="sníž. přenesená",$N$213,0)</f>
        <v>0</v>
      </c>
      <c r="BI213" s="107">
        <f>IF($U$213="nulová",$N$213,0)</f>
        <v>0</v>
      </c>
      <c r="BJ213" s="6" t="s">
        <v>19</v>
      </c>
      <c r="BK213" s="107">
        <f>ROUND($L$213*$K$213,2)</f>
        <v>0</v>
      </c>
      <c r="BL213" s="6" t="s">
        <v>107</v>
      </c>
      <c r="BM213" s="6" t="s">
        <v>267</v>
      </c>
    </row>
    <row r="214" spans="2:51" s="6" customFormat="1" ht="18.75" customHeight="1">
      <c r="B214" s="108"/>
      <c r="E214" s="109"/>
      <c r="F214" s="190" t="s">
        <v>270</v>
      </c>
      <c r="G214" s="191"/>
      <c r="H214" s="191"/>
      <c r="I214" s="191"/>
      <c r="K214" s="110">
        <v>14.68</v>
      </c>
      <c r="L214" s="143">
        <v>0</v>
      </c>
      <c r="M214" s="143">
        <v>0</v>
      </c>
      <c r="R214" s="111"/>
      <c r="T214" s="112"/>
      <c r="AA214" s="113"/>
      <c r="AB214" s="143"/>
      <c r="AT214" s="109" t="s">
        <v>113</v>
      </c>
      <c r="AU214" s="109" t="s">
        <v>73</v>
      </c>
      <c r="AV214" s="109" t="s">
        <v>73</v>
      </c>
      <c r="AW214" s="109" t="s">
        <v>82</v>
      </c>
      <c r="AX214" s="109" t="s">
        <v>61</v>
      </c>
      <c r="AY214" s="109" t="s">
        <v>102</v>
      </c>
    </row>
    <row r="215" spans="2:51" s="6" customFormat="1" ht="18.75" customHeight="1">
      <c r="B215" s="114"/>
      <c r="E215" s="115"/>
      <c r="F215" s="202" t="s">
        <v>114</v>
      </c>
      <c r="G215" s="203"/>
      <c r="H215" s="203"/>
      <c r="I215" s="203"/>
      <c r="K215" s="115"/>
      <c r="L215" s="143">
        <v>0</v>
      </c>
      <c r="M215" s="143">
        <v>0</v>
      </c>
      <c r="R215" s="116"/>
      <c r="T215" s="117"/>
      <c r="AA215" s="118"/>
      <c r="AB215" s="143"/>
      <c r="AT215" s="115" t="s">
        <v>113</v>
      </c>
      <c r="AU215" s="115" t="s">
        <v>73</v>
      </c>
      <c r="AV215" s="115" t="s">
        <v>19</v>
      </c>
      <c r="AW215" s="115" t="s">
        <v>82</v>
      </c>
      <c r="AX215" s="115" t="s">
        <v>61</v>
      </c>
      <c r="AY215" s="115" t="s">
        <v>102</v>
      </c>
    </row>
    <row r="216" spans="2:51" s="6" customFormat="1" ht="18.75" customHeight="1">
      <c r="B216" s="119"/>
      <c r="E216" s="120"/>
      <c r="F216" s="192" t="s">
        <v>115</v>
      </c>
      <c r="G216" s="193"/>
      <c r="H216" s="193"/>
      <c r="I216" s="193"/>
      <c r="K216" s="121">
        <v>14.68</v>
      </c>
      <c r="L216" s="143">
        <v>0</v>
      </c>
      <c r="M216" s="143">
        <v>0</v>
      </c>
      <c r="R216" s="122"/>
      <c r="T216" s="123"/>
      <c r="AA216" s="124"/>
      <c r="AB216" s="143"/>
      <c r="AT216" s="120" t="s">
        <v>113</v>
      </c>
      <c r="AU216" s="120" t="s">
        <v>73</v>
      </c>
      <c r="AV216" s="120" t="s">
        <v>107</v>
      </c>
      <c r="AW216" s="120" t="s">
        <v>82</v>
      </c>
      <c r="AX216" s="120" t="s">
        <v>19</v>
      </c>
      <c r="AY216" s="120" t="s">
        <v>102</v>
      </c>
    </row>
    <row r="217" spans="2:63" s="90" customFormat="1" ht="30.75" customHeight="1">
      <c r="B217" s="91"/>
      <c r="D217" s="99" t="s">
        <v>145</v>
      </c>
      <c r="E217" s="99"/>
      <c r="F217" s="99"/>
      <c r="G217" s="99"/>
      <c r="H217" s="99"/>
      <c r="I217" s="99"/>
      <c r="J217" s="99"/>
      <c r="K217" s="99"/>
      <c r="L217" s="144">
        <v>0</v>
      </c>
      <c r="M217" s="144">
        <v>0</v>
      </c>
      <c r="N217" s="199">
        <f>$BK$217</f>
        <v>0</v>
      </c>
      <c r="O217" s="198"/>
      <c r="P217" s="198"/>
      <c r="Q217" s="198"/>
      <c r="R217" s="94"/>
      <c r="S217" s="6"/>
      <c r="T217" s="95"/>
      <c r="W217" s="96">
        <f>SUM($W$218:$W$227)</f>
        <v>0</v>
      </c>
      <c r="Y217" s="96">
        <f>SUM($Y$218:$Y$227)</f>
        <v>0</v>
      </c>
      <c r="AA217" s="97">
        <f>SUM($AA$218:$AA$227)</f>
        <v>0</v>
      </c>
      <c r="AB217" s="143"/>
      <c r="AR217" s="93" t="s">
        <v>19</v>
      </c>
      <c r="AT217" s="93" t="s">
        <v>60</v>
      </c>
      <c r="AU217" s="93" t="s">
        <v>19</v>
      </c>
      <c r="AY217" s="93" t="s">
        <v>102</v>
      </c>
      <c r="BK217" s="98">
        <f>SUM($BK$218:$BK$227)</f>
        <v>0</v>
      </c>
    </row>
    <row r="218" spans="2:65" s="6" customFormat="1" ht="15.75" customHeight="1">
      <c r="B218" s="19"/>
      <c r="C218" s="100">
        <v>32</v>
      </c>
      <c r="D218" s="100" t="s">
        <v>103</v>
      </c>
      <c r="E218" s="101" t="s">
        <v>272</v>
      </c>
      <c r="F218" s="185" t="s">
        <v>273</v>
      </c>
      <c r="G218" s="186"/>
      <c r="H218" s="186"/>
      <c r="I218" s="186"/>
      <c r="J218" s="102" t="s">
        <v>171</v>
      </c>
      <c r="K218" s="103">
        <v>36.7</v>
      </c>
      <c r="L218" s="187"/>
      <c r="M218" s="188"/>
      <c r="N218" s="189">
        <f>ROUND($L$218*$K$218,2)</f>
        <v>0</v>
      </c>
      <c r="O218" s="186"/>
      <c r="P218" s="186"/>
      <c r="Q218" s="186"/>
      <c r="R218" s="20"/>
      <c r="T218" s="104"/>
      <c r="U218" s="26" t="s">
        <v>33</v>
      </c>
      <c r="V218" s="105">
        <v>0</v>
      </c>
      <c r="W218" s="105">
        <f>$V$218*$K$218</f>
        <v>0</v>
      </c>
      <c r="X218" s="105">
        <v>0</v>
      </c>
      <c r="Y218" s="105">
        <f>$X$218*$K$218</f>
        <v>0</v>
      </c>
      <c r="Z218" s="105">
        <v>0</v>
      </c>
      <c r="AA218" s="106">
        <f>$Z$218*$K$218</f>
        <v>0</v>
      </c>
      <c r="AB218" s="143"/>
      <c r="AR218" s="6" t="s">
        <v>107</v>
      </c>
      <c r="AT218" s="6" t="s">
        <v>103</v>
      </c>
      <c r="AU218" s="6" t="s">
        <v>73</v>
      </c>
      <c r="AY218" s="6" t="s">
        <v>102</v>
      </c>
      <c r="BE218" s="107">
        <f>IF($U$218="základní",$N$218,0)</f>
        <v>0</v>
      </c>
      <c r="BF218" s="107">
        <f>IF($U$218="snížená",$N$218,0)</f>
        <v>0</v>
      </c>
      <c r="BG218" s="107">
        <f>IF($U$218="zákl. přenesená",$N$218,0)</f>
        <v>0</v>
      </c>
      <c r="BH218" s="107">
        <f>IF($U$218="sníž. přenesená",$N$218,0)</f>
        <v>0</v>
      </c>
      <c r="BI218" s="107">
        <f>IF($U$218="nulová",$N$218,0)</f>
        <v>0</v>
      </c>
      <c r="BJ218" s="6" t="s">
        <v>19</v>
      </c>
      <c r="BK218" s="107">
        <f>ROUND($L$218*$K$218,2)</f>
        <v>0</v>
      </c>
      <c r="BL218" s="6" t="s">
        <v>107</v>
      </c>
      <c r="BM218" s="6" t="s">
        <v>271</v>
      </c>
    </row>
    <row r="219" spans="2:51" s="6" customFormat="1" ht="18.75" customHeight="1">
      <c r="B219" s="108"/>
      <c r="E219" s="109"/>
      <c r="F219" s="190" t="s">
        <v>274</v>
      </c>
      <c r="G219" s="191"/>
      <c r="H219" s="191"/>
      <c r="I219" s="191"/>
      <c r="K219" s="110">
        <v>36.7</v>
      </c>
      <c r="L219" s="143">
        <v>0</v>
      </c>
      <c r="M219" s="143">
        <v>0</v>
      </c>
      <c r="R219" s="111"/>
      <c r="T219" s="112"/>
      <c r="AA219" s="113"/>
      <c r="AB219" s="143"/>
      <c r="AT219" s="109" t="s">
        <v>113</v>
      </c>
      <c r="AU219" s="109" t="s">
        <v>73</v>
      </c>
      <c r="AV219" s="109" t="s">
        <v>73</v>
      </c>
      <c r="AW219" s="109" t="s">
        <v>82</v>
      </c>
      <c r="AX219" s="109" t="s">
        <v>61</v>
      </c>
      <c r="AY219" s="109" t="s">
        <v>102</v>
      </c>
    </row>
    <row r="220" spans="2:51" s="6" customFormat="1" ht="18.75" customHeight="1">
      <c r="B220" s="114"/>
      <c r="E220" s="115"/>
      <c r="F220" s="202" t="s">
        <v>114</v>
      </c>
      <c r="G220" s="203"/>
      <c r="H220" s="203"/>
      <c r="I220" s="203"/>
      <c r="K220" s="115"/>
      <c r="L220" s="143">
        <v>0</v>
      </c>
      <c r="M220" s="143">
        <v>0</v>
      </c>
      <c r="R220" s="116"/>
      <c r="T220" s="117"/>
      <c r="AA220" s="118"/>
      <c r="AB220" s="143"/>
      <c r="AT220" s="115" t="s">
        <v>113</v>
      </c>
      <c r="AU220" s="115" t="s">
        <v>73</v>
      </c>
      <c r="AV220" s="115" t="s">
        <v>19</v>
      </c>
      <c r="AW220" s="115" t="s">
        <v>82</v>
      </c>
      <c r="AX220" s="115" t="s">
        <v>61</v>
      </c>
      <c r="AY220" s="115" t="s">
        <v>102</v>
      </c>
    </row>
    <row r="221" spans="2:51" s="6" customFormat="1" ht="18.75" customHeight="1">
      <c r="B221" s="114"/>
      <c r="E221" s="115"/>
      <c r="F221" s="202" t="s">
        <v>114</v>
      </c>
      <c r="G221" s="203"/>
      <c r="H221" s="203"/>
      <c r="I221" s="203"/>
      <c r="K221" s="115"/>
      <c r="L221" s="143">
        <v>0</v>
      </c>
      <c r="M221" s="143">
        <v>0</v>
      </c>
      <c r="R221" s="116"/>
      <c r="T221" s="117"/>
      <c r="AA221" s="118"/>
      <c r="AB221" s="143"/>
      <c r="AT221" s="115" t="s">
        <v>113</v>
      </c>
      <c r="AU221" s="115" t="s">
        <v>73</v>
      </c>
      <c r="AV221" s="115" t="s">
        <v>19</v>
      </c>
      <c r="AW221" s="115" t="s">
        <v>82</v>
      </c>
      <c r="AX221" s="115" t="s">
        <v>61</v>
      </c>
      <c r="AY221" s="115" t="s">
        <v>102</v>
      </c>
    </row>
    <row r="222" spans="2:51" s="6" customFormat="1" ht="18.75" customHeight="1">
      <c r="B222" s="119"/>
      <c r="E222" s="120"/>
      <c r="F222" s="192" t="s">
        <v>115</v>
      </c>
      <c r="G222" s="193"/>
      <c r="H222" s="193"/>
      <c r="I222" s="193"/>
      <c r="K222" s="121">
        <v>36.7</v>
      </c>
      <c r="L222" s="143">
        <v>0</v>
      </c>
      <c r="M222" s="143">
        <v>0</v>
      </c>
      <c r="R222" s="122"/>
      <c r="T222" s="123"/>
      <c r="AA222" s="124"/>
      <c r="AB222" s="143"/>
      <c r="AT222" s="120" t="s">
        <v>113</v>
      </c>
      <c r="AU222" s="120" t="s">
        <v>73</v>
      </c>
      <c r="AV222" s="120" t="s">
        <v>107</v>
      </c>
      <c r="AW222" s="120" t="s">
        <v>82</v>
      </c>
      <c r="AX222" s="120" t="s">
        <v>19</v>
      </c>
      <c r="AY222" s="120" t="s">
        <v>102</v>
      </c>
    </row>
    <row r="223" spans="2:65" s="6" customFormat="1" ht="27" customHeight="1">
      <c r="B223" s="19"/>
      <c r="C223" s="100">
        <v>33</v>
      </c>
      <c r="D223" s="100" t="s">
        <v>103</v>
      </c>
      <c r="E223" s="101" t="s">
        <v>276</v>
      </c>
      <c r="F223" s="185" t="s">
        <v>277</v>
      </c>
      <c r="G223" s="186"/>
      <c r="H223" s="186"/>
      <c r="I223" s="186"/>
      <c r="J223" s="102" t="s">
        <v>171</v>
      </c>
      <c r="K223" s="103">
        <v>36.7</v>
      </c>
      <c r="L223" s="187"/>
      <c r="M223" s="188"/>
      <c r="N223" s="189">
        <f>ROUND($L$223*$K$223,2)</f>
        <v>0</v>
      </c>
      <c r="O223" s="186"/>
      <c r="P223" s="186"/>
      <c r="Q223" s="186"/>
      <c r="R223" s="20"/>
      <c r="T223" s="104"/>
      <c r="U223" s="26" t="s">
        <v>33</v>
      </c>
      <c r="V223" s="105">
        <v>0</v>
      </c>
      <c r="W223" s="105">
        <f>$V$223*$K$223</f>
        <v>0</v>
      </c>
      <c r="X223" s="105">
        <v>0</v>
      </c>
      <c r="Y223" s="105">
        <f>$X$223*$K$223</f>
        <v>0</v>
      </c>
      <c r="Z223" s="105">
        <v>0</v>
      </c>
      <c r="AA223" s="106">
        <f>$Z$223*$K$223</f>
        <v>0</v>
      </c>
      <c r="AB223" s="143"/>
      <c r="AR223" s="6" t="s">
        <v>107</v>
      </c>
      <c r="AT223" s="6" t="s">
        <v>103</v>
      </c>
      <c r="AU223" s="6" t="s">
        <v>73</v>
      </c>
      <c r="AY223" s="6" t="s">
        <v>102</v>
      </c>
      <c r="BE223" s="107">
        <f>IF($U$223="základní",$N$223,0)</f>
        <v>0</v>
      </c>
      <c r="BF223" s="107">
        <f>IF($U$223="snížená",$N$223,0)</f>
        <v>0</v>
      </c>
      <c r="BG223" s="107">
        <f>IF($U$223="zákl. přenesená",$N$223,0)</f>
        <v>0</v>
      </c>
      <c r="BH223" s="107">
        <f>IF($U$223="sníž. přenesená",$N$223,0)</f>
        <v>0</v>
      </c>
      <c r="BI223" s="107">
        <f>IF($U$223="nulová",$N$223,0)</f>
        <v>0</v>
      </c>
      <c r="BJ223" s="6" t="s">
        <v>19</v>
      </c>
      <c r="BK223" s="107">
        <f>ROUND($L$223*$K$223,2)</f>
        <v>0</v>
      </c>
      <c r="BL223" s="6" t="s">
        <v>107</v>
      </c>
      <c r="BM223" s="6" t="s">
        <v>275</v>
      </c>
    </row>
    <row r="224" spans="2:51" s="6" customFormat="1" ht="18.75" customHeight="1">
      <c r="B224" s="108"/>
      <c r="E224" s="109"/>
      <c r="F224" s="190" t="s">
        <v>274</v>
      </c>
      <c r="G224" s="191"/>
      <c r="H224" s="191"/>
      <c r="I224" s="191"/>
      <c r="K224" s="110">
        <v>36.7</v>
      </c>
      <c r="L224" s="143">
        <v>0</v>
      </c>
      <c r="M224" s="143">
        <v>0</v>
      </c>
      <c r="R224" s="111"/>
      <c r="T224" s="112"/>
      <c r="AA224" s="113"/>
      <c r="AB224" s="143"/>
      <c r="AT224" s="109" t="s">
        <v>113</v>
      </c>
      <c r="AU224" s="109" t="s">
        <v>73</v>
      </c>
      <c r="AV224" s="109" t="s">
        <v>73</v>
      </c>
      <c r="AW224" s="109" t="s">
        <v>82</v>
      </c>
      <c r="AX224" s="109" t="s">
        <v>61</v>
      </c>
      <c r="AY224" s="109" t="s">
        <v>102</v>
      </c>
    </row>
    <row r="225" spans="2:51" s="6" customFormat="1" ht="18.75" customHeight="1">
      <c r="B225" s="114"/>
      <c r="E225" s="115"/>
      <c r="F225" s="202" t="s">
        <v>114</v>
      </c>
      <c r="G225" s="203"/>
      <c r="H225" s="203"/>
      <c r="I225" s="203"/>
      <c r="K225" s="115"/>
      <c r="L225" s="143">
        <v>0</v>
      </c>
      <c r="M225" s="143">
        <v>0</v>
      </c>
      <c r="R225" s="116"/>
      <c r="T225" s="117"/>
      <c r="AA225" s="118"/>
      <c r="AB225" s="143"/>
      <c r="AT225" s="115" t="s">
        <v>113</v>
      </c>
      <c r="AU225" s="115" t="s">
        <v>73</v>
      </c>
      <c r="AV225" s="115" t="s">
        <v>19</v>
      </c>
      <c r="AW225" s="115" t="s">
        <v>82</v>
      </c>
      <c r="AX225" s="115" t="s">
        <v>61</v>
      </c>
      <c r="AY225" s="115" t="s">
        <v>102</v>
      </c>
    </row>
    <row r="226" spans="2:51" s="6" customFormat="1" ht="18.75" customHeight="1">
      <c r="B226" s="114"/>
      <c r="E226" s="115"/>
      <c r="F226" s="202" t="s">
        <v>114</v>
      </c>
      <c r="G226" s="203"/>
      <c r="H226" s="203"/>
      <c r="I226" s="203"/>
      <c r="K226" s="115"/>
      <c r="L226" s="143">
        <v>0</v>
      </c>
      <c r="M226" s="143">
        <v>0</v>
      </c>
      <c r="R226" s="116"/>
      <c r="T226" s="117"/>
      <c r="AA226" s="118"/>
      <c r="AB226" s="143"/>
      <c r="AT226" s="115" t="s">
        <v>113</v>
      </c>
      <c r="AU226" s="115" t="s">
        <v>73</v>
      </c>
      <c r="AV226" s="115" t="s">
        <v>19</v>
      </c>
      <c r="AW226" s="115" t="s">
        <v>82</v>
      </c>
      <c r="AX226" s="115" t="s">
        <v>61</v>
      </c>
      <c r="AY226" s="115" t="s">
        <v>102</v>
      </c>
    </row>
    <row r="227" spans="2:51" s="6" customFormat="1" ht="18.75" customHeight="1">
      <c r="B227" s="119"/>
      <c r="E227" s="120"/>
      <c r="F227" s="192" t="s">
        <v>115</v>
      </c>
      <c r="G227" s="193"/>
      <c r="H227" s="193"/>
      <c r="I227" s="193"/>
      <c r="K227" s="121">
        <v>36.7</v>
      </c>
      <c r="L227" s="143">
        <v>0</v>
      </c>
      <c r="M227" s="143">
        <v>0</v>
      </c>
      <c r="R227" s="122"/>
      <c r="T227" s="123"/>
      <c r="AA227" s="124"/>
      <c r="AB227" s="143"/>
      <c r="AT227" s="120" t="s">
        <v>113</v>
      </c>
      <c r="AU227" s="120" t="s">
        <v>73</v>
      </c>
      <c r="AV227" s="120" t="s">
        <v>107</v>
      </c>
      <c r="AW227" s="120" t="s">
        <v>82</v>
      </c>
      <c r="AX227" s="120" t="s">
        <v>19</v>
      </c>
      <c r="AY227" s="120" t="s">
        <v>102</v>
      </c>
    </row>
    <row r="228" spans="2:63" s="90" customFormat="1" ht="30.75" customHeight="1">
      <c r="B228" s="91"/>
      <c r="D228" s="99" t="s">
        <v>146</v>
      </c>
      <c r="E228" s="99"/>
      <c r="F228" s="99"/>
      <c r="G228" s="99"/>
      <c r="H228" s="99"/>
      <c r="I228" s="99"/>
      <c r="J228" s="99"/>
      <c r="K228" s="99"/>
      <c r="L228" s="144">
        <v>0</v>
      </c>
      <c r="M228" s="144">
        <v>0</v>
      </c>
      <c r="N228" s="199">
        <f>$BK$228</f>
        <v>0</v>
      </c>
      <c r="O228" s="198"/>
      <c r="P228" s="198"/>
      <c r="Q228" s="198"/>
      <c r="R228" s="94"/>
      <c r="S228" s="6"/>
      <c r="T228" s="95"/>
      <c r="W228" s="96">
        <f>SUM($W$229:$W$239)</f>
        <v>0</v>
      </c>
      <c r="Y228" s="96">
        <f>SUM($Y$229:$Y$239)</f>
        <v>11.45775685</v>
      </c>
      <c r="AA228" s="97">
        <f>SUM($AA$229:$AA$239)</f>
        <v>0</v>
      </c>
      <c r="AB228" s="143"/>
      <c r="AR228" s="93" t="s">
        <v>19</v>
      </c>
      <c r="AT228" s="93" t="s">
        <v>60</v>
      </c>
      <c r="AU228" s="93" t="s">
        <v>19</v>
      </c>
      <c r="AY228" s="93" t="s">
        <v>102</v>
      </c>
      <c r="BK228" s="98">
        <f>SUM($BK$229:$BK$239)</f>
        <v>0</v>
      </c>
    </row>
    <row r="229" spans="2:65" s="6" customFormat="1" ht="27" customHeight="1">
      <c r="B229" s="19"/>
      <c r="C229" s="100">
        <v>34</v>
      </c>
      <c r="D229" s="100" t="s">
        <v>103</v>
      </c>
      <c r="E229" s="101" t="s">
        <v>279</v>
      </c>
      <c r="F229" s="185" t="s">
        <v>280</v>
      </c>
      <c r="G229" s="186"/>
      <c r="H229" s="186"/>
      <c r="I229" s="186"/>
      <c r="J229" s="102" t="s">
        <v>178</v>
      </c>
      <c r="K229" s="103">
        <v>5.505</v>
      </c>
      <c r="L229" s="187"/>
      <c r="M229" s="188"/>
      <c r="N229" s="189">
        <f>ROUND($L$229*$K$229,2)</f>
        <v>0</v>
      </c>
      <c r="O229" s="186"/>
      <c r="P229" s="186"/>
      <c r="Q229" s="186"/>
      <c r="R229" s="20"/>
      <c r="T229" s="104"/>
      <c r="U229" s="26" t="s">
        <v>33</v>
      </c>
      <c r="V229" s="105">
        <v>0</v>
      </c>
      <c r="W229" s="105">
        <f>$V$229*$K$229</f>
        <v>0</v>
      </c>
      <c r="X229" s="105">
        <v>1.89077</v>
      </c>
      <c r="Y229" s="105">
        <f>$X$229*$K$229</f>
        <v>10.40868885</v>
      </c>
      <c r="Z229" s="105">
        <v>0</v>
      </c>
      <c r="AA229" s="106">
        <f>$Z$229*$K$229</f>
        <v>0</v>
      </c>
      <c r="AB229" s="143"/>
      <c r="AR229" s="6" t="s">
        <v>107</v>
      </c>
      <c r="AT229" s="6" t="s">
        <v>103</v>
      </c>
      <c r="AU229" s="6" t="s">
        <v>73</v>
      </c>
      <c r="AY229" s="6" t="s">
        <v>102</v>
      </c>
      <c r="BE229" s="107">
        <f>IF($U$229="základní",$N$229,0)</f>
        <v>0</v>
      </c>
      <c r="BF229" s="107">
        <f>IF($U$229="snížená",$N$229,0)</f>
        <v>0</v>
      </c>
      <c r="BG229" s="107">
        <f>IF($U$229="zákl. přenesená",$N$229,0)</f>
        <v>0</v>
      </c>
      <c r="BH229" s="107">
        <f>IF($U$229="sníž. přenesená",$N$229,0)</f>
        <v>0</v>
      </c>
      <c r="BI229" s="107">
        <f>IF($U$229="nulová",$N$229,0)</f>
        <v>0</v>
      </c>
      <c r="BJ229" s="6" t="s">
        <v>19</v>
      </c>
      <c r="BK229" s="107">
        <f>ROUND($L$229*$K$229,2)</f>
        <v>0</v>
      </c>
      <c r="BL229" s="6" t="s">
        <v>107</v>
      </c>
      <c r="BM229" s="6" t="s">
        <v>278</v>
      </c>
    </row>
    <row r="230" spans="2:51" s="6" customFormat="1" ht="18.75" customHeight="1">
      <c r="B230" s="108"/>
      <c r="E230" s="109"/>
      <c r="F230" s="190" t="s">
        <v>281</v>
      </c>
      <c r="G230" s="191"/>
      <c r="H230" s="191"/>
      <c r="I230" s="191"/>
      <c r="K230" s="110">
        <v>5.505</v>
      </c>
      <c r="L230" s="143">
        <v>0</v>
      </c>
      <c r="M230" s="143">
        <v>0</v>
      </c>
      <c r="R230" s="111"/>
      <c r="T230" s="112"/>
      <c r="AA230" s="113"/>
      <c r="AB230" s="143"/>
      <c r="AT230" s="109" t="s">
        <v>113</v>
      </c>
      <c r="AU230" s="109" t="s">
        <v>73</v>
      </c>
      <c r="AV230" s="109" t="s">
        <v>73</v>
      </c>
      <c r="AW230" s="109" t="s">
        <v>82</v>
      </c>
      <c r="AX230" s="109" t="s">
        <v>61</v>
      </c>
      <c r="AY230" s="109" t="s">
        <v>102</v>
      </c>
    </row>
    <row r="231" spans="2:51" s="6" customFormat="1" ht="18.75" customHeight="1">
      <c r="B231" s="114"/>
      <c r="E231" s="115"/>
      <c r="F231" s="202" t="s">
        <v>114</v>
      </c>
      <c r="G231" s="203"/>
      <c r="H231" s="203"/>
      <c r="I231" s="203"/>
      <c r="K231" s="115"/>
      <c r="L231" s="143">
        <v>0</v>
      </c>
      <c r="M231" s="143">
        <v>0</v>
      </c>
      <c r="R231" s="116"/>
      <c r="T231" s="117"/>
      <c r="AA231" s="118"/>
      <c r="AB231" s="143"/>
      <c r="AT231" s="115" t="s">
        <v>113</v>
      </c>
      <c r="AU231" s="115" t="s">
        <v>73</v>
      </c>
      <c r="AV231" s="115" t="s">
        <v>19</v>
      </c>
      <c r="AW231" s="115" t="s">
        <v>82</v>
      </c>
      <c r="AX231" s="115" t="s">
        <v>61</v>
      </c>
      <c r="AY231" s="115" t="s">
        <v>102</v>
      </c>
    </row>
    <row r="232" spans="2:51" s="6" customFormat="1" ht="18.75" customHeight="1">
      <c r="B232" s="114"/>
      <c r="E232" s="115"/>
      <c r="F232" s="202" t="s">
        <v>114</v>
      </c>
      <c r="G232" s="203"/>
      <c r="H232" s="203"/>
      <c r="I232" s="203"/>
      <c r="K232" s="115"/>
      <c r="L232" s="143">
        <v>0</v>
      </c>
      <c r="M232" s="143">
        <v>0</v>
      </c>
      <c r="R232" s="116"/>
      <c r="T232" s="117"/>
      <c r="AA232" s="118"/>
      <c r="AB232" s="143"/>
      <c r="AT232" s="115" t="s">
        <v>113</v>
      </c>
      <c r="AU232" s="115" t="s">
        <v>73</v>
      </c>
      <c r="AV232" s="115" t="s">
        <v>19</v>
      </c>
      <c r="AW232" s="115" t="s">
        <v>82</v>
      </c>
      <c r="AX232" s="115" t="s">
        <v>61</v>
      </c>
      <c r="AY232" s="115" t="s">
        <v>102</v>
      </c>
    </row>
    <row r="233" spans="2:51" s="6" customFormat="1" ht="18.75" customHeight="1">
      <c r="B233" s="119"/>
      <c r="E233" s="120"/>
      <c r="F233" s="192" t="s">
        <v>115</v>
      </c>
      <c r="G233" s="193"/>
      <c r="H233" s="193"/>
      <c r="I233" s="193"/>
      <c r="K233" s="121">
        <v>5.505</v>
      </c>
      <c r="L233" s="143">
        <v>0</v>
      </c>
      <c r="M233" s="143">
        <v>0</v>
      </c>
      <c r="R233" s="122"/>
      <c r="T233" s="123"/>
      <c r="AA233" s="124"/>
      <c r="AB233" s="143"/>
      <c r="AT233" s="120" t="s">
        <v>113</v>
      </c>
      <c r="AU233" s="120" t="s">
        <v>73</v>
      </c>
      <c r="AV233" s="120" t="s">
        <v>107</v>
      </c>
      <c r="AW233" s="120" t="s">
        <v>82</v>
      </c>
      <c r="AX233" s="120" t="s">
        <v>19</v>
      </c>
      <c r="AY233" s="120" t="s">
        <v>102</v>
      </c>
    </row>
    <row r="234" spans="2:65" s="6" customFormat="1" ht="27" customHeight="1">
      <c r="B234" s="19"/>
      <c r="C234" s="128">
        <v>35</v>
      </c>
      <c r="D234" s="128" t="s">
        <v>256</v>
      </c>
      <c r="E234" s="129" t="s">
        <v>283</v>
      </c>
      <c r="F234" s="204" t="s">
        <v>284</v>
      </c>
      <c r="G234" s="205"/>
      <c r="H234" s="205"/>
      <c r="I234" s="205"/>
      <c r="J234" s="130" t="s">
        <v>285</v>
      </c>
      <c r="K234" s="131">
        <v>2</v>
      </c>
      <c r="L234" s="206"/>
      <c r="M234" s="207"/>
      <c r="N234" s="208">
        <f>ROUND($L$234*$K$234,2)</f>
        <v>0</v>
      </c>
      <c r="O234" s="186"/>
      <c r="P234" s="186"/>
      <c r="Q234" s="186"/>
      <c r="R234" s="20"/>
      <c r="T234" s="104"/>
      <c r="U234" s="26" t="s">
        <v>33</v>
      </c>
      <c r="V234" s="105">
        <v>0</v>
      </c>
      <c r="W234" s="105">
        <f>$V$234*$K$234</f>
        <v>0</v>
      </c>
      <c r="X234" s="105">
        <v>0.044</v>
      </c>
      <c r="Y234" s="105">
        <f>$X$234*$K$234</f>
        <v>0.088</v>
      </c>
      <c r="Z234" s="105">
        <v>0</v>
      </c>
      <c r="AA234" s="106">
        <f>$Z$234*$K$234</f>
        <v>0</v>
      </c>
      <c r="AB234" s="143"/>
      <c r="AR234" s="6" t="s">
        <v>128</v>
      </c>
      <c r="AT234" s="6" t="s">
        <v>256</v>
      </c>
      <c r="AU234" s="6" t="s">
        <v>73</v>
      </c>
      <c r="AY234" s="6" t="s">
        <v>102</v>
      </c>
      <c r="BE234" s="107">
        <f>IF($U$234="základní",$N$234,0)</f>
        <v>0</v>
      </c>
      <c r="BF234" s="107">
        <f>IF($U$234="snížená",$N$234,0)</f>
        <v>0</v>
      </c>
      <c r="BG234" s="107">
        <f>IF($U$234="zákl. přenesená",$N$234,0)</f>
        <v>0</v>
      </c>
      <c r="BH234" s="107">
        <f>IF($U$234="sníž. přenesená",$N$234,0)</f>
        <v>0</v>
      </c>
      <c r="BI234" s="107">
        <f>IF($U$234="nulová",$N$234,0)</f>
        <v>0</v>
      </c>
      <c r="BJ234" s="6" t="s">
        <v>19</v>
      </c>
      <c r="BK234" s="107">
        <f>ROUND($L$234*$K$234,2)</f>
        <v>0</v>
      </c>
      <c r="BL234" s="6" t="s">
        <v>107</v>
      </c>
      <c r="BM234" s="6" t="s">
        <v>282</v>
      </c>
    </row>
    <row r="235" spans="2:65" s="6" customFormat="1" ht="27" customHeight="1">
      <c r="B235" s="19"/>
      <c r="C235" s="128">
        <v>36</v>
      </c>
      <c r="D235" s="128" t="s">
        <v>256</v>
      </c>
      <c r="E235" s="129" t="s">
        <v>286</v>
      </c>
      <c r="F235" s="204" t="s">
        <v>287</v>
      </c>
      <c r="G235" s="205"/>
      <c r="H235" s="205"/>
      <c r="I235" s="205"/>
      <c r="J235" s="130" t="s">
        <v>285</v>
      </c>
      <c r="K235" s="131">
        <v>1</v>
      </c>
      <c r="L235" s="206"/>
      <c r="M235" s="207"/>
      <c r="N235" s="208">
        <f>ROUND($L$235*$K$235,2)</f>
        <v>0</v>
      </c>
      <c r="O235" s="186"/>
      <c r="P235" s="186"/>
      <c r="Q235" s="186"/>
      <c r="R235" s="20"/>
      <c r="T235" s="104"/>
      <c r="U235" s="26" t="s">
        <v>33</v>
      </c>
      <c r="V235" s="105">
        <v>0</v>
      </c>
      <c r="W235" s="105">
        <f>$V$235*$K$235</f>
        <v>0</v>
      </c>
      <c r="X235" s="105">
        <v>0.063</v>
      </c>
      <c r="Y235" s="105">
        <f>$X$235*$K$235</f>
        <v>0.063</v>
      </c>
      <c r="Z235" s="105">
        <v>0</v>
      </c>
      <c r="AA235" s="106">
        <f>$Z$235*$K$235</f>
        <v>0</v>
      </c>
      <c r="AB235" s="143"/>
      <c r="AR235" s="6" t="s">
        <v>128</v>
      </c>
      <c r="AT235" s="6" t="s">
        <v>256</v>
      </c>
      <c r="AU235" s="6" t="s">
        <v>73</v>
      </c>
      <c r="AY235" s="6" t="s">
        <v>102</v>
      </c>
      <c r="BE235" s="107">
        <f>IF($U$235="základní",$N$235,0)</f>
        <v>0</v>
      </c>
      <c r="BF235" s="107">
        <f>IF($U$235="snížená",$N$235,0)</f>
        <v>0</v>
      </c>
      <c r="BG235" s="107">
        <f>IF($U$235="zákl. přenesená",$N$235,0)</f>
        <v>0</v>
      </c>
      <c r="BH235" s="107">
        <f>IF($U$235="sníž. přenesená",$N$235,0)</f>
        <v>0</v>
      </c>
      <c r="BI235" s="107">
        <f>IF($U$235="nulová",$N$235,0)</f>
        <v>0</v>
      </c>
      <c r="BJ235" s="6" t="s">
        <v>19</v>
      </c>
      <c r="BK235" s="107">
        <f>ROUND($L$235*$K$235,2)</f>
        <v>0</v>
      </c>
      <c r="BL235" s="6" t="s">
        <v>107</v>
      </c>
      <c r="BM235" s="6" t="s">
        <v>288</v>
      </c>
    </row>
    <row r="236" spans="2:65" s="6" customFormat="1" ht="27" customHeight="1">
      <c r="B236" s="19"/>
      <c r="C236" s="100">
        <v>37</v>
      </c>
      <c r="D236" s="100" t="s">
        <v>103</v>
      </c>
      <c r="E236" s="101" t="s">
        <v>290</v>
      </c>
      <c r="F236" s="185" t="s">
        <v>291</v>
      </c>
      <c r="G236" s="186"/>
      <c r="H236" s="186"/>
      <c r="I236" s="186"/>
      <c r="J236" s="102" t="s">
        <v>178</v>
      </c>
      <c r="K236" s="103">
        <v>0.402</v>
      </c>
      <c r="L236" s="187"/>
      <c r="M236" s="188"/>
      <c r="N236" s="189">
        <f>ROUND($L$236*$K$236,2)</f>
        <v>0</v>
      </c>
      <c r="O236" s="186"/>
      <c r="P236" s="186"/>
      <c r="Q236" s="186"/>
      <c r="R236" s="20"/>
      <c r="T236" s="104"/>
      <c r="U236" s="26" t="s">
        <v>33</v>
      </c>
      <c r="V236" s="105">
        <v>0</v>
      </c>
      <c r="W236" s="105">
        <f>$V$236*$K$236</f>
        <v>0</v>
      </c>
      <c r="X236" s="105">
        <v>2.234</v>
      </c>
      <c r="Y236" s="105">
        <f>$X$236*$K$236</f>
        <v>0.8980680000000001</v>
      </c>
      <c r="Z236" s="105">
        <v>0</v>
      </c>
      <c r="AA236" s="106">
        <f>$Z$236*$K$236</f>
        <v>0</v>
      </c>
      <c r="AB236" s="143"/>
      <c r="AR236" s="6" t="s">
        <v>107</v>
      </c>
      <c r="AT236" s="6" t="s">
        <v>103</v>
      </c>
      <c r="AU236" s="6" t="s">
        <v>73</v>
      </c>
      <c r="AY236" s="6" t="s">
        <v>102</v>
      </c>
      <c r="BE236" s="107">
        <f>IF($U$236="základní",$N$236,0)</f>
        <v>0</v>
      </c>
      <c r="BF236" s="107">
        <f>IF($U$236="snížená",$N$236,0)</f>
        <v>0</v>
      </c>
      <c r="BG236" s="107">
        <f>IF($U$236="zákl. přenesená",$N$236,0)</f>
        <v>0</v>
      </c>
      <c r="BH236" s="107">
        <f>IF($U$236="sníž. přenesená",$N$236,0)</f>
        <v>0</v>
      </c>
      <c r="BI236" s="107">
        <f>IF($U$236="nulová",$N$236,0)</f>
        <v>0</v>
      </c>
      <c r="BJ236" s="6" t="s">
        <v>19</v>
      </c>
      <c r="BK236" s="107">
        <f>ROUND($L$236*$K$236,2)</f>
        <v>0</v>
      </c>
      <c r="BL236" s="6" t="s">
        <v>107</v>
      </c>
      <c r="BM236" s="6" t="s">
        <v>289</v>
      </c>
    </row>
    <row r="237" spans="2:51" s="6" customFormat="1" ht="18.75" customHeight="1">
      <c r="B237" s="108"/>
      <c r="E237" s="109"/>
      <c r="F237" s="190" t="s">
        <v>292</v>
      </c>
      <c r="G237" s="191"/>
      <c r="H237" s="191"/>
      <c r="I237" s="191"/>
      <c r="K237" s="110">
        <v>0.402</v>
      </c>
      <c r="L237" s="143">
        <v>0</v>
      </c>
      <c r="M237" s="143">
        <v>0</v>
      </c>
      <c r="R237" s="111"/>
      <c r="T237" s="112"/>
      <c r="AA237" s="113"/>
      <c r="AB237" s="143"/>
      <c r="AT237" s="109" t="s">
        <v>113</v>
      </c>
      <c r="AU237" s="109" t="s">
        <v>73</v>
      </c>
      <c r="AV237" s="109" t="s">
        <v>73</v>
      </c>
      <c r="AW237" s="109" t="s">
        <v>82</v>
      </c>
      <c r="AX237" s="109" t="s">
        <v>61</v>
      </c>
      <c r="AY237" s="109" t="s">
        <v>102</v>
      </c>
    </row>
    <row r="238" spans="2:51" s="6" customFormat="1" ht="18.75" customHeight="1">
      <c r="B238" s="114"/>
      <c r="E238" s="115"/>
      <c r="F238" s="202" t="s">
        <v>114</v>
      </c>
      <c r="G238" s="203"/>
      <c r="H238" s="203"/>
      <c r="I238" s="203"/>
      <c r="K238" s="115"/>
      <c r="L238" s="143">
        <v>0</v>
      </c>
      <c r="M238" s="143">
        <v>0</v>
      </c>
      <c r="R238" s="116"/>
      <c r="T238" s="117"/>
      <c r="AA238" s="118"/>
      <c r="AB238" s="143"/>
      <c r="AT238" s="115" t="s">
        <v>113</v>
      </c>
      <c r="AU238" s="115" t="s">
        <v>73</v>
      </c>
      <c r="AV238" s="115" t="s">
        <v>19</v>
      </c>
      <c r="AW238" s="115" t="s">
        <v>82</v>
      </c>
      <c r="AX238" s="115" t="s">
        <v>61</v>
      </c>
      <c r="AY238" s="115" t="s">
        <v>102</v>
      </c>
    </row>
    <row r="239" spans="2:51" s="6" customFormat="1" ht="18.75" customHeight="1">
      <c r="B239" s="119"/>
      <c r="E239" s="120"/>
      <c r="F239" s="192" t="s">
        <v>115</v>
      </c>
      <c r="G239" s="193"/>
      <c r="H239" s="193"/>
      <c r="I239" s="193"/>
      <c r="K239" s="121">
        <v>0.402</v>
      </c>
      <c r="L239" s="143">
        <v>0</v>
      </c>
      <c r="M239" s="143">
        <v>0</v>
      </c>
      <c r="R239" s="122"/>
      <c r="T239" s="123"/>
      <c r="AA239" s="124"/>
      <c r="AB239" s="143"/>
      <c r="AT239" s="120" t="s">
        <v>113</v>
      </c>
      <c r="AU239" s="120" t="s">
        <v>73</v>
      </c>
      <c r="AV239" s="120" t="s">
        <v>107</v>
      </c>
      <c r="AW239" s="120" t="s">
        <v>82</v>
      </c>
      <c r="AX239" s="120" t="s">
        <v>19</v>
      </c>
      <c r="AY239" s="120" t="s">
        <v>102</v>
      </c>
    </row>
    <row r="240" spans="2:63" s="90" customFormat="1" ht="30.75" customHeight="1">
      <c r="B240" s="91"/>
      <c r="D240" s="99" t="s">
        <v>147</v>
      </c>
      <c r="E240" s="99"/>
      <c r="F240" s="99"/>
      <c r="G240" s="99"/>
      <c r="H240" s="99"/>
      <c r="I240" s="99"/>
      <c r="J240" s="99"/>
      <c r="K240" s="99"/>
      <c r="L240" s="144">
        <v>0</v>
      </c>
      <c r="M240" s="144">
        <v>0</v>
      </c>
      <c r="N240" s="199">
        <f>$BK$240</f>
        <v>0</v>
      </c>
      <c r="O240" s="198"/>
      <c r="P240" s="198"/>
      <c r="Q240" s="198"/>
      <c r="R240" s="94"/>
      <c r="S240" s="6"/>
      <c r="T240" s="95"/>
      <c r="W240" s="96">
        <f>SUM($W$241:$W$265)</f>
        <v>14.36805</v>
      </c>
      <c r="Y240" s="96">
        <f>SUM($Y$241:$Y$265)</f>
        <v>70.35757</v>
      </c>
      <c r="AA240" s="97">
        <f>SUM($AA$241:$AA$265)</f>
        <v>0</v>
      </c>
      <c r="AB240" s="143"/>
      <c r="AR240" s="93" t="s">
        <v>19</v>
      </c>
      <c r="AT240" s="93" t="s">
        <v>60</v>
      </c>
      <c r="AU240" s="93" t="s">
        <v>19</v>
      </c>
      <c r="AY240" s="93" t="s">
        <v>102</v>
      </c>
      <c r="BK240" s="98">
        <f>SUM($BK$241:$BK$265)</f>
        <v>0</v>
      </c>
    </row>
    <row r="241" spans="2:65" s="6" customFormat="1" ht="15.75" customHeight="1">
      <c r="B241" s="19"/>
      <c r="C241" s="100">
        <v>38</v>
      </c>
      <c r="D241" s="100" t="s">
        <v>103</v>
      </c>
      <c r="E241" s="141" t="s">
        <v>293</v>
      </c>
      <c r="F241" s="209" t="s">
        <v>519</v>
      </c>
      <c r="G241" s="186"/>
      <c r="H241" s="186"/>
      <c r="I241" s="186"/>
      <c r="J241" s="102" t="s">
        <v>154</v>
      </c>
      <c r="K241" s="103">
        <v>55.05</v>
      </c>
      <c r="L241" s="187"/>
      <c r="M241" s="188"/>
      <c r="N241" s="189">
        <f>ROUND($L$241*$K$241,2)</f>
        <v>0</v>
      </c>
      <c r="O241" s="186"/>
      <c r="P241" s="186"/>
      <c r="Q241" s="186"/>
      <c r="R241" s="20"/>
      <c r="T241" s="104"/>
      <c r="U241" s="26" t="s">
        <v>33</v>
      </c>
      <c r="V241" s="105">
        <v>0.041</v>
      </c>
      <c r="W241" s="105">
        <f>$V$241*$K$241</f>
        <v>2.25705</v>
      </c>
      <c r="X241" s="105">
        <v>0.567</v>
      </c>
      <c r="Y241" s="105">
        <f>$X$241*$K$241</f>
        <v>31.213349999999995</v>
      </c>
      <c r="Z241" s="105">
        <v>0</v>
      </c>
      <c r="AA241" s="106">
        <f>$Z$241*$K$241</f>
        <v>0</v>
      </c>
      <c r="AB241" s="143"/>
      <c r="AR241" s="6" t="s">
        <v>107</v>
      </c>
      <c r="AT241" s="6" t="s">
        <v>103</v>
      </c>
      <c r="AU241" s="6" t="s">
        <v>73</v>
      </c>
      <c r="AY241" s="6" t="s">
        <v>102</v>
      </c>
      <c r="BE241" s="107">
        <f>IF($U$241="základní",$N$241,0)</f>
        <v>0</v>
      </c>
      <c r="BF241" s="107">
        <f>IF($U$241="snížená",$N$241,0)</f>
        <v>0</v>
      </c>
      <c r="BG241" s="107">
        <f>IF($U$241="zákl. přenesená",$N$241,0)</f>
        <v>0</v>
      </c>
      <c r="BH241" s="107">
        <f>IF($U$241="sníž. přenesená",$N$241,0)</f>
        <v>0</v>
      </c>
      <c r="BI241" s="107">
        <f>IF($U$241="nulová",$N$241,0)</f>
        <v>0</v>
      </c>
      <c r="BJ241" s="6" t="s">
        <v>19</v>
      </c>
      <c r="BK241" s="107">
        <f>ROUND($L$241*$K$241,2)</f>
        <v>0</v>
      </c>
      <c r="BL241" s="6" t="s">
        <v>107</v>
      </c>
      <c r="BM241" s="6" t="s">
        <v>294</v>
      </c>
    </row>
    <row r="242" spans="2:51" s="6" customFormat="1" ht="18.75" customHeight="1">
      <c r="B242" s="108"/>
      <c r="E242" s="109"/>
      <c r="F242" s="190" t="s">
        <v>295</v>
      </c>
      <c r="G242" s="191"/>
      <c r="H242" s="191"/>
      <c r="I242" s="191"/>
      <c r="K242" s="110">
        <v>55.05</v>
      </c>
      <c r="L242" s="143">
        <v>0</v>
      </c>
      <c r="M242" s="143">
        <v>0</v>
      </c>
      <c r="R242" s="111"/>
      <c r="T242" s="112"/>
      <c r="AA242" s="113"/>
      <c r="AB242" s="143"/>
      <c r="AT242" s="109" t="s">
        <v>113</v>
      </c>
      <c r="AU242" s="109" t="s">
        <v>73</v>
      </c>
      <c r="AV242" s="109" t="s">
        <v>73</v>
      </c>
      <c r="AW242" s="109" t="s">
        <v>82</v>
      </c>
      <c r="AX242" s="109" t="s">
        <v>19</v>
      </c>
      <c r="AY242" s="109" t="s">
        <v>102</v>
      </c>
    </row>
    <row r="243" spans="2:65" s="6" customFormat="1" ht="27" customHeight="1">
      <c r="B243" s="19"/>
      <c r="C243" s="100">
        <v>39</v>
      </c>
      <c r="D243" s="100" t="s">
        <v>103</v>
      </c>
      <c r="E243" s="101" t="s">
        <v>296</v>
      </c>
      <c r="F243" s="185" t="s">
        <v>297</v>
      </c>
      <c r="G243" s="186"/>
      <c r="H243" s="186"/>
      <c r="I243" s="186"/>
      <c r="J243" s="102" t="s">
        <v>154</v>
      </c>
      <c r="K243" s="103">
        <v>73.4</v>
      </c>
      <c r="L243" s="187"/>
      <c r="M243" s="188"/>
      <c r="N243" s="189">
        <f>ROUND($L$243*$K$243,2)</f>
        <v>0</v>
      </c>
      <c r="O243" s="186"/>
      <c r="P243" s="186"/>
      <c r="Q243" s="186"/>
      <c r="R243" s="20"/>
      <c r="T243" s="104"/>
      <c r="U243" s="26" t="s">
        <v>33</v>
      </c>
      <c r="V243" s="105">
        <v>0.085</v>
      </c>
      <c r="W243" s="105">
        <f>$V$243*$K$243</f>
        <v>6.239000000000001</v>
      </c>
      <c r="X243" s="105">
        <v>0.26376</v>
      </c>
      <c r="Y243" s="105">
        <f>$X$243*$K$243</f>
        <v>19.359984</v>
      </c>
      <c r="Z243" s="105">
        <v>0</v>
      </c>
      <c r="AA243" s="106">
        <f>$Z$243*$K$243</f>
        <v>0</v>
      </c>
      <c r="AB243" s="143"/>
      <c r="AR243" s="6" t="s">
        <v>107</v>
      </c>
      <c r="AT243" s="6" t="s">
        <v>103</v>
      </c>
      <c r="AU243" s="6" t="s">
        <v>73</v>
      </c>
      <c r="AY243" s="6" t="s">
        <v>102</v>
      </c>
      <c r="BE243" s="107">
        <f>IF($U$243="základní",$N$243,0)</f>
        <v>0</v>
      </c>
      <c r="BF243" s="107">
        <f>IF($U$243="snížená",$N$243,0)</f>
        <v>0</v>
      </c>
      <c r="BG243" s="107">
        <f>IF($U$243="zákl. přenesená",$N$243,0)</f>
        <v>0</v>
      </c>
      <c r="BH243" s="107">
        <f>IF($U$243="sníž. přenesená",$N$243,0)</f>
        <v>0</v>
      </c>
      <c r="BI243" s="107">
        <f>IF($U$243="nulová",$N$243,0)</f>
        <v>0</v>
      </c>
      <c r="BJ243" s="6" t="s">
        <v>19</v>
      </c>
      <c r="BK243" s="107">
        <f>ROUND($L$243*$K$243,2)</f>
        <v>0</v>
      </c>
      <c r="BL243" s="6" t="s">
        <v>107</v>
      </c>
      <c r="BM243" s="6" t="s">
        <v>298</v>
      </c>
    </row>
    <row r="244" spans="2:51" s="6" customFormat="1" ht="18.75" customHeight="1">
      <c r="B244" s="108"/>
      <c r="E244" s="109"/>
      <c r="F244" s="190" t="s">
        <v>299</v>
      </c>
      <c r="G244" s="191"/>
      <c r="H244" s="191"/>
      <c r="I244" s="191"/>
      <c r="K244" s="110">
        <v>73.4</v>
      </c>
      <c r="L244" s="143">
        <v>0</v>
      </c>
      <c r="M244" s="143">
        <v>0</v>
      </c>
      <c r="R244" s="111"/>
      <c r="T244" s="112"/>
      <c r="AA244" s="113"/>
      <c r="AB244" s="143"/>
      <c r="AT244" s="109" t="s">
        <v>113</v>
      </c>
      <c r="AU244" s="109" t="s">
        <v>73</v>
      </c>
      <c r="AV244" s="109" t="s">
        <v>73</v>
      </c>
      <c r="AW244" s="109" t="s">
        <v>82</v>
      </c>
      <c r="AX244" s="109" t="s">
        <v>19</v>
      </c>
      <c r="AY244" s="109" t="s">
        <v>102</v>
      </c>
    </row>
    <row r="245" spans="2:65" s="6" customFormat="1" ht="27" customHeight="1">
      <c r="B245" s="19"/>
      <c r="C245" s="100">
        <v>40</v>
      </c>
      <c r="D245" s="100" t="s">
        <v>103</v>
      </c>
      <c r="E245" s="101" t="s">
        <v>301</v>
      </c>
      <c r="F245" s="185" t="s">
        <v>302</v>
      </c>
      <c r="G245" s="186"/>
      <c r="H245" s="186"/>
      <c r="I245" s="186"/>
      <c r="J245" s="102" t="s">
        <v>154</v>
      </c>
      <c r="K245" s="103">
        <v>73.4</v>
      </c>
      <c r="L245" s="187"/>
      <c r="M245" s="188"/>
      <c r="N245" s="189">
        <f>ROUND($L$245*$K$245,2)</f>
        <v>0</v>
      </c>
      <c r="O245" s="186"/>
      <c r="P245" s="186"/>
      <c r="Q245" s="186"/>
      <c r="R245" s="20"/>
      <c r="T245" s="104"/>
      <c r="U245" s="26" t="s">
        <v>33</v>
      </c>
      <c r="V245" s="105">
        <v>0</v>
      </c>
      <c r="W245" s="105">
        <f>$V$245*$K$245</f>
        <v>0</v>
      </c>
      <c r="X245" s="105">
        <v>0.00601</v>
      </c>
      <c r="Y245" s="105">
        <f>$X$245*$K$245</f>
        <v>0.441134</v>
      </c>
      <c r="Z245" s="105">
        <v>0</v>
      </c>
      <c r="AA245" s="106">
        <f>$Z$245*$K$245</f>
        <v>0</v>
      </c>
      <c r="AB245" s="143"/>
      <c r="AR245" s="6" t="s">
        <v>107</v>
      </c>
      <c r="AT245" s="6" t="s">
        <v>103</v>
      </c>
      <c r="AU245" s="6" t="s">
        <v>73</v>
      </c>
      <c r="AY245" s="6" t="s">
        <v>102</v>
      </c>
      <c r="BE245" s="107">
        <f>IF($U$245="základní",$N$245,0)</f>
        <v>0</v>
      </c>
      <c r="BF245" s="107">
        <f>IF($U$245="snížená",$N$245,0)</f>
        <v>0</v>
      </c>
      <c r="BG245" s="107">
        <f>IF($U$245="zákl. přenesená",$N$245,0)</f>
        <v>0</v>
      </c>
      <c r="BH245" s="107">
        <f>IF($U$245="sníž. přenesená",$N$245,0)</f>
        <v>0</v>
      </c>
      <c r="BI245" s="107">
        <f>IF($U$245="nulová",$N$245,0)</f>
        <v>0</v>
      </c>
      <c r="BJ245" s="6" t="s">
        <v>19</v>
      </c>
      <c r="BK245" s="107">
        <f>ROUND($L$245*$K$245,2)</f>
        <v>0</v>
      </c>
      <c r="BL245" s="6" t="s">
        <v>107</v>
      </c>
      <c r="BM245" s="6" t="s">
        <v>300</v>
      </c>
    </row>
    <row r="246" spans="2:51" s="6" customFormat="1" ht="18.75" customHeight="1">
      <c r="B246" s="108"/>
      <c r="E246" s="109"/>
      <c r="F246" s="190" t="s">
        <v>299</v>
      </c>
      <c r="G246" s="191"/>
      <c r="H246" s="191"/>
      <c r="I246" s="191"/>
      <c r="K246" s="110">
        <v>73.4</v>
      </c>
      <c r="L246" s="143">
        <v>0</v>
      </c>
      <c r="M246" s="143">
        <v>0</v>
      </c>
      <c r="R246" s="111"/>
      <c r="T246" s="112"/>
      <c r="AA246" s="113"/>
      <c r="AB246" s="143"/>
      <c r="AT246" s="109" t="s">
        <v>113</v>
      </c>
      <c r="AU246" s="109" t="s">
        <v>73</v>
      </c>
      <c r="AV246" s="109" t="s">
        <v>73</v>
      </c>
      <c r="AW246" s="109" t="s">
        <v>82</v>
      </c>
      <c r="AX246" s="109" t="s">
        <v>61</v>
      </c>
      <c r="AY246" s="109" t="s">
        <v>102</v>
      </c>
    </row>
    <row r="247" spans="2:51" s="6" customFormat="1" ht="18.75" customHeight="1">
      <c r="B247" s="114"/>
      <c r="E247" s="115"/>
      <c r="F247" s="202" t="s">
        <v>114</v>
      </c>
      <c r="G247" s="203"/>
      <c r="H247" s="203"/>
      <c r="I247" s="203"/>
      <c r="K247" s="115"/>
      <c r="L247" s="143">
        <v>0</v>
      </c>
      <c r="M247" s="143">
        <v>0</v>
      </c>
      <c r="R247" s="116"/>
      <c r="T247" s="117"/>
      <c r="AA247" s="118"/>
      <c r="AB247" s="143"/>
      <c r="AT247" s="115" t="s">
        <v>113</v>
      </c>
      <c r="AU247" s="115" t="s">
        <v>73</v>
      </c>
      <c r="AV247" s="115" t="s">
        <v>19</v>
      </c>
      <c r="AW247" s="115" t="s">
        <v>82</v>
      </c>
      <c r="AX247" s="115" t="s">
        <v>61</v>
      </c>
      <c r="AY247" s="115" t="s">
        <v>102</v>
      </c>
    </row>
    <row r="248" spans="2:51" s="6" customFormat="1" ht="18.75" customHeight="1">
      <c r="B248" s="114"/>
      <c r="E248" s="115"/>
      <c r="F248" s="202" t="s">
        <v>114</v>
      </c>
      <c r="G248" s="203"/>
      <c r="H248" s="203"/>
      <c r="I248" s="203"/>
      <c r="K248" s="115"/>
      <c r="L248" s="143">
        <v>0</v>
      </c>
      <c r="M248" s="143">
        <v>0</v>
      </c>
      <c r="R248" s="116"/>
      <c r="T248" s="117"/>
      <c r="AA248" s="118"/>
      <c r="AB248" s="143"/>
      <c r="AT248" s="115" t="s">
        <v>113</v>
      </c>
      <c r="AU248" s="115" t="s">
        <v>73</v>
      </c>
      <c r="AV248" s="115" t="s">
        <v>19</v>
      </c>
      <c r="AW248" s="115" t="s">
        <v>82</v>
      </c>
      <c r="AX248" s="115" t="s">
        <v>61</v>
      </c>
      <c r="AY248" s="115" t="s">
        <v>102</v>
      </c>
    </row>
    <row r="249" spans="2:51" s="6" customFormat="1" ht="18.75" customHeight="1">
      <c r="B249" s="119"/>
      <c r="E249" s="120"/>
      <c r="F249" s="192" t="s">
        <v>115</v>
      </c>
      <c r="G249" s="193"/>
      <c r="H249" s="193"/>
      <c r="I249" s="193"/>
      <c r="K249" s="121">
        <v>73.4</v>
      </c>
      <c r="L249" s="143">
        <v>0</v>
      </c>
      <c r="M249" s="143">
        <v>0</v>
      </c>
      <c r="R249" s="122"/>
      <c r="T249" s="123"/>
      <c r="AA249" s="124"/>
      <c r="AB249" s="143"/>
      <c r="AT249" s="120" t="s">
        <v>113</v>
      </c>
      <c r="AU249" s="120" t="s">
        <v>73</v>
      </c>
      <c r="AV249" s="120" t="s">
        <v>107</v>
      </c>
      <c r="AW249" s="120" t="s">
        <v>82</v>
      </c>
      <c r="AX249" s="120" t="s">
        <v>19</v>
      </c>
      <c r="AY249" s="120" t="s">
        <v>102</v>
      </c>
    </row>
    <row r="250" spans="2:65" s="6" customFormat="1" ht="27" customHeight="1">
      <c r="B250" s="19"/>
      <c r="C250" s="100">
        <v>41</v>
      </c>
      <c r="D250" s="100" t="s">
        <v>103</v>
      </c>
      <c r="E250" s="101" t="s">
        <v>304</v>
      </c>
      <c r="F250" s="185" t="s">
        <v>305</v>
      </c>
      <c r="G250" s="186"/>
      <c r="H250" s="186"/>
      <c r="I250" s="186"/>
      <c r="J250" s="102" t="s">
        <v>154</v>
      </c>
      <c r="K250" s="103">
        <v>73.4</v>
      </c>
      <c r="L250" s="187"/>
      <c r="M250" s="188"/>
      <c r="N250" s="189">
        <f>ROUND($L$250*$K$250,2)</f>
        <v>0</v>
      </c>
      <c r="O250" s="186"/>
      <c r="P250" s="186"/>
      <c r="Q250" s="186"/>
      <c r="R250" s="20"/>
      <c r="T250" s="104"/>
      <c r="U250" s="26" t="s">
        <v>33</v>
      </c>
      <c r="V250" s="105">
        <v>0</v>
      </c>
      <c r="W250" s="105">
        <f>$V$250*$K$250</f>
        <v>0</v>
      </c>
      <c r="X250" s="105">
        <v>0.00061</v>
      </c>
      <c r="Y250" s="105">
        <f>$X$250*$K$250</f>
        <v>0.044774</v>
      </c>
      <c r="Z250" s="105">
        <v>0</v>
      </c>
      <c r="AA250" s="106">
        <f>$Z$250*$K$250</f>
        <v>0</v>
      </c>
      <c r="AB250" s="143"/>
      <c r="AR250" s="6" t="s">
        <v>107</v>
      </c>
      <c r="AT250" s="6" t="s">
        <v>103</v>
      </c>
      <c r="AU250" s="6" t="s">
        <v>73</v>
      </c>
      <c r="AY250" s="6" t="s">
        <v>102</v>
      </c>
      <c r="BE250" s="107">
        <f>IF($U$250="základní",$N$250,0)</f>
        <v>0</v>
      </c>
      <c r="BF250" s="107">
        <f>IF($U$250="snížená",$N$250,0)</f>
        <v>0</v>
      </c>
      <c r="BG250" s="107">
        <f>IF($U$250="zákl. přenesená",$N$250,0)</f>
        <v>0</v>
      </c>
      <c r="BH250" s="107">
        <f>IF($U$250="sníž. přenesená",$N$250,0)</f>
        <v>0</v>
      </c>
      <c r="BI250" s="107">
        <f>IF($U$250="nulová",$N$250,0)</f>
        <v>0</v>
      </c>
      <c r="BJ250" s="6" t="s">
        <v>19</v>
      </c>
      <c r="BK250" s="107">
        <f>ROUND($L$250*$K$250,2)</f>
        <v>0</v>
      </c>
      <c r="BL250" s="6" t="s">
        <v>107</v>
      </c>
      <c r="BM250" s="6" t="s">
        <v>303</v>
      </c>
    </row>
    <row r="251" spans="2:51" s="6" customFormat="1" ht="18.75" customHeight="1">
      <c r="B251" s="108"/>
      <c r="E251" s="109"/>
      <c r="F251" s="190" t="s">
        <v>299</v>
      </c>
      <c r="G251" s="191"/>
      <c r="H251" s="191"/>
      <c r="I251" s="191"/>
      <c r="K251" s="110">
        <v>73.4</v>
      </c>
      <c r="L251" s="143">
        <v>0</v>
      </c>
      <c r="M251" s="143">
        <v>0</v>
      </c>
      <c r="R251" s="111"/>
      <c r="T251" s="112"/>
      <c r="AA251" s="113"/>
      <c r="AB251" s="143"/>
      <c r="AT251" s="109" t="s">
        <v>113</v>
      </c>
      <c r="AU251" s="109" t="s">
        <v>73</v>
      </c>
      <c r="AV251" s="109" t="s">
        <v>73</v>
      </c>
      <c r="AW251" s="109" t="s">
        <v>82</v>
      </c>
      <c r="AX251" s="109" t="s">
        <v>61</v>
      </c>
      <c r="AY251" s="109" t="s">
        <v>102</v>
      </c>
    </row>
    <row r="252" spans="2:51" s="6" customFormat="1" ht="18.75" customHeight="1">
      <c r="B252" s="114"/>
      <c r="E252" s="115"/>
      <c r="F252" s="202" t="s">
        <v>114</v>
      </c>
      <c r="G252" s="203"/>
      <c r="H252" s="203"/>
      <c r="I252" s="203"/>
      <c r="K252" s="115"/>
      <c r="L252" s="143">
        <v>0</v>
      </c>
      <c r="M252" s="143">
        <v>0</v>
      </c>
      <c r="R252" s="116"/>
      <c r="T252" s="117"/>
      <c r="AA252" s="118"/>
      <c r="AB252" s="143"/>
      <c r="AT252" s="115" t="s">
        <v>113</v>
      </c>
      <c r="AU252" s="115" t="s">
        <v>73</v>
      </c>
      <c r="AV252" s="115" t="s">
        <v>19</v>
      </c>
      <c r="AW252" s="115" t="s">
        <v>82</v>
      </c>
      <c r="AX252" s="115" t="s">
        <v>61</v>
      </c>
      <c r="AY252" s="115" t="s">
        <v>102</v>
      </c>
    </row>
    <row r="253" spans="2:51" s="6" customFormat="1" ht="18.75" customHeight="1">
      <c r="B253" s="114"/>
      <c r="E253" s="115"/>
      <c r="F253" s="202" t="s">
        <v>114</v>
      </c>
      <c r="G253" s="203"/>
      <c r="H253" s="203"/>
      <c r="I253" s="203"/>
      <c r="K253" s="115"/>
      <c r="L253" s="143">
        <v>0</v>
      </c>
      <c r="M253" s="143">
        <v>0</v>
      </c>
      <c r="R253" s="116"/>
      <c r="T253" s="117"/>
      <c r="AA253" s="118"/>
      <c r="AB253" s="143"/>
      <c r="AT253" s="115" t="s">
        <v>113</v>
      </c>
      <c r="AU253" s="115" t="s">
        <v>73</v>
      </c>
      <c r="AV253" s="115" t="s">
        <v>19</v>
      </c>
      <c r="AW253" s="115" t="s">
        <v>82</v>
      </c>
      <c r="AX253" s="115" t="s">
        <v>61</v>
      </c>
      <c r="AY253" s="115" t="s">
        <v>102</v>
      </c>
    </row>
    <row r="254" spans="2:51" s="6" customFormat="1" ht="18.75" customHeight="1">
      <c r="B254" s="119"/>
      <c r="E254" s="120"/>
      <c r="F254" s="192" t="s">
        <v>115</v>
      </c>
      <c r="G254" s="193"/>
      <c r="H254" s="193"/>
      <c r="I254" s="193"/>
      <c r="K254" s="121">
        <v>73.4</v>
      </c>
      <c r="L254" s="143">
        <v>0</v>
      </c>
      <c r="M254" s="143">
        <v>0</v>
      </c>
      <c r="R254" s="122"/>
      <c r="T254" s="123"/>
      <c r="AA254" s="124"/>
      <c r="AB254" s="143"/>
      <c r="AT254" s="120" t="s">
        <v>113</v>
      </c>
      <c r="AU254" s="120" t="s">
        <v>73</v>
      </c>
      <c r="AV254" s="120" t="s">
        <v>107</v>
      </c>
      <c r="AW254" s="120" t="s">
        <v>82</v>
      </c>
      <c r="AX254" s="120" t="s">
        <v>19</v>
      </c>
      <c r="AY254" s="120" t="s">
        <v>102</v>
      </c>
    </row>
    <row r="255" spans="2:65" s="6" customFormat="1" ht="27" customHeight="1">
      <c r="B255" s="19"/>
      <c r="C255" s="100">
        <v>42</v>
      </c>
      <c r="D255" s="100" t="s">
        <v>103</v>
      </c>
      <c r="E255" s="101" t="s">
        <v>307</v>
      </c>
      <c r="F255" s="185" t="s">
        <v>308</v>
      </c>
      <c r="G255" s="186"/>
      <c r="H255" s="186"/>
      <c r="I255" s="186"/>
      <c r="J255" s="102" t="s">
        <v>154</v>
      </c>
      <c r="K255" s="103">
        <v>73.4</v>
      </c>
      <c r="L255" s="187"/>
      <c r="M255" s="188"/>
      <c r="N255" s="189">
        <f>ROUND($L$255*$K$255,2)</f>
        <v>0</v>
      </c>
      <c r="O255" s="186"/>
      <c r="P255" s="186"/>
      <c r="Q255" s="186"/>
      <c r="R255" s="20"/>
      <c r="T255" s="104"/>
      <c r="U255" s="26" t="s">
        <v>33</v>
      </c>
      <c r="V255" s="105">
        <v>0</v>
      </c>
      <c r="W255" s="105">
        <f>$V$255*$K$255</f>
        <v>0</v>
      </c>
      <c r="X255" s="105">
        <v>0.10373</v>
      </c>
      <c r="Y255" s="105">
        <f>$X$255*$K$255</f>
        <v>7.6137820000000005</v>
      </c>
      <c r="Z255" s="105">
        <v>0</v>
      </c>
      <c r="AA255" s="106">
        <f>$Z$255*$K$255</f>
        <v>0</v>
      </c>
      <c r="AB255" s="143"/>
      <c r="AR255" s="6" t="s">
        <v>107</v>
      </c>
      <c r="AT255" s="6" t="s">
        <v>103</v>
      </c>
      <c r="AU255" s="6" t="s">
        <v>73</v>
      </c>
      <c r="AY255" s="6" t="s">
        <v>102</v>
      </c>
      <c r="BE255" s="107">
        <f>IF($U$255="základní",$N$255,0)</f>
        <v>0</v>
      </c>
      <c r="BF255" s="107">
        <f>IF($U$255="snížená",$N$255,0)</f>
        <v>0</v>
      </c>
      <c r="BG255" s="107">
        <f>IF($U$255="zákl. přenesená",$N$255,0)</f>
        <v>0</v>
      </c>
      <c r="BH255" s="107">
        <f>IF($U$255="sníž. přenesená",$N$255,0)</f>
        <v>0</v>
      </c>
      <c r="BI255" s="107">
        <f>IF($U$255="nulová",$N$255,0)</f>
        <v>0</v>
      </c>
      <c r="BJ255" s="6" t="s">
        <v>19</v>
      </c>
      <c r="BK255" s="107">
        <f>ROUND($L$255*$K$255,2)</f>
        <v>0</v>
      </c>
      <c r="BL255" s="6" t="s">
        <v>107</v>
      </c>
      <c r="BM255" s="6" t="s">
        <v>306</v>
      </c>
    </row>
    <row r="256" spans="2:51" s="6" customFormat="1" ht="18.75" customHeight="1">
      <c r="B256" s="108"/>
      <c r="E256" s="109"/>
      <c r="F256" s="190" t="s">
        <v>299</v>
      </c>
      <c r="G256" s="191"/>
      <c r="H256" s="191"/>
      <c r="I256" s="191"/>
      <c r="K256" s="110">
        <v>73.4</v>
      </c>
      <c r="L256" s="143">
        <v>0</v>
      </c>
      <c r="M256" s="143">
        <v>0</v>
      </c>
      <c r="R256" s="111"/>
      <c r="T256" s="112"/>
      <c r="AA256" s="113"/>
      <c r="AB256" s="143"/>
      <c r="AT256" s="109" t="s">
        <v>113</v>
      </c>
      <c r="AU256" s="109" t="s">
        <v>73</v>
      </c>
      <c r="AV256" s="109" t="s">
        <v>73</v>
      </c>
      <c r="AW256" s="109" t="s">
        <v>82</v>
      </c>
      <c r="AX256" s="109" t="s">
        <v>61</v>
      </c>
      <c r="AY256" s="109" t="s">
        <v>102</v>
      </c>
    </row>
    <row r="257" spans="2:51" s="6" customFormat="1" ht="18.75" customHeight="1">
      <c r="B257" s="114"/>
      <c r="E257" s="115"/>
      <c r="F257" s="202" t="s">
        <v>114</v>
      </c>
      <c r="G257" s="203"/>
      <c r="H257" s="203"/>
      <c r="I257" s="203"/>
      <c r="K257" s="115"/>
      <c r="L257" s="143">
        <v>0</v>
      </c>
      <c r="M257" s="143">
        <v>0</v>
      </c>
      <c r="R257" s="116"/>
      <c r="T257" s="117"/>
      <c r="AA257" s="118"/>
      <c r="AB257" s="143"/>
      <c r="AT257" s="115" t="s">
        <v>113</v>
      </c>
      <c r="AU257" s="115" t="s">
        <v>73</v>
      </c>
      <c r="AV257" s="115" t="s">
        <v>19</v>
      </c>
      <c r="AW257" s="115" t="s">
        <v>82</v>
      </c>
      <c r="AX257" s="115" t="s">
        <v>61</v>
      </c>
      <c r="AY257" s="115" t="s">
        <v>102</v>
      </c>
    </row>
    <row r="258" spans="2:51" s="6" customFormat="1" ht="18.75" customHeight="1">
      <c r="B258" s="114"/>
      <c r="E258" s="115"/>
      <c r="F258" s="202" t="s">
        <v>114</v>
      </c>
      <c r="G258" s="203"/>
      <c r="H258" s="203"/>
      <c r="I258" s="203"/>
      <c r="K258" s="115"/>
      <c r="L258" s="143">
        <v>0</v>
      </c>
      <c r="M258" s="143">
        <v>0</v>
      </c>
      <c r="R258" s="116"/>
      <c r="T258" s="117"/>
      <c r="AA258" s="118"/>
      <c r="AB258" s="143"/>
      <c r="AT258" s="115" t="s">
        <v>113</v>
      </c>
      <c r="AU258" s="115" t="s">
        <v>73</v>
      </c>
      <c r="AV258" s="115" t="s">
        <v>19</v>
      </c>
      <c r="AW258" s="115" t="s">
        <v>82</v>
      </c>
      <c r="AX258" s="115" t="s">
        <v>61</v>
      </c>
      <c r="AY258" s="115" t="s">
        <v>102</v>
      </c>
    </row>
    <row r="259" spans="2:51" s="6" customFormat="1" ht="18.75" customHeight="1">
      <c r="B259" s="119"/>
      <c r="E259" s="120"/>
      <c r="F259" s="192" t="s">
        <v>115</v>
      </c>
      <c r="G259" s="193"/>
      <c r="H259" s="193"/>
      <c r="I259" s="193"/>
      <c r="K259" s="121">
        <v>73.4</v>
      </c>
      <c r="L259" s="143">
        <v>0</v>
      </c>
      <c r="M259" s="143">
        <v>0</v>
      </c>
      <c r="R259" s="122"/>
      <c r="T259" s="123"/>
      <c r="AA259" s="124"/>
      <c r="AB259" s="143"/>
      <c r="AT259" s="120" t="s">
        <v>113</v>
      </c>
      <c r="AU259" s="120" t="s">
        <v>73</v>
      </c>
      <c r="AV259" s="120" t="s">
        <v>107</v>
      </c>
      <c r="AW259" s="120" t="s">
        <v>82</v>
      </c>
      <c r="AX259" s="120" t="s">
        <v>19</v>
      </c>
      <c r="AY259" s="120" t="s">
        <v>102</v>
      </c>
    </row>
    <row r="260" spans="2:65" s="6" customFormat="1" ht="27" customHeight="1">
      <c r="B260" s="19"/>
      <c r="C260" s="100">
        <v>43</v>
      </c>
      <c r="D260" s="100" t="s">
        <v>103</v>
      </c>
      <c r="E260" s="101" t="s">
        <v>309</v>
      </c>
      <c r="F260" s="185" t="s">
        <v>310</v>
      </c>
      <c r="G260" s="186"/>
      <c r="H260" s="186"/>
      <c r="I260" s="186"/>
      <c r="J260" s="102" t="s">
        <v>154</v>
      </c>
      <c r="K260" s="103">
        <v>73.4</v>
      </c>
      <c r="L260" s="187"/>
      <c r="M260" s="188"/>
      <c r="N260" s="189">
        <f>ROUND($L$260*$K$260,2)</f>
        <v>0</v>
      </c>
      <c r="O260" s="186"/>
      <c r="P260" s="186"/>
      <c r="Q260" s="186"/>
      <c r="R260" s="20"/>
      <c r="T260" s="104"/>
      <c r="U260" s="26" t="s">
        <v>33</v>
      </c>
      <c r="V260" s="105">
        <v>0.08</v>
      </c>
      <c r="W260" s="105">
        <f>$V$260*$K$260</f>
        <v>5.872000000000001</v>
      </c>
      <c r="X260" s="105">
        <v>0.15559</v>
      </c>
      <c r="Y260" s="105">
        <f>$X$260*$K$260</f>
        <v>11.420306000000002</v>
      </c>
      <c r="Z260" s="105">
        <v>0</v>
      </c>
      <c r="AA260" s="106">
        <f>$Z$260*$K$260</f>
        <v>0</v>
      </c>
      <c r="AB260" s="143"/>
      <c r="AR260" s="6" t="s">
        <v>107</v>
      </c>
      <c r="AT260" s="6" t="s">
        <v>103</v>
      </c>
      <c r="AU260" s="6" t="s">
        <v>73</v>
      </c>
      <c r="AY260" s="6" t="s">
        <v>102</v>
      </c>
      <c r="BE260" s="107">
        <f>IF($U$260="základní",$N$260,0)</f>
        <v>0</v>
      </c>
      <c r="BF260" s="107">
        <f>IF($U$260="snížená",$N$260,0)</f>
        <v>0</v>
      </c>
      <c r="BG260" s="107">
        <f>IF($U$260="zákl. přenesená",$N$260,0)</f>
        <v>0</v>
      </c>
      <c r="BH260" s="107">
        <f>IF($U$260="sníž. přenesená",$N$260,0)</f>
        <v>0</v>
      </c>
      <c r="BI260" s="107">
        <f>IF($U$260="nulová",$N$260,0)</f>
        <v>0</v>
      </c>
      <c r="BJ260" s="6" t="s">
        <v>19</v>
      </c>
      <c r="BK260" s="107">
        <f>ROUND($L$260*$K$260,2)</f>
        <v>0</v>
      </c>
      <c r="BL260" s="6" t="s">
        <v>107</v>
      </c>
      <c r="BM260" s="6" t="s">
        <v>311</v>
      </c>
    </row>
    <row r="261" spans="2:51" s="6" customFormat="1" ht="18.75" customHeight="1">
      <c r="B261" s="108"/>
      <c r="E261" s="109"/>
      <c r="F261" s="190" t="s">
        <v>312</v>
      </c>
      <c r="G261" s="191"/>
      <c r="H261" s="191"/>
      <c r="I261" s="191"/>
      <c r="K261" s="110">
        <v>73.4</v>
      </c>
      <c r="L261" s="143">
        <v>0</v>
      </c>
      <c r="M261" s="143">
        <v>0</v>
      </c>
      <c r="R261" s="111"/>
      <c r="T261" s="112"/>
      <c r="AA261" s="113"/>
      <c r="AB261" s="143"/>
      <c r="AT261" s="109" t="s">
        <v>113</v>
      </c>
      <c r="AU261" s="109" t="s">
        <v>73</v>
      </c>
      <c r="AV261" s="109" t="s">
        <v>73</v>
      </c>
      <c r="AW261" s="109" t="s">
        <v>82</v>
      </c>
      <c r="AX261" s="109" t="s">
        <v>19</v>
      </c>
      <c r="AY261" s="109" t="s">
        <v>102</v>
      </c>
    </row>
    <row r="262" spans="2:65" s="6" customFormat="1" ht="27" customHeight="1">
      <c r="B262" s="19"/>
      <c r="C262" s="100">
        <v>44</v>
      </c>
      <c r="D262" s="100" t="s">
        <v>103</v>
      </c>
      <c r="E262" s="101" t="s">
        <v>314</v>
      </c>
      <c r="F262" s="185" t="s">
        <v>315</v>
      </c>
      <c r="G262" s="186"/>
      <c r="H262" s="186"/>
      <c r="I262" s="186"/>
      <c r="J262" s="102" t="s">
        <v>171</v>
      </c>
      <c r="K262" s="103">
        <v>73.4</v>
      </c>
      <c r="L262" s="187"/>
      <c r="M262" s="188"/>
      <c r="N262" s="189">
        <f>ROUND($L$262*$K$262,2)</f>
        <v>0</v>
      </c>
      <c r="O262" s="186"/>
      <c r="P262" s="186"/>
      <c r="Q262" s="186"/>
      <c r="R262" s="20"/>
      <c r="T262" s="104"/>
      <c r="U262" s="26" t="s">
        <v>33</v>
      </c>
      <c r="V262" s="105">
        <v>0</v>
      </c>
      <c r="W262" s="105">
        <f>$V$262*$K$262</f>
        <v>0</v>
      </c>
      <c r="X262" s="105">
        <v>0.0036</v>
      </c>
      <c r="Y262" s="105">
        <f>$X$262*$K$262</f>
        <v>0.26424000000000003</v>
      </c>
      <c r="Z262" s="105">
        <v>0</v>
      </c>
      <c r="AA262" s="106">
        <f>$Z$262*$K$262</f>
        <v>0</v>
      </c>
      <c r="AB262" s="143"/>
      <c r="AR262" s="6" t="s">
        <v>107</v>
      </c>
      <c r="AT262" s="6" t="s">
        <v>103</v>
      </c>
      <c r="AU262" s="6" t="s">
        <v>73</v>
      </c>
      <c r="AY262" s="6" t="s">
        <v>102</v>
      </c>
      <c r="BE262" s="107">
        <f>IF($U$262="základní",$N$262,0)</f>
        <v>0</v>
      </c>
      <c r="BF262" s="107">
        <f>IF($U$262="snížená",$N$262,0)</f>
        <v>0</v>
      </c>
      <c r="BG262" s="107">
        <f>IF($U$262="zákl. přenesená",$N$262,0)</f>
        <v>0</v>
      </c>
      <c r="BH262" s="107">
        <f>IF($U$262="sníž. přenesená",$N$262,0)</f>
        <v>0</v>
      </c>
      <c r="BI262" s="107">
        <f>IF($U$262="nulová",$N$262,0)</f>
        <v>0</v>
      </c>
      <c r="BJ262" s="6" t="s">
        <v>19</v>
      </c>
      <c r="BK262" s="107">
        <f>ROUND($L$262*$K$262,2)</f>
        <v>0</v>
      </c>
      <c r="BL262" s="6" t="s">
        <v>107</v>
      </c>
      <c r="BM262" s="6" t="s">
        <v>313</v>
      </c>
    </row>
    <row r="263" spans="2:51" s="6" customFormat="1" ht="18.75" customHeight="1">
      <c r="B263" s="108"/>
      <c r="E263" s="109"/>
      <c r="F263" s="190" t="s">
        <v>316</v>
      </c>
      <c r="G263" s="191"/>
      <c r="H263" s="191"/>
      <c r="I263" s="191"/>
      <c r="K263" s="110">
        <v>73.4</v>
      </c>
      <c r="L263" s="143">
        <v>0</v>
      </c>
      <c r="M263" s="143">
        <v>0</v>
      </c>
      <c r="R263" s="111"/>
      <c r="T263" s="112"/>
      <c r="AA263" s="113"/>
      <c r="AB263" s="143"/>
      <c r="AT263" s="109" t="s">
        <v>113</v>
      </c>
      <c r="AU263" s="109" t="s">
        <v>73</v>
      </c>
      <c r="AV263" s="109" t="s">
        <v>73</v>
      </c>
      <c r="AW263" s="109" t="s">
        <v>82</v>
      </c>
      <c r="AX263" s="109" t="s">
        <v>61</v>
      </c>
      <c r="AY263" s="109" t="s">
        <v>102</v>
      </c>
    </row>
    <row r="264" spans="2:51" s="6" customFormat="1" ht="18.75" customHeight="1">
      <c r="B264" s="114"/>
      <c r="E264" s="115"/>
      <c r="F264" s="202" t="s">
        <v>114</v>
      </c>
      <c r="G264" s="203"/>
      <c r="H264" s="203"/>
      <c r="I264" s="203"/>
      <c r="K264" s="115"/>
      <c r="L264" s="143">
        <v>0</v>
      </c>
      <c r="M264" s="143">
        <v>0</v>
      </c>
      <c r="R264" s="116"/>
      <c r="T264" s="117"/>
      <c r="AA264" s="118"/>
      <c r="AB264" s="143"/>
      <c r="AT264" s="115" t="s">
        <v>113</v>
      </c>
      <c r="AU264" s="115" t="s">
        <v>73</v>
      </c>
      <c r="AV264" s="115" t="s">
        <v>19</v>
      </c>
      <c r="AW264" s="115" t="s">
        <v>82</v>
      </c>
      <c r="AX264" s="115" t="s">
        <v>61</v>
      </c>
      <c r="AY264" s="115" t="s">
        <v>102</v>
      </c>
    </row>
    <row r="265" spans="2:51" s="6" customFormat="1" ht="18.75" customHeight="1">
      <c r="B265" s="119"/>
      <c r="E265" s="120"/>
      <c r="F265" s="192" t="s">
        <v>115</v>
      </c>
      <c r="G265" s="193"/>
      <c r="H265" s="193"/>
      <c r="I265" s="193"/>
      <c r="K265" s="121">
        <v>73.4</v>
      </c>
      <c r="L265" s="143">
        <v>0</v>
      </c>
      <c r="M265" s="143">
        <v>0</v>
      </c>
      <c r="R265" s="122"/>
      <c r="T265" s="123"/>
      <c r="AA265" s="124"/>
      <c r="AB265" s="143"/>
      <c r="AT265" s="120" t="s">
        <v>113</v>
      </c>
      <c r="AU265" s="120" t="s">
        <v>73</v>
      </c>
      <c r="AV265" s="120" t="s">
        <v>107</v>
      </c>
      <c r="AW265" s="120" t="s">
        <v>82</v>
      </c>
      <c r="AX265" s="120" t="s">
        <v>19</v>
      </c>
      <c r="AY265" s="120" t="s">
        <v>102</v>
      </c>
    </row>
    <row r="266" spans="2:63" s="90" customFormat="1" ht="30.75" customHeight="1">
      <c r="B266" s="91"/>
      <c r="D266" s="99" t="s">
        <v>148</v>
      </c>
      <c r="E266" s="99"/>
      <c r="F266" s="99"/>
      <c r="G266" s="99"/>
      <c r="H266" s="99"/>
      <c r="I266" s="99"/>
      <c r="J266" s="99"/>
      <c r="K266" s="99"/>
      <c r="L266" s="144">
        <v>0</v>
      </c>
      <c r="M266" s="144">
        <v>0</v>
      </c>
      <c r="N266" s="199">
        <f>$BK$266</f>
        <v>0</v>
      </c>
      <c r="O266" s="198"/>
      <c r="P266" s="198"/>
      <c r="Q266" s="198"/>
      <c r="R266" s="94"/>
      <c r="S266" s="6"/>
      <c r="T266" s="95"/>
      <c r="W266" s="96">
        <f>SUM($W$267:$W$290)</f>
        <v>13.8726</v>
      </c>
      <c r="Y266" s="96">
        <f>SUM($Y$267:$Y$290)</f>
        <v>8.77042205</v>
      </c>
      <c r="AA266" s="97">
        <f>SUM($AA$267:$AA$290)</f>
        <v>0</v>
      </c>
      <c r="AB266" s="143"/>
      <c r="AR266" s="93" t="s">
        <v>19</v>
      </c>
      <c r="AT266" s="93" t="s">
        <v>60</v>
      </c>
      <c r="AU266" s="93" t="s">
        <v>19</v>
      </c>
      <c r="AY266" s="93" t="s">
        <v>102</v>
      </c>
      <c r="BK266" s="98">
        <f>SUM($BK$267:$BK$290)</f>
        <v>0</v>
      </c>
    </row>
    <row r="267" spans="2:65" s="6" customFormat="1" ht="27" customHeight="1">
      <c r="B267" s="19"/>
      <c r="C267" s="100">
        <v>45</v>
      </c>
      <c r="D267" s="100" t="s">
        <v>103</v>
      </c>
      <c r="E267" s="101" t="s">
        <v>317</v>
      </c>
      <c r="F267" s="185" t="s">
        <v>318</v>
      </c>
      <c r="G267" s="186"/>
      <c r="H267" s="186"/>
      <c r="I267" s="186"/>
      <c r="J267" s="102" t="s">
        <v>171</v>
      </c>
      <c r="K267" s="103">
        <v>36.7</v>
      </c>
      <c r="L267" s="187"/>
      <c r="M267" s="188"/>
      <c r="N267" s="189">
        <f>ROUND($L$267*$K$267,2)</f>
        <v>0</v>
      </c>
      <c r="O267" s="186"/>
      <c r="P267" s="186"/>
      <c r="Q267" s="186"/>
      <c r="R267" s="20"/>
      <c r="T267" s="104"/>
      <c r="U267" s="26" t="s">
        <v>33</v>
      </c>
      <c r="V267" s="105">
        <v>0.312</v>
      </c>
      <c r="W267" s="105">
        <f>$V$267*$K$267</f>
        <v>11.4504</v>
      </c>
      <c r="X267" s="105">
        <v>0.00724</v>
      </c>
      <c r="Y267" s="105">
        <f>$X$267*$K$267</f>
        <v>0.265708</v>
      </c>
      <c r="Z267" s="105">
        <v>0</v>
      </c>
      <c r="AA267" s="106">
        <f>$Z$267*$K$267</f>
        <v>0</v>
      </c>
      <c r="AB267" s="143"/>
      <c r="AR267" s="6" t="s">
        <v>107</v>
      </c>
      <c r="AT267" s="6" t="s">
        <v>103</v>
      </c>
      <c r="AU267" s="6" t="s">
        <v>73</v>
      </c>
      <c r="AY267" s="6" t="s">
        <v>102</v>
      </c>
      <c r="BE267" s="107">
        <f>IF($U$267="základní",$N$267,0)</f>
        <v>0</v>
      </c>
      <c r="BF267" s="107">
        <f>IF($U$267="snížená",$N$267,0)</f>
        <v>0</v>
      </c>
      <c r="BG267" s="107">
        <f>IF($U$267="zákl. přenesená",$N$267,0)</f>
        <v>0</v>
      </c>
      <c r="BH267" s="107">
        <f>IF($U$267="sníž. přenesená",$N$267,0)</f>
        <v>0</v>
      </c>
      <c r="BI267" s="107">
        <f>IF($U$267="nulová",$N$267,0)</f>
        <v>0</v>
      </c>
      <c r="BJ267" s="6" t="s">
        <v>19</v>
      </c>
      <c r="BK267" s="107">
        <f>ROUND($L$267*$K$267,2)</f>
        <v>0</v>
      </c>
      <c r="BL267" s="6" t="s">
        <v>107</v>
      </c>
      <c r="BM267" s="6" t="s">
        <v>319</v>
      </c>
    </row>
    <row r="268" spans="2:51" s="6" customFormat="1" ht="18.75" customHeight="1">
      <c r="B268" s="108"/>
      <c r="E268" s="109"/>
      <c r="F268" s="190" t="s">
        <v>320</v>
      </c>
      <c r="G268" s="191"/>
      <c r="H268" s="191"/>
      <c r="I268" s="191"/>
      <c r="K268" s="110">
        <v>36.7</v>
      </c>
      <c r="L268" s="143">
        <v>0</v>
      </c>
      <c r="M268" s="143">
        <v>0</v>
      </c>
      <c r="R268" s="111"/>
      <c r="T268" s="112"/>
      <c r="AA268" s="113"/>
      <c r="AB268" s="143"/>
      <c r="AT268" s="109" t="s">
        <v>113</v>
      </c>
      <c r="AU268" s="109" t="s">
        <v>73</v>
      </c>
      <c r="AV268" s="109" t="s">
        <v>73</v>
      </c>
      <c r="AW268" s="109" t="s">
        <v>82</v>
      </c>
      <c r="AX268" s="109" t="s">
        <v>61</v>
      </c>
      <c r="AY268" s="109" t="s">
        <v>102</v>
      </c>
    </row>
    <row r="269" spans="2:51" s="6" customFormat="1" ht="18.75" customHeight="1">
      <c r="B269" s="119"/>
      <c r="E269" s="120"/>
      <c r="F269" s="192" t="s">
        <v>115</v>
      </c>
      <c r="G269" s="193"/>
      <c r="H269" s="193"/>
      <c r="I269" s="193"/>
      <c r="K269" s="121">
        <v>36.7</v>
      </c>
      <c r="L269" s="143">
        <v>0</v>
      </c>
      <c r="M269" s="143">
        <v>0</v>
      </c>
      <c r="R269" s="122"/>
      <c r="T269" s="123"/>
      <c r="AA269" s="124"/>
      <c r="AB269" s="143"/>
      <c r="AT269" s="120" t="s">
        <v>113</v>
      </c>
      <c r="AU269" s="120" t="s">
        <v>73</v>
      </c>
      <c r="AV269" s="120" t="s">
        <v>107</v>
      </c>
      <c r="AW269" s="120" t="s">
        <v>82</v>
      </c>
      <c r="AX269" s="120" t="s">
        <v>19</v>
      </c>
      <c r="AY269" s="120" t="s">
        <v>102</v>
      </c>
    </row>
    <row r="270" spans="2:65" s="6" customFormat="1" ht="27" customHeight="1">
      <c r="B270" s="19"/>
      <c r="C270" s="128">
        <v>46</v>
      </c>
      <c r="D270" s="128" t="s">
        <v>256</v>
      </c>
      <c r="E270" s="129" t="s">
        <v>321</v>
      </c>
      <c r="F270" s="204" t="s">
        <v>322</v>
      </c>
      <c r="G270" s="205"/>
      <c r="H270" s="205"/>
      <c r="I270" s="205"/>
      <c r="J270" s="130" t="s">
        <v>285</v>
      </c>
      <c r="K270" s="131">
        <v>7.707</v>
      </c>
      <c r="L270" s="206"/>
      <c r="M270" s="207"/>
      <c r="N270" s="208">
        <f>ROUND($L$270*$K$270,2)</f>
        <v>0</v>
      </c>
      <c r="O270" s="186"/>
      <c r="P270" s="186"/>
      <c r="Q270" s="186"/>
      <c r="R270" s="20"/>
      <c r="T270" s="104"/>
      <c r="U270" s="26" t="s">
        <v>33</v>
      </c>
      <c r="V270" s="105">
        <v>0</v>
      </c>
      <c r="W270" s="105">
        <f>$V$270*$K$270</f>
        <v>0</v>
      </c>
      <c r="X270" s="105">
        <v>0.03415</v>
      </c>
      <c r="Y270" s="105">
        <f>$X$270*$K$270</f>
        <v>0.26319405</v>
      </c>
      <c r="Z270" s="105">
        <v>0</v>
      </c>
      <c r="AA270" s="106">
        <f>$Z$270*$K$270</f>
        <v>0</v>
      </c>
      <c r="AB270" s="143"/>
      <c r="AR270" s="6" t="s">
        <v>128</v>
      </c>
      <c r="AT270" s="6" t="s">
        <v>256</v>
      </c>
      <c r="AU270" s="6" t="s">
        <v>73</v>
      </c>
      <c r="AY270" s="6" t="s">
        <v>102</v>
      </c>
      <c r="BE270" s="107">
        <f>IF($U$270="základní",$N$270,0)</f>
        <v>0</v>
      </c>
      <c r="BF270" s="107">
        <f>IF($U$270="snížená",$N$270,0)</f>
        <v>0</v>
      </c>
      <c r="BG270" s="107">
        <f>IF($U$270="zákl. přenesená",$N$270,0)</f>
        <v>0</v>
      </c>
      <c r="BH270" s="107">
        <f>IF($U$270="sníž. přenesená",$N$270,0)</f>
        <v>0</v>
      </c>
      <c r="BI270" s="107">
        <f>IF($U$270="nulová",$N$270,0)</f>
        <v>0</v>
      </c>
      <c r="BJ270" s="6" t="s">
        <v>19</v>
      </c>
      <c r="BK270" s="107">
        <f>ROUND($L$270*$K$270,2)</f>
        <v>0</v>
      </c>
      <c r="BL270" s="6" t="s">
        <v>107</v>
      </c>
      <c r="BM270" s="6" t="s">
        <v>323</v>
      </c>
    </row>
    <row r="271" spans="2:51" s="6" customFormat="1" ht="18.75" customHeight="1">
      <c r="B271" s="108"/>
      <c r="E271" s="109"/>
      <c r="F271" s="190" t="s">
        <v>324</v>
      </c>
      <c r="G271" s="191"/>
      <c r="H271" s="191"/>
      <c r="I271" s="191"/>
      <c r="K271" s="110">
        <v>7.34</v>
      </c>
      <c r="L271" s="143">
        <v>0</v>
      </c>
      <c r="M271" s="143">
        <v>0</v>
      </c>
      <c r="R271" s="111"/>
      <c r="T271" s="112"/>
      <c r="AA271" s="113"/>
      <c r="AB271" s="143"/>
      <c r="AT271" s="109" t="s">
        <v>113</v>
      </c>
      <c r="AU271" s="109" t="s">
        <v>73</v>
      </c>
      <c r="AV271" s="109" t="s">
        <v>73</v>
      </c>
      <c r="AW271" s="109" t="s">
        <v>82</v>
      </c>
      <c r="AX271" s="109" t="s">
        <v>61</v>
      </c>
      <c r="AY271" s="109" t="s">
        <v>102</v>
      </c>
    </row>
    <row r="272" spans="2:51" s="6" customFormat="1" ht="18.75" customHeight="1">
      <c r="B272" s="119"/>
      <c r="E272" s="120"/>
      <c r="F272" s="192" t="s">
        <v>115</v>
      </c>
      <c r="G272" s="193"/>
      <c r="H272" s="193"/>
      <c r="I272" s="193"/>
      <c r="K272" s="121">
        <v>7.34</v>
      </c>
      <c r="L272" s="143">
        <v>0</v>
      </c>
      <c r="M272" s="143">
        <v>0</v>
      </c>
      <c r="R272" s="122"/>
      <c r="T272" s="123"/>
      <c r="AA272" s="124"/>
      <c r="AB272" s="143"/>
      <c r="AT272" s="120" t="s">
        <v>113</v>
      </c>
      <c r="AU272" s="120" t="s">
        <v>73</v>
      </c>
      <c r="AV272" s="120" t="s">
        <v>107</v>
      </c>
      <c r="AW272" s="120" t="s">
        <v>82</v>
      </c>
      <c r="AX272" s="120" t="s">
        <v>19</v>
      </c>
      <c r="AY272" s="120" t="s">
        <v>102</v>
      </c>
    </row>
    <row r="273" spans="2:65" s="6" customFormat="1" ht="27" customHeight="1">
      <c r="B273" s="19"/>
      <c r="C273" s="100">
        <v>47</v>
      </c>
      <c r="D273" s="100" t="s">
        <v>103</v>
      </c>
      <c r="E273" s="101" t="s">
        <v>326</v>
      </c>
      <c r="F273" s="185" t="s">
        <v>327</v>
      </c>
      <c r="G273" s="186"/>
      <c r="H273" s="186"/>
      <c r="I273" s="186"/>
      <c r="J273" s="102" t="s">
        <v>285</v>
      </c>
      <c r="K273" s="103">
        <v>2</v>
      </c>
      <c r="L273" s="187"/>
      <c r="M273" s="188"/>
      <c r="N273" s="189">
        <f>ROUND($L$273*$K$273,2)</f>
        <v>0</v>
      </c>
      <c r="O273" s="186"/>
      <c r="P273" s="186"/>
      <c r="Q273" s="186"/>
      <c r="R273" s="20"/>
      <c r="T273" s="104"/>
      <c r="U273" s="26" t="s">
        <v>33</v>
      </c>
      <c r="V273" s="105">
        <v>0</v>
      </c>
      <c r="W273" s="105">
        <f>$V$273*$K$273</f>
        <v>0</v>
      </c>
      <c r="X273" s="105">
        <v>0</v>
      </c>
      <c r="Y273" s="105">
        <f>$X$273*$K$273</f>
        <v>0</v>
      </c>
      <c r="Z273" s="105">
        <v>0</v>
      </c>
      <c r="AA273" s="106">
        <f>$Z$273*$K$273</f>
        <v>0</v>
      </c>
      <c r="AB273" s="143"/>
      <c r="AR273" s="6" t="s">
        <v>107</v>
      </c>
      <c r="AT273" s="6" t="s">
        <v>103</v>
      </c>
      <c r="AU273" s="6" t="s">
        <v>73</v>
      </c>
      <c r="AY273" s="6" t="s">
        <v>102</v>
      </c>
      <c r="BE273" s="107">
        <f>IF($U$273="základní",$N$273,0)</f>
        <v>0</v>
      </c>
      <c r="BF273" s="107">
        <f>IF($U$273="snížená",$N$273,0)</f>
        <v>0</v>
      </c>
      <c r="BG273" s="107">
        <f>IF($U$273="zákl. přenesená",$N$273,0)</f>
        <v>0</v>
      </c>
      <c r="BH273" s="107">
        <f>IF($U$273="sníž. přenesená",$N$273,0)</f>
        <v>0</v>
      </c>
      <c r="BI273" s="107">
        <f>IF($U$273="nulová",$N$273,0)</f>
        <v>0</v>
      </c>
      <c r="BJ273" s="6" t="s">
        <v>19</v>
      </c>
      <c r="BK273" s="107">
        <f>ROUND($L$273*$K$273,2)</f>
        <v>0</v>
      </c>
      <c r="BL273" s="6" t="s">
        <v>107</v>
      </c>
      <c r="BM273" s="6" t="s">
        <v>325</v>
      </c>
    </row>
    <row r="274" spans="2:51" s="6" customFormat="1" ht="18.75" customHeight="1">
      <c r="B274" s="108"/>
      <c r="E274" s="109"/>
      <c r="F274" s="190" t="s">
        <v>73</v>
      </c>
      <c r="G274" s="191"/>
      <c r="H274" s="191"/>
      <c r="I274" s="191"/>
      <c r="K274" s="110">
        <v>2</v>
      </c>
      <c r="L274" s="143">
        <v>0</v>
      </c>
      <c r="M274" s="143">
        <v>0</v>
      </c>
      <c r="R274" s="111"/>
      <c r="T274" s="112"/>
      <c r="AA274" s="113"/>
      <c r="AB274" s="143"/>
      <c r="AT274" s="109" t="s">
        <v>113</v>
      </c>
      <c r="AU274" s="109" t="s">
        <v>73</v>
      </c>
      <c r="AV274" s="109" t="s">
        <v>73</v>
      </c>
      <c r="AW274" s="109" t="s">
        <v>82</v>
      </c>
      <c r="AX274" s="109" t="s">
        <v>61</v>
      </c>
      <c r="AY274" s="109" t="s">
        <v>102</v>
      </c>
    </row>
    <row r="275" spans="2:51" s="6" customFormat="1" ht="18.75" customHeight="1">
      <c r="B275" s="114"/>
      <c r="E275" s="115"/>
      <c r="F275" s="202" t="s">
        <v>114</v>
      </c>
      <c r="G275" s="203"/>
      <c r="H275" s="203"/>
      <c r="I275" s="203"/>
      <c r="K275" s="115"/>
      <c r="L275" s="143">
        <v>0</v>
      </c>
      <c r="M275" s="143">
        <v>0</v>
      </c>
      <c r="R275" s="116"/>
      <c r="T275" s="117"/>
      <c r="AA275" s="118"/>
      <c r="AB275" s="143"/>
      <c r="AT275" s="115" t="s">
        <v>113</v>
      </c>
      <c r="AU275" s="115" t="s">
        <v>73</v>
      </c>
      <c r="AV275" s="115" t="s">
        <v>19</v>
      </c>
      <c r="AW275" s="115" t="s">
        <v>82</v>
      </c>
      <c r="AX275" s="115" t="s">
        <v>61</v>
      </c>
      <c r="AY275" s="115" t="s">
        <v>102</v>
      </c>
    </row>
    <row r="276" spans="2:51" s="6" customFormat="1" ht="18.75" customHeight="1">
      <c r="B276" s="119"/>
      <c r="E276" s="120"/>
      <c r="F276" s="192" t="s">
        <v>115</v>
      </c>
      <c r="G276" s="193"/>
      <c r="H276" s="193"/>
      <c r="I276" s="193"/>
      <c r="K276" s="121">
        <v>2</v>
      </c>
      <c r="L276" s="143">
        <v>0</v>
      </c>
      <c r="M276" s="143">
        <v>0</v>
      </c>
      <c r="R276" s="122"/>
      <c r="T276" s="123"/>
      <c r="AA276" s="124"/>
      <c r="AB276" s="143"/>
      <c r="AT276" s="120" t="s">
        <v>113</v>
      </c>
      <c r="AU276" s="120" t="s">
        <v>73</v>
      </c>
      <c r="AV276" s="120" t="s">
        <v>107</v>
      </c>
      <c r="AW276" s="120" t="s">
        <v>82</v>
      </c>
      <c r="AX276" s="120" t="s">
        <v>19</v>
      </c>
      <c r="AY276" s="120" t="s">
        <v>102</v>
      </c>
    </row>
    <row r="277" spans="2:65" s="6" customFormat="1" ht="27" customHeight="1">
      <c r="B277" s="19"/>
      <c r="C277" s="100">
        <v>48</v>
      </c>
      <c r="D277" s="100" t="s">
        <v>103</v>
      </c>
      <c r="E277" s="101" t="s">
        <v>328</v>
      </c>
      <c r="F277" s="185" t="s">
        <v>329</v>
      </c>
      <c r="G277" s="186"/>
      <c r="H277" s="186"/>
      <c r="I277" s="186"/>
      <c r="J277" s="102" t="s">
        <v>171</v>
      </c>
      <c r="K277" s="103">
        <v>36.7</v>
      </c>
      <c r="L277" s="187"/>
      <c r="M277" s="188"/>
      <c r="N277" s="189">
        <f>ROUND($L$277*$K$277,2)</f>
        <v>0</v>
      </c>
      <c r="O277" s="186"/>
      <c r="P277" s="186"/>
      <c r="Q277" s="186"/>
      <c r="R277" s="20"/>
      <c r="T277" s="104"/>
      <c r="U277" s="26" t="s">
        <v>33</v>
      </c>
      <c r="V277" s="105">
        <v>0.066</v>
      </c>
      <c r="W277" s="105">
        <f>$V$277*$K$277</f>
        <v>2.4222</v>
      </c>
      <c r="X277" s="105">
        <v>0</v>
      </c>
      <c r="Y277" s="105">
        <f>$X$277*$K$277</f>
        <v>0</v>
      </c>
      <c r="Z277" s="105">
        <v>0</v>
      </c>
      <c r="AA277" s="106">
        <f>$Z$277*$K$277</f>
        <v>0</v>
      </c>
      <c r="AB277" s="143"/>
      <c r="AR277" s="6" t="s">
        <v>107</v>
      </c>
      <c r="AT277" s="6" t="s">
        <v>103</v>
      </c>
      <c r="AU277" s="6" t="s">
        <v>73</v>
      </c>
      <c r="AY277" s="6" t="s">
        <v>102</v>
      </c>
      <c r="BE277" s="107">
        <f>IF($U$277="základní",$N$277,0)</f>
        <v>0</v>
      </c>
      <c r="BF277" s="107">
        <f>IF($U$277="snížená",$N$277,0)</f>
        <v>0</v>
      </c>
      <c r="BG277" s="107">
        <f>IF($U$277="zákl. přenesená",$N$277,0)</f>
        <v>0</v>
      </c>
      <c r="BH277" s="107">
        <f>IF($U$277="sníž. přenesená",$N$277,0)</f>
        <v>0</v>
      </c>
      <c r="BI277" s="107">
        <f>IF($U$277="nulová",$N$277,0)</f>
        <v>0</v>
      </c>
      <c r="BJ277" s="6" t="s">
        <v>19</v>
      </c>
      <c r="BK277" s="107">
        <f>ROUND($L$277*$K$277,2)</f>
        <v>0</v>
      </c>
      <c r="BL277" s="6" t="s">
        <v>107</v>
      </c>
      <c r="BM277" s="6" t="s">
        <v>330</v>
      </c>
    </row>
    <row r="278" spans="2:51" s="6" customFormat="1" ht="18.75" customHeight="1">
      <c r="B278" s="108"/>
      <c r="E278" s="109"/>
      <c r="F278" s="190" t="s">
        <v>331</v>
      </c>
      <c r="G278" s="191"/>
      <c r="H278" s="191"/>
      <c r="I278" s="191"/>
      <c r="K278" s="110">
        <v>36.7</v>
      </c>
      <c r="L278" s="143">
        <v>0</v>
      </c>
      <c r="M278" s="143">
        <v>0</v>
      </c>
      <c r="R278" s="111"/>
      <c r="T278" s="112"/>
      <c r="AA278" s="113"/>
      <c r="AB278" s="143"/>
      <c r="AT278" s="109" t="s">
        <v>113</v>
      </c>
      <c r="AU278" s="109" t="s">
        <v>73</v>
      </c>
      <c r="AV278" s="109" t="s">
        <v>73</v>
      </c>
      <c r="AW278" s="109" t="s">
        <v>82</v>
      </c>
      <c r="AX278" s="109" t="s">
        <v>61</v>
      </c>
      <c r="AY278" s="109" t="s">
        <v>102</v>
      </c>
    </row>
    <row r="279" spans="2:51" s="6" customFormat="1" ht="18.75" customHeight="1">
      <c r="B279" s="119"/>
      <c r="E279" s="120"/>
      <c r="F279" s="192" t="s">
        <v>115</v>
      </c>
      <c r="G279" s="193"/>
      <c r="H279" s="193"/>
      <c r="I279" s="193"/>
      <c r="K279" s="121">
        <v>36.7</v>
      </c>
      <c r="L279" s="143">
        <v>0</v>
      </c>
      <c r="M279" s="143">
        <v>0</v>
      </c>
      <c r="R279" s="122"/>
      <c r="T279" s="123"/>
      <c r="AA279" s="124"/>
      <c r="AB279" s="143"/>
      <c r="AT279" s="120" t="s">
        <v>113</v>
      </c>
      <c r="AU279" s="120" t="s">
        <v>73</v>
      </c>
      <c r="AV279" s="120" t="s">
        <v>107</v>
      </c>
      <c r="AW279" s="120" t="s">
        <v>82</v>
      </c>
      <c r="AX279" s="120" t="s">
        <v>19</v>
      </c>
      <c r="AY279" s="120" t="s">
        <v>102</v>
      </c>
    </row>
    <row r="280" spans="2:65" s="6" customFormat="1" ht="39" customHeight="1">
      <c r="B280" s="19"/>
      <c r="C280" s="100">
        <v>49</v>
      </c>
      <c r="D280" s="100" t="s">
        <v>103</v>
      </c>
      <c r="E280" s="101" t="s">
        <v>333</v>
      </c>
      <c r="F280" s="185" t="s">
        <v>334</v>
      </c>
      <c r="G280" s="186"/>
      <c r="H280" s="186"/>
      <c r="I280" s="186"/>
      <c r="J280" s="102" t="s">
        <v>285</v>
      </c>
      <c r="K280" s="103">
        <v>2</v>
      </c>
      <c r="L280" s="187"/>
      <c r="M280" s="188"/>
      <c r="N280" s="189">
        <f>ROUND($L$280*$K$280,2)</f>
        <v>0</v>
      </c>
      <c r="O280" s="186"/>
      <c r="P280" s="186"/>
      <c r="Q280" s="186"/>
      <c r="R280" s="20"/>
      <c r="T280" s="104"/>
      <c r="U280" s="26" t="s">
        <v>33</v>
      </c>
      <c r="V280" s="105">
        <v>0</v>
      </c>
      <c r="W280" s="105">
        <f>$V$280*$K$280</f>
        <v>0</v>
      </c>
      <c r="X280" s="105">
        <v>2.11676</v>
      </c>
      <c r="Y280" s="105">
        <f>$X$280*$K$280</f>
        <v>4.23352</v>
      </c>
      <c r="Z280" s="105">
        <v>0</v>
      </c>
      <c r="AA280" s="106">
        <f>$Z$280*$K$280</f>
        <v>0</v>
      </c>
      <c r="AB280" s="143"/>
      <c r="AR280" s="6" t="s">
        <v>107</v>
      </c>
      <c r="AT280" s="6" t="s">
        <v>103</v>
      </c>
      <c r="AU280" s="6" t="s">
        <v>73</v>
      </c>
      <c r="AY280" s="6" t="s">
        <v>102</v>
      </c>
      <c r="BE280" s="107">
        <f>IF($U$280="základní",$N$280,0)</f>
        <v>0</v>
      </c>
      <c r="BF280" s="107">
        <f>IF($U$280="snížená",$N$280,0)</f>
        <v>0</v>
      </c>
      <c r="BG280" s="107">
        <f>IF($U$280="zákl. přenesená",$N$280,0)</f>
        <v>0</v>
      </c>
      <c r="BH280" s="107">
        <f>IF($U$280="sníž. přenesená",$N$280,0)</f>
        <v>0</v>
      </c>
      <c r="BI280" s="107">
        <f>IF($U$280="nulová",$N$280,0)</f>
        <v>0</v>
      </c>
      <c r="BJ280" s="6" t="s">
        <v>19</v>
      </c>
      <c r="BK280" s="107">
        <f>ROUND($L$280*$K$280,2)</f>
        <v>0</v>
      </c>
      <c r="BL280" s="6" t="s">
        <v>107</v>
      </c>
      <c r="BM280" s="6" t="s">
        <v>332</v>
      </c>
    </row>
    <row r="281" spans="2:65" s="6" customFormat="1" ht="27" customHeight="1">
      <c r="B281" s="19"/>
      <c r="C281" s="128">
        <v>50</v>
      </c>
      <c r="D281" s="128" t="s">
        <v>256</v>
      </c>
      <c r="E281" s="129" t="s">
        <v>336</v>
      </c>
      <c r="F281" s="204" t="s">
        <v>337</v>
      </c>
      <c r="G281" s="205"/>
      <c r="H281" s="205"/>
      <c r="I281" s="205"/>
      <c r="J281" s="130" t="s">
        <v>285</v>
      </c>
      <c r="K281" s="131">
        <v>2</v>
      </c>
      <c r="L281" s="206"/>
      <c r="M281" s="207"/>
      <c r="N281" s="208">
        <f>ROUND($L$281*$K$281,2)</f>
        <v>0</v>
      </c>
      <c r="O281" s="186"/>
      <c r="P281" s="186"/>
      <c r="Q281" s="186"/>
      <c r="R281" s="20"/>
      <c r="T281" s="104"/>
      <c r="U281" s="26" t="s">
        <v>33</v>
      </c>
      <c r="V281" s="105">
        <v>0</v>
      </c>
      <c r="W281" s="105">
        <f>$V$281*$K$281</f>
        <v>0</v>
      </c>
      <c r="X281" s="105">
        <v>1.6</v>
      </c>
      <c r="Y281" s="105">
        <f>$X$281*$K$281</f>
        <v>3.2</v>
      </c>
      <c r="Z281" s="105">
        <v>0</v>
      </c>
      <c r="AA281" s="106">
        <f>$Z$281*$K$281</f>
        <v>0</v>
      </c>
      <c r="AB281" s="143"/>
      <c r="AR281" s="6" t="s">
        <v>128</v>
      </c>
      <c r="AT281" s="6" t="s">
        <v>256</v>
      </c>
      <c r="AU281" s="6" t="s">
        <v>73</v>
      </c>
      <c r="AY281" s="6" t="s">
        <v>102</v>
      </c>
      <c r="BE281" s="107">
        <f>IF($U$281="základní",$N$281,0)</f>
        <v>0</v>
      </c>
      <c r="BF281" s="107">
        <f>IF($U$281="snížená",$N$281,0)</f>
        <v>0</v>
      </c>
      <c r="BG281" s="107">
        <f>IF($U$281="zákl. přenesená",$N$281,0)</f>
        <v>0</v>
      </c>
      <c r="BH281" s="107">
        <f>IF($U$281="sníž. přenesená",$N$281,0)</f>
        <v>0</v>
      </c>
      <c r="BI281" s="107">
        <f>IF($U$281="nulová",$N$281,0)</f>
        <v>0</v>
      </c>
      <c r="BJ281" s="6" t="s">
        <v>19</v>
      </c>
      <c r="BK281" s="107">
        <f>ROUND($L$281*$K$281,2)</f>
        <v>0</v>
      </c>
      <c r="BL281" s="6" t="s">
        <v>107</v>
      </c>
      <c r="BM281" s="6" t="s">
        <v>335</v>
      </c>
    </row>
    <row r="282" spans="2:65" s="6" customFormat="1" ht="27" customHeight="1">
      <c r="B282" s="19"/>
      <c r="C282" s="128">
        <v>51</v>
      </c>
      <c r="D282" s="128" t="s">
        <v>256</v>
      </c>
      <c r="E282" s="129" t="s">
        <v>339</v>
      </c>
      <c r="F282" s="204" t="s">
        <v>340</v>
      </c>
      <c r="G282" s="205"/>
      <c r="H282" s="205"/>
      <c r="I282" s="205"/>
      <c r="J282" s="130" t="s">
        <v>285</v>
      </c>
      <c r="K282" s="131">
        <v>1</v>
      </c>
      <c r="L282" s="206"/>
      <c r="M282" s="207"/>
      <c r="N282" s="208">
        <f>ROUND($L$282*$K$282,2)</f>
        <v>0</v>
      </c>
      <c r="O282" s="186"/>
      <c r="P282" s="186"/>
      <c r="Q282" s="186"/>
      <c r="R282" s="20"/>
      <c r="T282" s="104"/>
      <c r="U282" s="26" t="s">
        <v>33</v>
      </c>
      <c r="V282" s="105">
        <v>0</v>
      </c>
      <c r="W282" s="105">
        <f>$V$282*$K$282</f>
        <v>0</v>
      </c>
      <c r="X282" s="105">
        <v>0.5</v>
      </c>
      <c r="Y282" s="105">
        <f>$X$282*$K$282</f>
        <v>0.5</v>
      </c>
      <c r="Z282" s="105">
        <v>0</v>
      </c>
      <c r="AA282" s="106">
        <f>$Z$282*$K$282</f>
        <v>0</v>
      </c>
      <c r="AB282" s="143"/>
      <c r="AR282" s="6" t="s">
        <v>128</v>
      </c>
      <c r="AT282" s="6" t="s">
        <v>256</v>
      </c>
      <c r="AU282" s="6" t="s">
        <v>73</v>
      </c>
      <c r="AY282" s="6" t="s">
        <v>102</v>
      </c>
      <c r="BE282" s="107">
        <f>IF($U$282="základní",$N$282,0)</f>
        <v>0</v>
      </c>
      <c r="BF282" s="107">
        <f>IF($U$282="snížená",$N$282,0)</f>
        <v>0</v>
      </c>
      <c r="BG282" s="107">
        <f>IF($U$282="zákl. přenesená",$N$282,0)</f>
        <v>0</v>
      </c>
      <c r="BH282" s="107">
        <f>IF($U$282="sníž. přenesená",$N$282,0)</f>
        <v>0</v>
      </c>
      <c r="BI282" s="107">
        <f>IF($U$282="nulová",$N$282,0)</f>
        <v>0</v>
      </c>
      <c r="BJ282" s="6" t="s">
        <v>19</v>
      </c>
      <c r="BK282" s="107">
        <f>ROUND($L$282*$K$282,2)</f>
        <v>0</v>
      </c>
      <c r="BL282" s="6" t="s">
        <v>107</v>
      </c>
      <c r="BM282" s="6" t="s">
        <v>338</v>
      </c>
    </row>
    <row r="283" spans="2:65" s="6" customFormat="1" ht="27" customHeight="1">
      <c r="B283" s="19"/>
      <c r="C283" s="128">
        <v>52</v>
      </c>
      <c r="D283" s="128" t="s">
        <v>256</v>
      </c>
      <c r="E283" s="129" t="s">
        <v>341</v>
      </c>
      <c r="F283" s="204" t="s">
        <v>342</v>
      </c>
      <c r="G283" s="205"/>
      <c r="H283" s="205"/>
      <c r="I283" s="205"/>
      <c r="J283" s="130" t="s">
        <v>285</v>
      </c>
      <c r="K283" s="131">
        <v>1</v>
      </c>
      <c r="L283" s="206"/>
      <c r="M283" s="207"/>
      <c r="N283" s="208">
        <f>ROUND($L$283*$K$283,2)</f>
        <v>0</v>
      </c>
      <c r="O283" s="186"/>
      <c r="P283" s="186"/>
      <c r="Q283" s="186"/>
      <c r="R283" s="20"/>
      <c r="T283" s="104"/>
      <c r="U283" s="26" t="s">
        <v>33</v>
      </c>
      <c r="V283" s="105">
        <v>0</v>
      </c>
      <c r="W283" s="105">
        <f>$V$283*$K$283</f>
        <v>0</v>
      </c>
      <c r="X283" s="105">
        <v>0.25</v>
      </c>
      <c r="Y283" s="105">
        <f>$X$283*$K$283</f>
        <v>0.25</v>
      </c>
      <c r="Z283" s="105">
        <v>0</v>
      </c>
      <c r="AA283" s="106">
        <f>$Z$283*$K$283</f>
        <v>0</v>
      </c>
      <c r="AB283" s="143"/>
      <c r="AR283" s="6" t="s">
        <v>128</v>
      </c>
      <c r="AT283" s="6" t="s">
        <v>256</v>
      </c>
      <c r="AU283" s="6" t="s">
        <v>73</v>
      </c>
      <c r="AY283" s="6" t="s">
        <v>102</v>
      </c>
      <c r="BE283" s="107">
        <f>IF($U$283="základní",$N$283,0)</f>
        <v>0</v>
      </c>
      <c r="BF283" s="107">
        <f>IF($U$283="snížená",$N$283,0)</f>
        <v>0</v>
      </c>
      <c r="BG283" s="107">
        <f>IF($U$283="zákl. přenesená",$N$283,0)</f>
        <v>0</v>
      </c>
      <c r="BH283" s="107">
        <f>IF($U$283="sníž. přenesená",$N$283,0)</f>
        <v>0</v>
      </c>
      <c r="BI283" s="107">
        <f>IF($U$283="nulová",$N$283,0)</f>
        <v>0</v>
      </c>
      <c r="BJ283" s="6" t="s">
        <v>19</v>
      </c>
      <c r="BK283" s="107">
        <f>ROUND($L$283*$K$283,2)</f>
        <v>0</v>
      </c>
      <c r="BL283" s="6" t="s">
        <v>107</v>
      </c>
      <c r="BM283" s="6" t="s">
        <v>343</v>
      </c>
    </row>
    <row r="284" spans="2:65" s="6" customFormat="1" ht="27" customHeight="1">
      <c r="B284" s="19"/>
      <c r="C284" s="128">
        <v>53</v>
      </c>
      <c r="D284" s="128" t="s">
        <v>256</v>
      </c>
      <c r="E284" s="129" t="s">
        <v>345</v>
      </c>
      <c r="F284" s="204" t="s">
        <v>346</v>
      </c>
      <c r="G284" s="205"/>
      <c r="H284" s="205"/>
      <c r="I284" s="205"/>
      <c r="J284" s="130" t="s">
        <v>285</v>
      </c>
      <c r="K284" s="131">
        <v>4</v>
      </c>
      <c r="L284" s="206"/>
      <c r="M284" s="207"/>
      <c r="N284" s="208">
        <f>ROUND($L$284*$K$284,2)</f>
        <v>0</v>
      </c>
      <c r="O284" s="186"/>
      <c r="P284" s="186"/>
      <c r="Q284" s="186"/>
      <c r="R284" s="20"/>
      <c r="T284" s="104"/>
      <c r="U284" s="26" t="s">
        <v>33</v>
      </c>
      <c r="V284" s="105">
        <v>0</v>
      </c>
      <c r="W284" s="105">
        <f>$V$284*$K$284</f>
        <v>0</v>
      </c>
      <c r="X284" s="105">
        <v>0.002</v>
      </c>
      <c r="Y284" s="105">
        <f>$X$284*$K$284</f>
        <v>0.008</v>
      </c>
      <c r="Z284" s="105">
        <v>0</v>
      </c>
      <c r="AA284" s="106">
        <f>$Z$284*$K$284</f>
        <v>0</v>
      </c>
      <c r="AB284" s="143"/>
      <c r="AR284" s="6" t="s">
        <v>128</v>
      </c>
      <c r="AT284" s="6" t="s">
        <v>256</v>
      </c>
      <c r="AU284" s="6" t="s">
        <v>73</v>
      </c>
      <c r="AY284" s="6" t="s">
        <v>102</v>
      </c>
      <c r="BE284" s="107">
        <f>IF($U$284="základní",$N$284,0)</f>
        <v>0</v>
      </c>
      <c r="BF284" s="107">
        <f>IF($U$284="snížená",$N$284,0)</f>
        <v>0</v>
      </c>
      <c r="BG284" s="107">
        <f>IF($U$284="zákl. přenesená",$N$284,0)</f>
        <v>0</v>
      </c>
      <c r="BH284" s="107">
        <f>IF($U$284="sníž. přenesená",$N$284,0)</f>
        <v>0</v>
      </c>
      <c r="BI284" s="107">
        <f>IF($U$284="nulová",$N$284,0)</f>
        <v>0</v>
      </c>
      <c r="BJ284" s="6" t="s">
        <v>19</v>
      </c>
      <c r="BK284" s="107">
        <f>ROUND($L$284*$K$284,2)</f>
        <v>0</v>
      </c>
      <c r="BL284" s="6" t="s">
        <v>107</v>
      </c>
      <c r="BM284" s="6" t="s">
        <v>344</v>
      </c>
    </row>
    <row r="285" spans="2:65" s="6" customFormat="1" ht="27" customHeight="1">
      <c r="B285" s="19"/>
      <c r="C285" s="100">
        <v>54</v>
      </c>
      <c r="D285" s="100" t="s">
        <v>103</v>
      </c>
      <c r="E285" s="101" t="s">
        <v>348</v>
      </c>
      <c r="F285" s="185" t="s">
        <v>349</v>
      </c>
      <c r="G285" s="186"/>
      <c r="H285" s="186"/>
      <c r="I285" s="186"/>
      <c r="J285" s="102" t="s">
        <v>285</v>
      </c>
      <c r="K285" s="103">
        <v>2</v>
      </c>
      <c r="L285" s="187"/>
      <c r="M285" s="188"/>
      <c r="N285" s="189">
        <f>ROUND($L$285*$K$285,2)</f>
        <v>0</v>
      </c>
      <c r="O285" s="186"/>
      <c r="P285" s="186"/>
      <c r="Q285" s="186"/>
      <c r="R285" s="20"/>
      <c r="T285" s="104"/>
      <c r="U285" s="26" t="s">
        <v>33</v>
      </c>
      <c r="V285" s="105">
        <v>0</v>
      </c>
      <c r="W285" s="105">
        <f>$V$285*$K$285</f>
        <v>0</v>
      </c>
      <c r="X285" s="105">
        <v>0</v>
      </c>
      <c r="Y285" s="105">
        <f>$X$285*$K$285</f>
        <v>0</v>
      </c>
      <c r="Z285" s="105">
        <v>0</v>
      </c>
      <c r="AA285" s="106">
        <f>$Z$285*$K$285</f>
        <v>0</v>
      </c>
      <c r="AB285" s="143"/>
      <c r="AR285" s="6" t="s">
        <v>107</v>
      </c>
      <c r="AT285" s="6" t="s">
        <v>103</v>
      </c>
      <c r="AU285" s="6" t="s">
        <v>73</v>
      </c>
      <c r="AY285" s="6" t="s">
        <v>102</v>
      </c>
      <c r="BE285" s="107">
        <f>IF($U$285="základní",$N$285,0)</f>
        <v>0</v>
      </c>
      <c r="BF285" s="107">
        <f>IF($U$285="snížená",$N$285,0)</f>
        <v>0</v>
      </c>
      <c r="BG285" s="107">
        <f>IF($U$285="zákl. přenesená",$N$285,0)</f>
        <v>0</v>
      </c>
      <c r="BH285" s="107">
        <f>IF($U$285="sníž. přenesená",$N$285,0)</f>
        <v>0</v>
      </c>
      <c r="BI285" s="107">
        <f>IF($U$285="nulová",$N$285,0)</f>
        <v>0</v>
      </c>
      <c r="BJ285" s="6" t="s">
        <v>19</v>
      </c>
      <c r="BK285" s="107">
        <f>ROUND($L$285*$K$285,2)</f>
        <v>0</v>
      </c>
      <c r="BL285" s="6" t="s">
        <v>107</v>
      </c>
      <c r="BM285" s="6" t="s">
        <v>347</v>
      </c>
    </row>
    <row r="286" spans="2:65" s="6" customFormat="1" ht="27" customHeight="1">
      <c r="B286" s="19"/>
      <c r="C286" s="128">
        <v>55</v>
      </c>
      <c r="D286" s="128" t="s">
        <v>256</v>
      </c>
      <c r="E286" s="129" t="s">
        <v>350</v>
      </c>
      <c r="F286" s="204" t="s">
        <v>351</v>
      </c>
      <c r="G286" s="205"/>
      <c r="H286" s="205"/>
      <c r="I286" s="205"/>
      <c r="J286" s="130" t="s">
        <v>285</v>
      </c>
      <c r="K286" s="131">
        <v>2</v>
      </c>
      <c r="L286" s="206"/>
      <c r="M286" s="207"/>
      <c r="N286" s="208">
        <f>ROUND($L$286*$K$286,2)</f>
        <v>0</v>
      </c>
      <c r="O286" s="186"/>
      <c r="P286" s="186"/>
      <c r="Q286" s="186"/>
      <c r="R286" s="20"/>
      <c r="T286" s="104"/>
      <c r="U286" s="26" t="s">
        <v>33</v>
      </c>
      <c r="V286" s="105">
        <v>0</v>
      </c>
      <c r="W286" s="105">
        <f>$V$286*$K$286</f>
        <v>0</v>
      </c>
      <c r="X286" s="105">
        <v>0.025</v>
      </c>
      <c r="Y286" s="105">
        <f>$X$286*$K$286</f>
        <v>0.05</v>
      </c>
      <c r="Z286" s="105">
        <v>0</v>
      </c>
      <c r="AA286" s="106">
        <f>$Z$286*$K$286</f>
        <v>0</v>
      </c>
      <c r="AB286" s="143"/>
      <c r="AR286" s="6" t="s">
        <v>128</v>
      </c>
      <c r="AT286" s="6" t="s">
        <v>256</v>
      </c>
      <c r="AU286" s="6" t="s">
        <v>73</v>
      </c>
      <c r="AY286" s="6" t="s">
        <v>102</v>
      </c>
      <c r="BE286" s="107">
        <f>IF($U$286="základní",$N$286,0)</f>
        <v>0</v>
      </c>
      <c r="BF286" s="107">
        <f>IF($U$286="snížená",$N$286,0)</f>
        <v>0</v>
      </c>
      <c r="BG286" s="107">
        <f>IF($U$286="zákl. přenesená",$N$286,0)</f>
        <v>0</v>
      </c>
      <c r="BH286" s="107">
        <f>IF($U$286="sníž. přenesená",$N$286,0)</f>
        <v>0</v>
      </c>
      <c r="BI286" s="107">
        <f>IF($U$286="nulová",$N$286,0)</f>
        <v>0</v>
      </c>
      <c r="BJ286" s="6" t="s">
        <v>19</v>
      </c>
      <c r="BK286" s="107">
        <f>ROUND($L$286*$K$286,2)</f>
        <v>0</v>
      </c>
      <c r="BL286" s="6" t="s">
        <v>107</v>
      </c>
      <c r="BM286" s="6" t="s">
        <v>352</v>
      </c>
    </row>
    <row r="287" spans="2:65" s="6" customFormat="1" ht="27" customHeight="1">
      <c r="B287" s="19"/>
      <c r="C287" s="100">
        <v>56</v>
      </c>
      <c r="D287" s="100" t="s">
        <v>103</v>
      </c>
      <c r="E287" s="101" t="s">
        <v>354</v>
      </c>
      <c r="F287" s="185" t="s">
        <v>355</v>
      </c>
      <c r="G287" s="186"/>
      <c r="H287" s="186"/>
      <c r="I287" s="186"/>
      <c r="J287" s="102" t="s">
        <v>171</v>
      </c>
      <c r="K287" s="103">
        <v>36.7</v>
      </c>
      <c r="L287" s="187"/>
      <c r="M287" s="188"/>
      <c r="N287" s="189">
        <f>ROUND($L$287*$K$287,2)</f>
        <v>0</v>
      </c>
      <c r="O287" s="186"/>
      <c r="P287" s="186"/>
      <c r="Q287" s="186"/>
      <c r="R287" s="20"/>
      <c r="T287" s="104"/>
      <c r="U287" s="26" t="s">
        <v>33</v>
      </c>
      <c r="V287" s="105">
        <v>0</v>
      </c>
      <c r="W287" s="105">
        <f>$V$287*$K$287</f>
        <v>0</v>
      </c>
      <c r="X287" s="105">
        <v>0</v>
      </c>
      <c r="Y287" s="105">
        <f>$X$287*$K$287</f>
        <v>0</v>
      </c>
      <c r="Z287" s="105">
        <v>0</v>
      </c>
      <c r="AA287" s="106">
        <f>$Z$287*$K$287</f>
        <v>0</v>
      </c>
      <c r="AB287" s="143"/>
      <c r="AR287" s="6" t="s">
        <v>107</v>
      </c>
      <c r="AT287" s="6" t="s">
        <v>103</v>
      </c>
      <c r="AU287" s="6" t="s">
        <v>73</v>
      </c>
      <c r="AY287" s="6" t="s">
        <v>102</v>
      </c>
      <c r="BE287" s="107">
        <f>IF($U$287="základní",$N$287,0)</f>
        <v>0</v>
      </c>
      <c r="BF287" s="107">
        <f>IF($U$287="snížená",$N$287,0)</f>
        <v>0</v>
      </c>
      <c r="BG287" s="107">
        <f>IF($U$287="zákl. přenesená",$N$287,0)</f>
        <v>0</v>
      </c>
      <c r="BH287" s="107">
        <f>IF($U$287="sníž. přenesená",$N$287,0)</f>
        <v>0</v>
      </c>
      <c r="BI287" s="107">
        <f>IF($U$287="nulová",$N$287,0)</f>
        <v>0</v>
      </c>
      <c r="BJ287" s="6" t="s">
        <v>19</v>
      </c>
      <c r="BK287" s="107">
        <f>ROUND($L$287*$K$287,2)</f>
        <v>0</v>
      </c>
      <c r="BL287" s="6" t="s">
        <v>107</v>
      </c>
      <c r="BM287" s="6" t="s">
        <v>353</v>
      </c>
    </row>
    <row r="288" spans="2:51" s="6" customFormat="1" ht="18.75" customHeight="1">
      <c r="B288" s="108"/>
      <c r="E288" s="109"/>
      <c r="F288" s="190" t="s">
        <v>331</v>
      </c>
      <c r="G288" s="191"/>
      <c r="H288" s="191"/>
      <c r="I288" s="191"/>
      <c r="K288" s="110">
        <v>36.7</v>
      </c>
      <c r="L288" s="143">
        <v>0</v>
      </c>
      <c r="M288" s="143">
        <v>0</v>
      </c>
      <c r="R288" s="111"/>
      <c r="T288" s="112"/>
      <c r="AA288" s="113"/>
      <c r="AB288" s="143"/>
      <c r="AT288" s="109" t="s">
        <v>113</v>
      </c>
      <c r="AU288" s="109" t="s">
        <v>73</v>
      </c>
      <c r="AV288" s="109" t="s">
        <v>73</v>
      </c>
      <c r="AW288" s="109" t="s">
        <v>82</v>
      </c>
      <c r="AX288" s="109" t="s">
        <v>61</v>
      </c>
      <c r="AY288" s="109" t="s">
        <v>102</v>
      </c>
    </row>
    <row r="289" spans="2:51" s="6" customFormat="1" ht="18.75" customHeight="1">
      <c r="B289" s="114"/>
      <c r="E289" s="115"/>
      <c r="F289" s="202" t="s">
        <v>114</v>
      </c>
      <c r="G289" s="203"/>
      <c r="H289" s="203"/>
      <c r="I289" s="203"/>
      <c r="K289" s="115"/>
      <c r="L289" s="143">
        <v>0</v>
      </c>
      <c r="M289" s="143">
        <v>0</v>
      </c>
      <c r="R289" s="116"/>
      <c r="T289" s="117"/>
      <c r="AA289" s="118"/>
      <c r="AB289" s="143"/>
      <c r="AT289" s="115" t="s">
        <v>113</v>
      </c>
      <c r="AU289" s="115" t="s">
        <v>73</v>
      </c>
      <c r="AV289" s="115" t="s">
        <v>19</v>
      </c>
      <c r="AW289" s="115" t="s">
        <v>82</v>
      </c>
      <c r="AX289" s="115" t="s">
        <v>61</v>
      </c>
      <c r="AY289" s="115" t="s">
        <v>102</v>
      </c>
    </row>
    <row r="290" spans="2:51" s="6" customFormat="1" ht="18.75" customHeight="1">
      <c r="B290" s="119"/>
      <c r="E290" s="120"/>
      <c r="F290" s="192" t="s">
        <v>115</v>
      </c>
      <c r="G290" s="193"/>
      <c r="H290" s="193"/>
      <c r="I290" s="193"/>
      <c r="K290" s="121">
        <v>36.7</v>
      </c>
      <c r="L290" s="143">
        <v>0</v>
      </c>
      <c r="M290" s="143">
        <v>0</v>
      </c>
      <c r="R290" s="122"/>
      <c r="T290" s="123"/>
      <c r="AA290" s="124"/>
      <c r="AB290" s="143"/>
      <c r="AT290" s="120" t="s">
        <v>113</v>
      </c>
      <c r="AU290" s="120" t="s">
        <v>73</v>
      </c>
      <c r="AV290" s="120" t="s">
        <v>107</v>
      </c>
      <c r="AW290" s="120" t="s">
        <v>82</v>
      </c>
      <c r="AX290" s="120" t="s">
        <v>19</v>
      </c>
      <c r="AY290" s="120" t="s">
        <v>102</v>
      </c>
    </row>
    <row r="291" spans="2:63" s="90" customFormat="1" ht="30.75" customHeight="1">
      <c r="B291" s="91"/>
      <c r="D291" s="99" t="s">
        <v>149</v>
      </c>
      <c r="E291" s="99"/>
      <c r="F291" s="99"/>
      <c r="G291" s="99"/>
      <c r="H291" s="99"/>
      <c r="I291" s="99"/>
      <c r="J291" s="99"/>
      <c r="K291" s="99"/>
      <c r="L291" s="144">
        <v>0</v>
      </c>
      <c r="M291" s="144">
        <v>0</v>
      </c>
      <c r="N291" s="199">
        <f>$BK$291</f>
        <v>0</v>
      </c>
      <c r="O291" s="198"/>
      <c r="P291" s="198"/>
      <c r="Q291" s="198"/>
      <c r="R291" s="94"/>
      <c r="S291" s="6"/>
      <c r="T291" s="95"/>
      <c r="W291" s="96">
        <f>SUM($W$292:$W$304)</f>
        <v>0</v>
      </c>
      <c r="Y291" s="96">
        <f>SUM($Y$292:$Y$304)</f>
        <v>0</v>
      </c>
      <c r="AA291" s="97">
        <f>SUM($AA$292:$AA$304)</f>
        <v>0</v>
      </c>
      <c r="AB291" s="143"/>
      <c r="AR291" s="93" t="s">
        <v>19</v>
      </c>
      <c r="AT291" s="93" t="s">
        <v>60</v>
      </c>
      <c r="AU291" s="93" t="s">
        <v>19</v>
      </c>
      <c r="AY291" s="93" t="s">
        <v>102</v>
      </c>
      <c r="BK291" s="98">
        <f>SUM($BK$292:$BK$304)</f>
        <v>0</v>
      </c>
    </row>
    <row r="292" spans="2:65" s="6" customFormat="1" ht="27" customHeight="1">
      <c r="B292" s="19"/>
      <c r="C292" s="100">
        <v>57</v>
      </c>
      <c r="D292" s="100" t="s">
        <v>103</v>
      </c>
      <c r="E292" s="101" t="s">
        <v>357</v>
      </c>
      <c r="F292" s="185" t="s">
        <v>358</v>
      </c>
      <c r="G292" s="186"/>
      <c r="H292" s="186"/>
      <c r="I292" s="186"/>
      <c r="J292" s="102" t="s">
        <v>171</v>
      </c>
      <c r="K292" s="103">
        <v>73.4</v>
      </c>
      <c r="L292" s="187"/>
      <c r="M292" s="188"/>
      <c r="N292" s="189">
        <f>ROUND($L$292*$K$292,2)</f>
        <v>0</v>
      </c>
      <c r="O292" s="186"/>
      <c r="P292" s="186"/>
      <c r="Q292" s="186"/>
      <c r="R292" s="20"/>
      <c r="T292" s="104"/>
      <c r="U292" s="26" t="s">
        <v>33</v>
      </c>
      <c r="V292" s="105">
        <v>0</v>
      </c>
      <c r="W292" s="105">
        <f>$V$292*$K$292</f>
        <v>0</v>
      </c>
      <c r="X292" s="105">
        <v>0</v>
      </c>
      <c r="Y292" s="105">
        <f>$X$292*$K$292</f>
        <v>0</v>
      </c>
      <c r="Z292" s="105">
        <v>0</v>
      </c>
      <c r="AA292" s="106">
        <f>$Z$292*$K$292</f>
        <v>0</v>
      </c>
      <c r="AB292" s="143"/>
      <c r="AR292" s="6" t="s">
        <v>107</v>
      </c>
      <c r="AT292" s="6" t="s">
        <v>103</v>
      </c>
      <c r="AU292" s="6" t="s">
        <v>73</v>
      </c>
      <c r="AY292" s="6" t="s">
        <v>102</v>
      </c>
      <c r="BE292" s="107">
        <f>IF($U$292="základní",$N$292,0)</f>
        <v>0</v>
      </c>
      <c r="BF292" s="107">
        <f>IF($U$292="snížená",$N$292,0)</f>
        <v>0</v>
      </c>
      <c r="BG292" s="107">
        <f>IF($U$292="zákl. přenesená",$N$292,0)</f>
        <v>0</v>
      </c>
      <c r="BH292" s="107">
        <f>IF($U$292="sníž. přenesená",$N$292,0)</f>
        <v>0</v>
      </c>
      <c r="BI292" s="107">
        <f>IF($U$292="nulová",$N$292,0)</f>
        <v>0</v>
      </c>
      <c r="BJ292" s="6" t="s">
        <v>19</v>
      </c>
      <c r="BK292" s="107">
        <f>ROUND($L$292*$K$292,2)</f>
        <v>0</v>
      </c>
      <c r="BL292" s="6" t="s">
        <v>107</v>
      </c>
      <c r="BM292" s="6" t="s">
        <v>356</v>
      </c>
    </row>
    <row r="293" spans="2:51" s="6" customFormat="1" ht="18.75" customHeight="1">
      <c r="B293" s="108"/>
      <c r="E293" s="109"/>
      <c r="F293" s="190" t="s">
        <v>316</v>
      </c>
      <c r="G293" s="191"/>
      <c r="H293" s="191"/>
      <c r="I293" s="191"/>
      <c r="K293" s="110">
        <v>73.4</v>
      </c>
      <c r="L293" s="143">
        <v>0</v>
      </c>
      <c r="M293" s="143">
        <v>0</v>
      </c>
      <c r="R293" s="111"/>
      <c r="T293" s="112"/>
      <c r="AA293" s="113"/>
      <c r="AB293" s="143"/>
      <c r="AT293" s="109" t="s">
        <v>113</v>
      </c>
      <c r="AU293" s="109" t="s">
        <v>73</v>
      </c>
      <c r="AV293" s="109" t="s">
        <v>73</v>
      </c>
      <c r="AW293" s="109" t="s">
        <v>82</v>
      </c>
      <c r="AX293" s="109" t="s">
        <v>61</v>
      </c>
      <c r="AY293" s="109" t="s">
        <v>102</v>
      </c>
    </row>
    <row r="294" spans="2:51" s="6" customFormat="1" ht="18.75" customHeight="1">
      <c r="B294" s="114"/>
      <c r="E294" s="115"/>
      <c r="F294" s="202" t="s">
        <v>114</v>
      </c>
      <c r="G294" s="203"/>
      <c r="H294" s="203"/>
      <c r="I294" s="203"/>
      <c r="K294" s="115"/>
      <c r="L294" s="143">
        <v>0</v>
      </c>
      <c r="M294" s="143">
        <v>0</v>
      </c>
      <c r="R294" s="116"/>
      <c r="T294" s="117"/>
      <c r="AA294" s="118"/>
      <c r="AB294" s="143"/>
      <c r="AT294" s="115" t="s">
        <v>113</v>
      </c>
      <c r="AU294" s="115" t="s">
        <v>73</v>
      </c>
      <c r="AV294" s="115" t="s">
        <v>19</v>
      </c>
      <c r="AW294" s="115" t="s">
        <v>82</v>
      </c>
      <c r="AX294" s="115" t="s">
        <v>61</v>
      </c>
      <c r="AY294" s="115" t="s">
        <v>102</v>
      </c>
    </row>
    <row r="295" spans="2:51" s="6" customFormat="1" ht="18.75" customHeight="1">
      <c r="B295" s="119"/>
      <c r="E295" s="120"/>
      <c r="F295" s="192" t="s">
        <v>115</v>
      </c>
      <c r="G295" s="193"/>
      <c r="H295" s="193"/>
      <c r="I295" s="193"/>
      <c r="K295" s="121">
        <v>73.4</v>
      </c>
      <c r="L295" s="143">
        <v>0</v>
      </c>
      <c r="M295" s="143">
        <v>0</v>
      </c>
      <c r="R295" s="122"/>
      <c r="T295" s="123"/>
      <c r="AA295" s="124"/>
      <c r="AB295" s="143"/>
      <c r="AT295" s="120" t="s">
        <v>113</v>
      </c>
      <c r="AU295" s="120" t="s">
        <v>73</v>
      </c>
      <c r="AV295" s="120" t="s">
        <v>107</v>
      </c>
      <c r="AW295" s="120" t="s">
        <v>82</v>
      </c>
      <c r="AX295" s="120" t="s">
        <v>19</v>
      </c>
      <c r="AY295" s="120" t="s">
        <v>102</v>
      </c>
    </row>
    <row r="296" spans="2:65" s="6" customFormat="1" ht="15.75" customHeight="1">
      <c r="B296" s="19"/>
      <c r="C296" s="100">
        <v>58</v>
      </c>
      <c r="D296" s="100" t="s">
        <v>103</v>
      </c>
      <c r="E296" s="101" t="s">
        <v>360</v>
      </c>
      <c r="F296" s="185" t="s">
        <v>361</v>
      </c>
      <c r="G296" s="186"/>
      <c r="H296" s="186"/>
      <c r="I296" s="186"/>
      <c r="J296" s="102" t="s">
        <v>171</v>
      </c>
      <c r="K296" s="103">
        <v>73.4</v>
      </c>
      <c r="L296" s="187"/>
      <c r="M296" s="188"/>
      <c r="N296" s="189">
        <f>ROUND($L$296*$K$296,2)</f>
        <v>0</v>
      </c>
      <c r="O296" s="186"/>
      <c r="P296" s="186"/>
      <c r="Q296" s="186"/>
      <c r="R296" s="20"/>
      <c r="T296" s="104"/>
      <c r="U296" s="26" t="s">
        <v>33</v>
      </c>
      <c r="V296" s="105">
        <v>0</v>
      </c>
      <c r="W296" s="105">
        <f>$V$296*$K$296</f>
        <v>0</v>
      </c>
      <c r="X296" s="105">
        <v>0</v>
      </c>
      <c r="Y296" s="105">
        <f>$X$296*$K$296</f>
        <v>0</v>
      </c>
      <c r="Z296" s="105">
        <v>0</v>
      </c>
      <c r="AA296" s="106">
        <f>$Z$296*$K$296</f>
        <v>0</v>
      </c>
      <c r="AB296" s="143"/>
      <c r="AR296" s="6" t="s">
        <v>107</v>
      </c>
      <c r="AT296" s="6" t="s">
        <v>103</v>
      </c>
      <c r="AU296" s="6" t="s">
        <v>73</v>
      </c>
      <c r="AY296" s="6" t="s">
        <v>102</v>
      </c>
      <c r="BE296" s="107">
        <f>IF($U$296="základní",$N$296,0)</f>
        <v>0</v>
      </c>
      <c r="BF296" s="107">
        <f>IF($U$296="snížená",$N$296,0)</f>
        <v>0</v>
      </c>
      <c r="BG296" s="107">
        <f>IF($U$296="zákl. přenesená",$N$296,0)</f>
        <v>0</v>
      </c>
      <c r="BH296" s="107">
        <f>IF($U$296="sníž. přenesená",$N$296,0)</f>
        <v>0</v>
      </c>
      <c r="BI296" s="107">
        <f>IF($U$296="nulová",$N$296,0)</f>
        <v>0</v>
      </c>
      <c r="BJ296" s="6" t="s">
        <v>19</v>
      </c>
      <c r="BK296" s="107">
        <f>ROUND($L$296*$K$296,2)</f>
        <v>0</v>
      </c>
      <c r="BL296" s="6" t="s">
        <v>107</v>
      </c>
      <c r="BM296" s="6" t="s">
        <v>359</v>
      </c>
    </row>
    <row r="297" spans="2:51" s="6" customFormat="1" ht="18.75" customHeight="1">
      <c r="B297" s="108"/>
      <c r="E297" s="109"/>
      <c r="F297" s="190" t="s">
        <v>316</v>
      </c>
      <c r="G297" s="191"/>
      <c r="H297" s="191"/>
      <c r="I297" s="191"/>
      <c r="K297" s="110">
        <v>73.4</v>
      </c>
      <c r="L297" s="143">
        <v>0</v>
      </c>
      <c r="M297" s="143">
        <v>0</v>
      </c>
      <c r="R297" s="111"/>
      <c r="T297" s="112"/>
      <c r="AA297" s="113"/>
      <c r="AB297" s="143"/>
      <c r="AT297" s="109" t="s">
        <v>113</v>
      </c>
      <c r="AU297" s="109" t="s">
        <v>73</v>
      </c>
      <c r="AV297" s="109" t="s">
        <v>73</v>
      </c>
      <c r="AW297" s="109" t="s">
        <v>82</v>
      </c>
      <c r="AX297" s="109" t="s">
        <v>61</v>
      </c>
      <c r="AY297" s="109" t="s">
        <v>102</v>
      </c>
    </row>
    <row r="298" spans="2:51" s="6" customFormat="1" ht="18.75" customHeight="1">
      <c r="B298" s="114"/>
      <c r="E298" s="115"/>
      <c r="F298" s="202" t="s">
        <v>114</v>
      </c>
      <c r="G298" s="203"/>
      <c r="H298" s="203"/>
      <c r="I298" s="203"/>
      <c r="K298" s="115"/>
      <c r="L298" s="143">
        <v>0</v>
      </c>
      <c r="M298" s="143">
        <v>0</v>
      </c>
      <c r="R298" s="116"/>
      <c r="T298" s="117"/>
      <c r="AA298" s="118"/>
      <c r="AB298" s="143"/>
      <c r="AT298" s="115" t="s">
        <v>113</v>
      </c>
      <c r="AU298" s="115" t="s">
        <v>73</v>
      </c>
      <c r="AV298" s="115" t="s">
        <v>19</v>
      </c>
      <c r="AW298" s="115" t="s">
        <v>82</v>
      </c>
      <c r="AX298" s="115" t="s">
        <v>61</v>
      </c>
      <c r="AY298" s="115" t="s">
        <v>102</v>
      </c>
    </row>
    <row r="299" spans="2:51" s="6" customFormat="1" ht="18.75" customHeight="1">
      <c r="B299" s="119"/>
      <c r="E299" s="120"/>
      <c r="F299" s="192" t="s">
        <v>115</v>
      </c>
      <c r="G299" s="193"/>
      <c r="H299" s="193"/>
      <c r="I299" s="193"/>
      <c r="K299" s="121">
        <v>73.4</v>
      </c>
      <c r="L299" s="143">
        <v>0</v>
      </c>
      <c r="M299" s="143">
        <v>0</v>
      </c>
      <c r="R299" s="122"/>
      <c r="T299" s="123"/>
      <c r="AA299" s="124"/>
      <c r="AB299" s="143"/>
      <c r="AT299" s="120" t="s">
        <v>113</v>
      </c>
      <c r="AU299" s="120" t="s">
        <v>73</v>
      </c>
      <c r="AV299" s="120" t="s">
        <v>107</v>
      </c>
      <c r="AW299" s="120" t="s">
        <v>82</v>
      </c>
      <c r="AX299" s="120" t="s">
        <v>19</v>
      </c>
      <c r="AY299" s="120" t="s">
        <v>102</v>
      </c>
    </row>
    <row r="300" spans="2:65" s="6" customFormat="1" ht="27" customHeight="1">
      <c r="B300" s="19"/>
      <c r="C300" s="100">
        <v>59</v>
      </c>
      <c r="D300" s="100" t="s">
        <v>103</v>
      </c>
      <c r="E300" s="101" t="s">
        <v>363</v>
      </c>
      <c r="F300" s="185" t="s">
        <v>364</v>
      </c>
      <c r="G300" s="186"/>
      <c r="H300" s="186"/>
      <c r="I300" s="186"/>
      <c r="J300" s="102" t="s">
        <v>154</v>
      </c>
      <c r="K300" s="103">
        <v>55.05</v>
      </c>
      <c r="L300" s="187"/>
      <c r="M300" s="188"/>
      <c r="N300" s="189">
        <f>ROUND($L$300*$K$300,2)</f>
        <v>0</v>
      </c>
      <c r="O300" s="186"/>
      <c r="P300" s="186"/>
      <c r="Q300" s="186"/>
      <c r="R300" s="20"/>
      <c r="T300" s="104"/>
      <c r="U300" s="26" t="s">
        <v>33</v>
      </c>
      <c r="V300" s="105">
        <v>0</v>
      </c>
      <c r="W300" s="105">
        <f>$V$300*$K$300</f>
        <v>0</v>
      </c>
      <c r="X300" s="105">
        <v>0</v>
      </c>
      <c r="Y300" s="105">
        <f>$X$300*$K$300</f>
        <v>0</v>
      </c>
      <c r="Z300" s="105">
        <v>0</v>
      </c>
      <c r="AA300" s="106">
        <f>$Z$300*$K$300</f>
        <v>0</v>
      </c>
      <c r="AB300" s="143"/>
      <c r="AR300" s="6" t="s">
        <v>107</v>
      </c>
      <c r="AT300" s="6" t="s">
        <v>103</v>
      </c>
      <c r="AU300" s="6" t="s">
        <v>73</v>
      </c>
      <c r="AY300" s="6" t="s">
        <v>102</v>
      </c>
      <c r="BE300" s="107">
        <f>IF($U$300="základní",$N$300,0)</f>
        <v>0</v>
      </c>
      <c r="BF300" s="107">
        <f>IF($U$300="snížená",$N$300,0)</f>
        <v>0</v>
      </c>
      <c r="BG300" s="107">
        <f>IF($U$300="zákl. přenesená",$N$300,0)</f>
        <v>0</v>
      </c>
      <c r="BH300" s="107">
        <f>IF($U$300="sníž. přenesená",$N$300,0)</f>
        <v>0</v>
      </c>
      <c r="BI300" s="107">
        <f>IF($U$300="nulová",$N$300,0)</f>
        <v>0</v>
      </c>
      <c r="BJ300" s="6" t="s">
        <v>19</v>
      </c>
      <c r="BK300" s="107">
        <f>ROUND($L$300*$K$300,2)</f>
        <v>0</v>
      </c>
      <c r="BL300" s="6" t="s">
        <v>107</v>
      </c>
      <c r="BM300" s="6" t="s">
        <v>362</v>
      </c>
    </row>
    <row r="301" spans="2:51" s="6" customFormat="1" ht="18.75" customHeight="1">
      <c r="B301" s="108"/>
      <c r="E301" s="109"/>
      <c r="F301" s="190" t="s">
        <v>295</v>
      </c>
      <c r="G301" s="191"/>
      <c r="H301" s="191"/>
      <c r="I301" s="191"/>
      <c r="K301" s="110">
        <v>55.05</v>
      </c>
      <c r="L301" s="143">
        <v>0</v>
      </c>
      <c r="M301" s="143">
        <v>0</v>
      </c>
      <c r="R301" s="111"/>
      <c r="T301" s="112"/>
      <c r="AA301" s="113"/>
      <c r="AB301" s="143"/>
      <c r="AT301" s="109" t="s">
        <v>113</v>
      </c>
      <c r="AU301" s="109" t="s">
        <v>73</v>
      </c>
      <c r="AV301" s="109" t="s">
        <v>73</v>
      </c>
      <c r="AW301" s="109" t="s">
        <v>82</v>
      </c>
      <c r="AX301" s="109" t="s">
        <v>61</v>
      </c>
      <c r="AY301" s="109" t="s">
        <v>102</v>
      </c>
    </row>
    <row r="302" spans="2:51" s="6" customFormat="1" ht="18.75" customHeight="1">
      <c r="B302" s="114"/>
      <c r="E302" s="115"/>
      <c r="F302" s="202" t="s">
        <v>114</v>
      </c>
      <c r="G302" s="203"/>
      <c r="H302" s="203"/>
      <c r="I302" s="203"/>
      <c r="K302" s="115"/>
      <c r="L302" s="143">
        <v>0</v>
      </c>
      <c r="M302" s="143">
        <v>0</v>
      </c>
      <c r="R302" s="116"/>
      <c r="T302" s="117"/>
      <c r="AA302" s="118"/>
      <c r="AB302" s="143"/>
      <c r="AT302" s="115" t="s">
        <v>113</v>
      </c>
      <c r="AU302" s="115" t="s">
        <v>73</v>
      </c>
      <c r="AV302" s="115" t="s">
        <v>19</v>
      </c>
      <c r="AW302" s="115" t="s">
        <v>82</v>
      </c>
      <c r="AX302" s="115" t="s">
        <v>61</v>
      </c>
      <c r="AY302" s="115" t="s">
        <v>102</v>
      </c>
    </row>
    <row r="303" spans="2:51" s="6" customFormat="1" ht="18.75" customHeight="1">
      <c r="B303" s="114"/>
      <c r="E303" s="115"/>
      <c r="F303" s="202" t="s">
        <v>114</v>
      </c>
      <c r="G303" s="203"/>
      <c r="H303" s="203"/>
      <c r="I303" s="203"/>
      <c r="K303" s="115"/>
      <c r="L303" s="143">
        <v>0</v>
      </c>
      <c r="M303" s="143">
        <v>0</v>
      </c>
      <c r="R303" s="116"/>
      <c r="T303" s="117"/>
      <c r="AA303" s="118"/>
      <c r="AB303" s="143"/>
      <c r="AT303" s="115" t="s">
        <v>113</v>
      </c>
      <c r="AU303" s="115" t="s">
        <v>73</v>
      </c>
      <c r="AV303" s="115" t="s">
        <v>19</v>
      </c>
      <c r="AW303" s="115" t="s">
        <v>82</v>
      </c>
      <c r="AX303" s="115" t="s">
        <v>61</v>
      </c>
      <c r="AY303" s="115" t="s">
        <v>102</v>
      </c>
    </row>
    <row r="304" spans="2:51" s="6" customFormat="1" ht="18.75" customHeight="1">
      <c r="B304" s="119"/>
      <c r="E304" s="120"/>
      <c r="F304" s="192" t="s">
        <v>115</v>
      </c>
      <c r="G304" s="193"/>
      <c r="H304" s="193"/>
      <c r="I304" s="193"/>
      <c r="K304" s="121">
        <v>55.05</v>
      </c>
      <c r="L304" s="143">
        <v>0</v>
      </c>
      <c r="M304" s="143">
        <v>0</v>
      </c>
      <c r="R304" s="122"/>
      <c r="T304" s="123"/>
      <c r="AA304" s="124"/>
      <c r="AB304" s="143"/>
      <c r="AT304" s="120" t="s">
        <v>113</v>
      </c>
      <c r="AU304" s="120" t="s">
        <v>73</v>
      </c>
      <c r="AV304" s="120" t="s">
        <v>107</v>
      </c>
      <c r="AW304" s="120" t="s">
        <v>82</v>
      </c>
      <c r="AX304" s="120" t="s">
        <v>19</v>
      </c>
      <c r="AY304" s="120" t="s">
        <v>102</v>
      </c>
    </row>
    <row r="305" spans="2:63" s="90" customFormat="1" ht="30.75" customHeight="1">
      <c r="B305" s="91"/>
      <c r="D305" s="99" t="s">
        <v>150</v>
      </c>
      <c r="E305" s="99"/>
      <c r="F305" s="99"/>
      <c r="G305" s="99"/>
      <c r="H305" s="99"/>
      <c r="I305" s="99"/>
      <c r="J305" s="99"/>
      <c r="K305" s="99"/>
      <c r="L305" s="144">
        <v>0</v>
      </c>
      <c r="M305" s="144">
        <v>0</v>
      </c>
      <c r="N305" s="199">
        <f>$BK$305</f>
        <v>0</v>
      </c>
      <c r="O305" s="198"/>
      <c r="P305" s="198"/>
      <c r="Q305" s="198"/>
      <c r="R305" s="94"/>
      <c r="S305" s="6"/>
      <c r="T305" s="95"/>
      <c r="W305" s="96">
        <f>SUM($W$306:$W$316)</f>
        <v>0</v>
      </c>
      <c r="Y305" s="96">
        <f>SUM($Y$306:$Y$316)</f>
        <v>0</v>
      </c>
      <c r="AA305" s="97">
        <f>SUM($AA$306:$AA$316)</f>
        <v>0</v>
      </c>
      <c r="AB305" s="143"/>
      <c r="AR305" s="93" t="s">
        <v>19</v>
      </c>
      <c r="AT305" s="93" t="s">
        <v>60</v>
      </c>
      <c r="AU305" s="93" t="s">
        <v>19</v>
      </c>
      <c r="AY305" s="93" t="s">
        <v>102</v>
      </c>
      <c r="BK305" s="98">
        <f>SUM($BK$306:$BK$316)</f>
        <v>0</v>
      </c>
    </row>
    <row r="306" spans="2:65" s="6" customFormat="1" ht="27" customHeight="1">
      <c r="B306" s="19"/>
      <c r="C306" s="100">
        <v>60</v>
      </c>
      <c r="D306" s="100" t="s">
        <v>103</v>
      </c>
      <c r="E306" s="101" t="s">
        <v>366</v>
      </c>
      <c r="F306" s="185" t="s">
        <v>367</v>
      </c>
      <c r="G306" s="186"/>
      <c r="H306" s="186"/>
      <c r="I306" s="186"/>
      <c r="J306" s="102" t="s">
        <v>248</v>
      </c>
      <c r="K306" s="103">
        <v>36.81</v>
      </c>
      <c r="L306" s="187"/>
      <c r="M306" s="188"/>
      <c r="N306" s="189">
        <f>ROUND($L$306*$K$306,2)</f>
        <v>0</v>
      </c>
      <c r="O306" s="186"/>
      <c r="P306" s="186"/>
      <c r="Q306" s="186"/>
      <c r="R306" s="20"/>
      <c r="T306" s="104"/>
      <c r="U306" s="26" t="s">
        <v>33</v>
      </c>
      <c r="V306" s="105">
        <v>0</v>
      </c>
      <c r="W306" s="105">
        <f>$V$306*$K$306</f>
        <v>0</v>
      </c>
      <c r="X306" s="105">
        <v>0</v>
      </c>
      <c r="Y306" s="105">
        <f>$X$306*$K$306</f>
        <v>0</v>
      </c>
      <c r="Z306" s="105">
        <v>0</v>
      </c>
      <c r="AA306" s="106">
        <f>$Z$306*$K$306</f>
        <v>0</v>
      </c>
      <c r="AB306" s="143"/>
      <c r="AR306" s="6" t="s">
        <v>107</v>
      </c>
      <c r="AT306" s="6" t="s">
        <v>103</v>
      </c>
      <c r="AU306" s="6" t="s">
        <v>73</v>
      </c>
      <c r="AY306" s="6" t="s">
        <v>102</v>
      </c>
      <c r="BE306" s="107">
        <f>IF($U$306="základní",$N$306,0)</f>
        <v>0</v>
      </c>
      <c r="BF306" s="107">
        <f>IF($U$306="snížená",$N$306,0)</f>
        <v>0</v>
      </c>
      <c r="BG306" s="107">
        <f>IF($U$306="zákl. přenesená",$N$306,0)</f>
        <v>0</v>
      </c>
      <c r="BH306" s="107">
        <f>IF($U$306="sníž. přenesená",$N$306,0)</f>
        <v>0</v>
      </c>
      <c r="BI306" s="107">
        <f>IF($U$306="nulová",$N$306,0)</f>
        <v>0</v>
      </c>
      <c r="BJ306" s="6" t="s">
        <v>19</v>
      </c>
      <c r="BK306" s="107">
        <f>ROUND($L$306*$K$306,2)</f>
        <v>0</v>
      </c>
      <c r="BL306" s="6" t="s">
        <v>107</v>
      </c>
      <c r="BM306" s="6" t="s">
        <v>365</v>
      </c>
    </row>
    <row r="307" spans="2:65" s="6" customFormat="1" ht="27" customHeight="1">
      <c r="B307" s="19"/>
      <c r="C307" s="100">
        <v>61</v>
      </c>
      <c r="D307" s="100" t="s">
        <v>103</v>
      </c>
      <c r="E307" s="101" t="s">
        <v>369</v>
      </c>
      <c r="F307" s="185" t="s">
        <v>370</v>
      </c>
      <c r="G307" s="186"/>
      <c r="H307" s="186"/>
      <c r="I307" s="186"/>
      <c r="J307" s="102" t="s">
        <v>248</v>
      </c>
      <c r="K307" s="103">
        <v>368.1</v>
      </c>
      <c r="L307" s="187"/>
      <c r="M307" s="188"/>
      <c r="N307" s="189">
        <f>ROUND($L$307*$K$307,2)</f>
        <v>0</v>
      </c>
      <c r="O307" s="186"/>
      <c r="P307" s="186"/>
      <c r="Q307" s="186"/>
      <c r="R307" s="20"/>
      <c r="T307" s="104"/>
      <c r="U307" s="26" t="s">
        <v>33</v>
      </c>
      <c r="V307" s="105">
        <v>0</v>
      </c>
      <c r="W307" s="105">
        <f>$V$307*$K$307</f>
        <v>0</v>
      </c>
      <c r="X307" s="105">
        <v>0</v>
      </c>
      <c r="Y307" s="105">
        <f>$X$307*$K$307</f>
        <v>0</v>
      </c>
      <c r="Z307" s="105">
        <v>0</v>
      </c>
      <c r="AA307" s="106">
        <f>$Z$307*$K$307</f>
        <v>0</v>
      </c>
      <c r="AB307" s="143"/>
      <c r="AR307" s="6" t="s">
        <v>107</v>
      </c>
      <c r="AT307" s="6" t="s">
        <v>103</v>
      </c>
      <c r="AU307" s="6" t="s">
        <v>73</v>
      </c>
      <c r="AY307" s="6" t="s">
        <v>102</v>
      </c>
      <c r="BE307" s="107">
        <f>IF($U$307="základní",$N$307,0)</f>
        <v>0</v>
      </c>
      <c r="BF307" s="107">
        <f>IF($U$307="snížená",$N$307,0)</f>
        <v>0</v>
      </c>
      <c r="BG307" s="107">
        <f>IF($U$307="zákl. přenesená",$N$307,0)</f>
        <v>0</v>
      </c>
      <c r="BH307" s="107">
        <f>IF($U$307="sníž. přenesená",$N$307,0)</f>
        <v>0</v>
      </c>
      <c r="BI307" s="107">
        <f>IF($U$307="nulová",$N$307,0)</f>
        <v>0</v>
      </c>
      <c r="BJ307" s="6" t="s">
        <v>19</v>
      </c>
      <c r="BK307" s="107">
        <f>ROUND($L$307*$K$307,2)</f>
        <v>0</v>
      </c>
      <c r="BL307" s="6" t="s">
        <v>107</v>
      </c>
      <c r="BM307" s="6" t="s">
        <v>368</v>
      </c>
    </row>
    <row r="308" spans="2:65" s="6" customFormat="1" ht="27" customHeight="1">
      <c r="B308" s="19"/>
      <c r="C308" s="100">
        <v>62</v>
      </c>
      <c r="D308" s="100" t="s">
        <v>103</v>
      </c>
      <c r="E308" s="101" t="s">
        <v>372</v>
      </c>
      <c r="F308" s="185" t="s">
        <v>373</v>
      </c>
      <c r="G308" s="186"/>
      <c r="H308" s="186"/>
      <c r="I308" s="186"/>
      <c r="J308" s="102" t="s">
        <v>248</v>
      </c>
      <c r="K308" s="103">
        <v>36.81</v>
      </c>
      <c r="L308" s="187"/>
      <c r="M308" s="188"/>
      <c r="N308" s="189">
        <f>ROUND($L$308*$K$308,2)</f>
        <v>0</v>
      </c>
      <c r="O308" s="186"/>
      <c r="P308" s="186"/>
      <c r="Q308" s="186"/>
      <c r="R308" s="20"/>
      <c r="T308" s="104"/>
      <c r="U308" s="26" t="s">
        <v>33</v>
      </c>
      <c r="V308" s="105">
        <v>0</v>
      </c>
      <c r="W308" s="105">
        <f>$V$308*$K$308</f>
        <v>0</v>
      </c>
      <c r="X308" s="105">
        <v>0</v>
      </c>
      <c r="Y308" s="105">
        <f>$X$308*$K$308</f>
        <v>0</v>
      </c>
      <c r="Z308" s="105">
        <v>0</v>
      </c>
      <c r="AA308" s="106">
        <f>$Z$308*$K$308</f>
        <v>0</v>
      </c>
      <c r="AB308" s="143"/>
      <c r="AR308" s="6" t="s">
        <v>107</v>
      </c>
      <c r="AT308" s="6" t="s">
        <v>103</v>
      </c>
      <c r="AU308" s="6" t="s">
        <v>73</v>
      </c>
      <c r="AY308" s="6" t="s">
        <v>102</v>
      </c>
      <c r="BE308" s="107">
        <f>IF($U$308="základní",$N$308,0)</f>
        <v>0</v>
      </c>
      <c r="BF308" s="107">
        <f>IF($U$308="snížená",$N$308,0)</f>
        <v>0</v>
      </c>
      <c r="BG308" s="107">
        <f>IF($U$308="zákl. přenesená",$N$308,0)</f>
        <v>0</v>
      </c>
      <c r="BH308" s="107">
        <f>IF($U$308="sníž. přenesená",$N$308,0)</f>
        <v>0</v>
      </c>
      <c r="BI308" s="107">
        <f>IF($U$308="nulová",$N$308,0)</f>
        <v>0</v>
      </c>
      <c r="BJ308" s="6" t="s">
        <v>19</v>
      </c>
      <c r="BK308" s="107">
        <f>ROUND($L$308*$K$308,2)</f>
        <v>0</v>
      </c>
      <c r="BL308" s="6" t="s">
        <v>107</v>
      </c>
      <c r="BM308" s="6" t="s">
        <v>371</v>
      </c>
    </row>
    <row r="309" spans="2:65" s="6" customFormat="1" ht="27" customHeight="1">
      <c r="B309" s="19"/>
      <c r="C309" s="100">
        <v>63</v>
      </c>
      <c r="D309" s="100" t="s">
        <v>103</v>
      </c>
      <c r="E309" s="101" t="s">
        <v>375</v>
      </c>
      <c r="F309" s="185" t="s">
        <v>376</v>
      </c>
      <c r="G309" s="186"/>
      <c r="H309" s="186"/>
      <c r="I309" s="186"/>
      <c r="J309" s="102" t="s">
        <v>248</v>
      </c>
      <c r="K309" s="103">
        <v>9.935</v>
      </c>
      <c r="L309" s="187"/>
      <c r="M309" s="188"/>
      <c r="N309" s="189">
        <f>ROUND($L$309*$K$309,2)</f>
        <v>0</v>
      </c>
      <c r="O309" s="186"/>
      <c r="P309" s="186"/>
      <c r="Q309" s="186"/>
      <c r="R309" s="20"/>
      <c r="T309" s="104"/>
      <c r="U309" s="26" t="s">
        <v>33</v>
      </c>
      <c r="V309" s="105">
        <v>0</v>
      </c>
      <c r="W309" s="105">
        <f>$V$309*$K$309</f>
        <v>0</v>
      </c>
      <c r="X309" s="105">
        <v>0</v>
      </c>
      <c r="Y309" s="105">
        <f>$X$309*$K$309</f>
        <v>0</v>
      </c>
      <c r="Z309" s="105">
        <v>0</v>
      </c>
      <c r="AA309" s="106">
        <f>$Z$309*$K$309</f>
        <v>0</v>
      </c>
      <c r="AB309" s="143"/>
      <c r="AR309" s="6" t="s">
        <v>107</v>
      </c>
      <c r="AT309" s="6" t="s">
        <v>103</v>
      </c>
      <c r="AU309" s="6" t="s">
        <v>73</v>
      </c>
      <c r="AY309" s="6" t="s">
        <v>102</v>
      </c>
      <c r="BE309" s="107">
        <f>IF($U$309="základní",$N$309,0)</f>
        <v>0</v>
      </c>
      <c r="BF309" s="107">
        <f>IF($U$309="snížená",$N$309,0)</f>
        <v>0</v>
      </c>
      <c r="BG309" s="107">
        <f>IF($U$309="zákl. přenesená",$N$309,0)</f>
        <v>0</v>
      </c>
      <c r="BH309" s="107">
        <f>IF($U$309="sníž. přenesená",$N$309,0)</f>
        <v>0</v>
      </c>
      <c r="BI309" s="107">
        <f>IF($U$309="nulová",$N$309,0)</f>
        <v>0</v>
      </c>
      <c r="BJ309" s="6" t="s">
        <v>19</v>
      </c>
      <c r="BK309" s="107">
        <f>ROUND($L$309*$K$309,2)</f>
        <v>0</v>
      </c>
      <c r="BL309" s="6" t="s">
        <v>107</v>
      </c>
      <c r="BM309" s="6" t="s">
        <v>374</v>
      </c>
    </row>
    <row r="310" spans="2:51" s="6" customFormat="1" ht="18.75" customHeight="1">
      <c r="B310" s="108"/>
      <c r="E310" s="109"/>
      <c r="F310" s="190" t="s">
        <v>377</v>
      </c>
      <c r="G310" s="191"/>
      <c r="H310" s="191"/>
      <c r="I310" s="191"/>
      <c r="K310" s="110">
        <v>9.935</v>
      </c>
      <c r="L310" s="143">
        <v>0</v>
      </c>
      <c r="M310" s="143">
        <v>0</v>
      </c>
      <c r="R310" s="111"/>
      <c r="T310" s="112"/>
      <c r="AA310" s="113"/>
      <c r="AB310" s="143"/>
      <c r="AT310" s="109" t="s">
        <v>113</v>
      </c>
      <c r="AU310" s="109" t="s">
        <v>73</v>
      </c>
      <c r="AV310" s="109" t="s">
        <v>73</v>
      </c>
      <c r="AW310" s="109" t="s">
        <v>82</v>
      </c>
      <c r="AX310" s="109" t="s">
        <v>61</v>
      </c>
      <c r="AY310" s="109" t="s">
        <v>102</v>
      </c>
    </row>
    <row r="311" spans="2:51" s="6" customFormat="1" ht="18.75" customHeight="1">
      <c r="B311" s="114"/>
      <c r="E311" s="115"/>
      <c r="F311" s="202" t="s">
        <v>114</v>
      </c>
      <c r="G311" s="203"/>
      <c r="H311" s="203"/>
      <c r="I311" s="203"/>
      <c r="K311" s="115"/>
      <c r="L311" s="143">
        <v>0</v>
      </c>
      <c r="M311" s="143">
        <v>0</v>
      </c>
      <c r="R311" s="116"/>
      <c r="T311" s="117"/>
      <c r="AA311" s="118"/>
      <c r="AB311" s="143"/>
      <c r="AT311" s="115" t="s">
        <v>113</v>
      </c>
      <c r="AU311" s="115" t="s">
        <v>73</v>
      </c>
      <c r="AV311" s="115" t="s">
        <v>19</v>
      </c>
      <c r="AW311" s="115" t="s">
        <v>82</v>
      </c>
      <c r="AX311" s="115" t="s">
        <v>61</v>
      </c>
      <c r="AY311" s="115" t="s">
        <v>102</v>
      </c>
    </row>
    <row r="312" spans="2:51" s="6" customFormat="1" ht="18.75" customHeight="1">
      <c r="B312" s="119"/>
      <c r="E312" s="120"/>
      <c r="F312" s="192" t="s">
        <v>115</v>
      </c>
      <c r="G312" s="193"/>
      <c r="H312" s="193"/>
      <c r="I312" s="193"/>
      <c r="K312" s="121">
        <v>9.935</v>
      </c>
      <c r="L312" s="143">
        <v>0</v>
      </c>
      <c r="M312" s="143">
        <v>0</v>
      </c>
      <c r="R312" s="122"/>
      <c r="T312" s="123"/>
      <c r="AA312" s="124"/>
      <c r="AB312" s="143"/>
      <c r="AT312" s="120" t="s">
        <v>113</v>
      </c>
      <c r="AU312" s="120" t="s">
        <v>73</v>
      </c>
      <c r="AV312" s="120" t="s">
        <v>107</v>
      </c>
      <c r="AW312" s="120" t="s">
        <v>82</v>
      </c>
      <c r="AX312" s="120" t="s">
        <v>19</v>
      </c>
      <c r="AY312" s="120" t="s">
        <v>102</v>
      </c>
    </row>
    <row r="313" spans="2:65" s="6" customFormat="1" ht="27" customHeight="1">
      <c r="B313" s="19"/>
      <c r="C313" s="100">
        <v>64</v>
      </c>
      <c r="D313" s="100" t="s">
        <v>103</v>
      </c>
      <c r="E313" s="101" t="s">
        <v>379</v>
      </c>
      <c r="F313" s="185" t="s">
        <v>380</v>
      </c>
      <c r="G313" s="186"/>
      <c r="H313" s="186"/>
      <c r="I313" s="186"/>
      <c r="J313" s="102" t="s">
        <v>248</v>
      </c>
      <c r="K313" s="103">
        <v>27.395</v>
      </c>
      <c r="L313" s="187"/>
      <c r="M313" s="188"/>
      <c r="N313" s="189">
        <f>ROUND($L$313*$K$313,2)</f>
        <v>0</v>
      </c>
      <c r="O313" s="186"/>
      <c r="P313" s="186"/>
      <c r="Q313" s="186"/>
      <c r="R313" s="20"/>
      <c r="T313" s="104"/>
      <c r="U313" s="26" t="s">
        <v>33</v>
      </c>
      <c r="V313" s="105">
        <v>0</v>
      </c>
      <c r="W313" s="105">
        <f>$V$313*$K$313</f>
        <v>0</v>
      </c>
      <c r="X313" s="105">
        <v>0</v>
      </c>
      <c r="Y313" s="105">
        <f>$X$313*$K$313</f>
        <v>0</v>
      </c>
      <c r="Z313" s="105">
        <v>0</v>
      </c>
      <c r="AA313" s="106">
        <f>$Z$313*$K$313</f>
        <v>0</v>
      </c>
      <c r="AB313" s="143"/>
      <c r="AR313" s="6" t="s">
        <v>107</v>
      </c>
      <c r="AT313" s="6" t="s">
        <v>103</v>
      </c>
      <c r="AU313" s="6" t="s">
        <v>73</v>
      </c>
      <c r="AY313" s="6" t="s">
        <v>102</v>
      </c>
      <c r="BE313" s="107">
        <f>IF($U$313="základní",$N$313,0)</f>
        <v>0</v>
      </c>
      <c r="BF313" s="107">
        <f>IF($U$313="snížená",$N$313,0)</f>
        <v>0</v>
      </c>
      <c r="BG313" s="107">
        <f>IF($U$313="zákl. přenesená",$N$313,0)</f>
        <v>0</v>
      </c>
      <c r="BH313" s="107">
        <f>IF($U$313="sníž. přenesená",$N$313,0)</f>
        <v>0</v>
      </c>
      <c r="BI313" s="107">
        <f>IF($U$313="nulová",$N$313,0)</f>
        <v>0</v>
      </c>
      <c r="BJ313" s="6" t="s">
        <v>19</v>
      </c>
      <c r="BK313" s="107">
        <f>ROUND($L$313*$K$313,2)</f>
        <v>0</v>
      </c>
      <c r="BL313" s="6" t="s">
        <v>107</v>
      </c>
      <c r="BM313" s="6" t="s">
        <v>378</v>
      </c>
    </row>
    <row r="314" spans="2:51" s="6" customFormat="1" ht="18.75" customHeight="1">
      <c r="B314" s="108"/>
      <c r="E314" s="109"/>
      <c r="F314" s="190" t="s">
        <v>381</v>
      </c>
      <c r="G314" s="191"/>
      <c r="H314" s="191"/>
      <c r="I314" s="191"/>
      <c r="K314" s="110">
        <v>27.395</v>
      </c>
      <c r="L314" s="143">
        <v>0</v>
      </c>
      <c r="M314" s="143">
        <v>0</v>
      </c>
      <c r="R314" s="111"/>
      <c r="T314" s="112"/>
      <c r="AA314" s="113"/>
      <c r="AB314" s="143"/>
      <c r="AT314" s="109" t="s">
        <v>113</v>
      </c>
      <c r="AU314" s="109" t="s">
        <v>73</v>
      </c>
      <c r="AV314" s="109" t="s">
        <v>73</v>
      </c>
      <c r="AW314" s="109" t="s">
        <v>82</v>
      </c>
      <c r="AX314" s="109" t="s">
        <v>61</v>
      </c>
      <c r="AY314" s="109" t="s">
        <v>102</v>
      </c>
    </row>
    <row r="315" spans="2:51" s="6" customFormat="1" ht="18.75" customHeight="1">
      <c r="B315" s="114"/>
      <c r="E315" s="115"/>
      <c r="F315" s="202" t="s">
        <v>114</v>
      </c>
      <c r="G315" s="203"/>
      <c r="H315" s="203"/>
      <c r="I315" s="203"/>
      <c r="K315" s="115"/>
      <c r="L315" s="143">
        <v>0</v>
      </c>
      <c r="M315" s="143">
        <v>0</v>
      </c>
      <c r="R315" s="116"/>
      <c r="T315" s="117"/>
      <c r="AA315" s="118"/>
      <c r="AB315" s="143"/>
      <c r="AT315" s="115" t="s">
        <v>113</v>
      </c>
      <c r="AU315" s="115" t="s">
        <v>73</v>
      </c>
      <c r="AV315" s="115" t="s">
        <v>19</v>
      </c>
      <c r="AW315" s="115" t="s">
        <v>82</v>
      </c>
      <c r="AX315" s="115" t="s">
        <v>61</v>
      </c>
      <c r="AY315" s="115" t="s">
        <v>102</v>
      </c>
    </row>
    <row r="316" spans="2:51" s="6" customFormat="1" ht="18.75" customHeight="1">
      <c r="B316" s="119"/>
      <c r="E316" s="120"/>
      <c r="F316" s="192" t="s">
        <v>115</v>
      </c>
      <c r="G316" s="193"/>
      <c r="H316" s="193"/>
      <c r="I316" s="193"/>
      <c r="K316" s="121">
        <v>27.395</v>
      </c>
      <c r="L316" s="143">
        <v>0</v>
      </c>
      <c r="M316" s="143">
        <v>0</v>
      </c>
      <c r="R316" s="122"/>
      <c r="T316" s="123"/>
      <c r="AA316" s="124"/>
      <c r="AB316" s="143"/>
      <c r="AT316" s="120" t="s">
        <v>113</v>
      </c>
      <c r="AU316" s="120" t="s">
        <v>73</v>
      </c>
      <c r="AV316" s="120" t="s">
        <v>107</v>
      </c>
      <c r="AW316" s="120" t="s">
        <v>61</v>
      </c>
      <c r="AX316" s="120" t="s">
        <v>19</v>
      </c>
      <c r="AY316" s="120" t="s">
        <v>102</v>
      </c>
    </row>
    <row r="317" spans="2:63" s="90" customFormat="1" ht="30.75" customHeight="1">
      <c r="B317" s="91"/>
      <c r="D317" s="99" t="s">
        <v>151</v>
      </c>
      <c r="E317" s="99"/>
      <c r="F317" s="99"/>
      <c r="G317" s="99"/>
      <c r="H317" s="99"/>
      <c r="I317" s="99"/>
      <c r="J317" s="99"/>
      <c r="K317" s="99"/>
      <c r="L317" s="144">
        <v>0</v>
      </c>
      <c r="M317" s="144">
        <v>0</v>
      </c>
      <c r="N317" s="199">
        <f>$BK$317</f>
        <v>0</v>
      </c>
      <c r="O317" s="198"/>
      <c r="P317" s="198"/>
      <c r="Q317" s="198"/>
      <c r="R317" s="94"/>
      <c r="S317" s="6"/>
      <c r="T317" s="95"/>
      <c r="W317" s="96">
        <f>SUM($W$318:$W$325)</f>
        <v>0</v>
      </c>
      <c r="Y317" s="96">
        <f>SUM($Y$318:$Y$325)</f>
        <v>0</v>
      </c>
      <c r="AA317" s="97">
        <f>SUM($AA$318:$AA$325)</f>
        <v>0</v>
      </c>
      <c r="AB317" s="143"/>
      <c r="AR317" s="93" t="s">
        <v>19</v>
      </c>
      <c r="AT317" s="93" t="s">
        <v>60</v>
      </c>
      <c r="AU317" s="93" t="s">
        <v>19</v>
      </c>
      <c r="AY317" s="93" t="s">
        <v>102</v>
      </c>
      <c r="BK317" s="98">
        <f>SUM($BK$318:$BK$325)</f>
        <v>0</v>
      </c>
    </row>
    <row r="318" spans="2:65" s="6" customFormat="1" ht="39" customHeight="1">
      <c r="B318" s="19"/>
      <c r="C318" s="100">
        <v>65</v>
      </c>
      <c r="D318" s="100" t="s">
        <v>103</v>
      </c>
      <c r="E318" s="101" t="s">
        <v>382</v>
      </c>
      <c r="F318" s="185" t="s">
        <v>383</v>
      </c>
      <c r="G318" s="186"/>
      <c r="H318" s="186"/>
      <c r="I318" s="186"/>
      <c r="J318" s="102" t="s">
        <v>248</v>
      </c>
      <c r="K318" s="103">
        <v>70.358</v>
      </c>
      <c r="L318" s="187"/>
      <c r="M318" s="188"/>
      <c r="N318" s="189">
        <f>ROUND($L$318*$K$318,2)</f>
        <v>0</v>
      </c>
      <c r="O318" s="186"/>
      <c r="P318" s="186"/>
      <c r="Q318" s="186"/>
      <c r="R318" s="20"/>
      <c r="T318" s="104"/>
      <c r="U318" s="26" t="s">
        <v>33</v>
      </c>
      <c r="V318" s="105">
        <v>0</v>
      </c>
      <c r="W318" s="105">
        <f>$V$318*$K$318</f>
        <v>0</v>
      </c>
      <c r="X318" s="105">
        <v>0</v>
      </c>
      <c r="Y318" s="105">
        <f>$X$318*$K$318</f>
        <v>0</v>
      </c>
      <c r="Z318" s="105">
        <v>0</v>
      </c>
      <c r="AA318" s="106">
        <f>$Z$318*$K$318</f>
        <v>0</v>
      </c>
      <c r="AB318" s="143"/>
      <c r="AR318" s="6" t="s">
        <v>107</v>
      </c>
      <c r="AT318" s="6" t="s">
        <v>103</v>
      </c>
      <c r="AU318" s="6" t="s">
        <v>73</v>
      </c>
      <c r="AY318" s="6" t="s">
        <v>102</v>
      </c>
      <c r="BE318" s="107">
        <f>IF($U$318="základní",$N$318,0)</f>
        <v>0</v>
      </c>
      <c r="BF318" s="107">
        <f>IF($U$318="snížená",$N$318,0)</f>
        <v>0</v>
      </c>
      <c r="BG318" s="107">
        <f>IF($U$318="zákl. přenesená",$N$318,0)</f>
        <v>0</v>
      </c>
      <c r="BH318" s="107">
        <f>IF($U$318="sníž. přenesená",$N$318,0)</f>
        <v>0</v>
      </c>
      <c r="BI318" s="107">
        <f>IF($U$318="nulová",$N$318,0)</f>
        <v>0</v>
      </c>
      <c r="BJ318" s="6" t="s">
        <v>19</v>
      </c>
      <c r="BK318" s="107">
        <f>ROUND($L$318*$K$318,2)</f>
        <v>0</v>
      </c>
      <c r="BL318" s="6" t="s">
        <v>107</v>
      </c>
      <c r="BM318" s="6" t="s">
        <v>24</v>
      </c>
    </row>
    <row r="319" spans="2:51" s="6" customFormat="1" ht="18.75" customHeight="1">
      <c r="B319" s="108"/>
      <c r="E319" s="109"/>
      <c r="F319" s="190" t="s">
        <v>384</v>
      </c>
      <c r="G319" s="191"/>
      <c r="H319" s="191"/>
      <c r="I319" s="191"/>
      <c r="K319" s="110">
        <v>70.358</v>
      </c>
      <c r="L319" s="143">
        <v>0</v>
      </c>
      <c r="M319" s="143">
        <v>0</v>
      </c>
      <c r="R319" s="111"/>
      <c r="T319" s="112"/>
      <c r="AA319" s="113"/>
      <c r="AB319" s="143"/>
      <c r="AT319" s="109" t="s">
        <v>113</v>
      </c>
      <c r="AU319" s="109" t="s">
        <v>73</v>
      </c>
      <c r="AV319" s="109" t="s">
        <v>73</v>
      </c>
      <c r="AW319" s="109" t="s">
        <v>82</v>
      </c>
      <c r="AX319" s="109" t="s">
        <v>61</v>
      </c>
      <c r="AY319" s="109" t="s">
        <v>102</v>
      </c>
    </row>
    <row r="320" spans="2:51" s="6" customFormat="1" ht="18.75" customHeight="1">
      <c r="B320" s="114"/>
      <c r="E320" s="115"/>
      <c r="F320" s="202" t="s">
        <v>114</v>
      </c>
      <c r="G320" s="203"/>
      <c r="H320" s="203"/>
      <c r="I320" s="203"/>
      <c r="K320" s="115"/>
      <c r="L320" s="143">
        <v>0</v>
      </c>
      <c r="M320" s="143">
        <v>0</v>
      </c>
      <c r="R320" s="116"/>
      <c r="T320" s="117"/>
      <c r="AA320" s="118"/>
      <c r="AB320" s="143"/>
      <c r="AT320" s="115" t="s">
        <v>113</v>
      </c>
      <c r="AU320" s="115" t="s">
        <v>73</v>
      </c>
      <c r="AV320" s="115" t="s">
        <v>19</v>
      </c>
      <c r="AW320" s="115" t="s">
        <v>82</v>
      </c>
      <c r="AX320" s="115" t="s">
        <v>61</v>
      </c>
      <c r="AY320" s="115" t="s">
        <v>102</v>
      </c>
    </row>
    <row r="321" spans="2:51" s="6" customFormat="1" ht="18.75" customHeight="1">
      <c r="B321" s="119"/>
      <c r="E321" s="120"/>
      <c r="F321" s="192" t="s">
        <v>115</v>
      </c>
      <c r="G321" s="193"/>
      <c r="H321" s="193"/>
      <c r="I321" s="193"/>
      <c r="K321" s="121">
        <v>70.358</v>
      </c>
      <c r="L321" s="143">
        <v>0</v>
      </c>
      <c r="M321" s="143">
        <v>0</v>
      </c>
      <c r="R321" s="122"/>
      <c r="T321" s="123"/>
      <c r="AA321" s="124"/>
      <c r="AB321" s="143"/>
      <c r="AT321" s="120" t="s">
        <v>113</v>
      </c>
      <c r="AU321" s="120" t="s">
        <v>73</v>
      </c>
      <c r="AV321" s="120" t="s">
        <v>107</v>
      </c>
      <c r="AW321" s="120" t="s">
        <v>82</v>
      </c>
      <c r="AX321" s="120" t="s">
        <v>19</v>
      </c>
      <c r="AY321" s="120" t="s">
        <v>102</v>
      </c>
    </row>
    <row r="322" spans="2:65" s="6" customFormat="1" ht="27" customHeight="1">
      <c r="B322" s="19"/>
      <c r="C322" s="100">
        <v>66</v>
      </c>
      <c r="D322" s="100" t="s">
        <v>103</v>
      </c>
      <c r="E322" s="101" t="s">
        <v>386</v>
      </c>
      <c r="F322" s="185" t="s">
        <v>387</v>
      </c>
      <c r="G322" s="186"/>
      <c r="H322" s="186"/>
      <c r="I322" s="186"/>
      <c r="J322" s="102" t="s">
        <v>248</v>
      </c>
      <c r="K322" s="103">
        <v>219.482</v>
      </c>
      <c r="L322" s="187"/>
      <c r="M322" s="188"/>
      <c r="N322" s="189">
        <f>ROUND($L$322*$K$322,2)</f>
        <v>0</v>
      </c>
      <c r="O322" s="186"/>
      <c r="P322" s="186"/>
      <c r="Q322" s="186"/>
      <c r="R322" s="20"/>
      <c r="T322" s="104"/>
      <c r="U322" s="26" t="s">
        <v>33</v>
      </c>
      <c r="V322" s="105">
        <v>0</v>
      </c>
      <c r="W322" s="105">
        <f>$V$322*$K$322</f>
        <v>0</v>
      </c>
      <c r="X322" s="105">
        <v>0</v>
      </c>
      <c r="Y322" s="105">
        <f>$X$322*$K$322</f>
        <v>0</v>
      </c>
      <c r="Z322" s="105">
        <v>0</v>
      </c>
      <c r="AA322" s="106">
        <f>$Z$322*$K$322</f>
        <v>0</v>
      </c>
      <c r="AB322" s="143"/>
      <c r="AR322" s="6" t="s">
        <v>107</v>
      </c>
      <c r="AT322" s="6" t="s">
        <v>103</v>
      </c>
      <c r="AU322" s="6" t="s">
        <v>73</v>
      </c>
      <c r="AY322" s="6" t="s">
        <v>102</v>
      </c>
      <c r="BE322" s="107">
        <f>IF($U$322="základní",$N$322,0)</f>
        <v>0</v>
      </c>
      <c r="BF322" s="107">
        <f>IF($U$322="snížená",$N$322,0)</f>
        <v>0</v>
      </c>
      <c r="BG322" s="107">
        <f>IF($U$322="zákl. přenesená",$N$322,0)</f>
        <v>0</v>
      </c>
      <c r="BH322" s="107">
        <f>IF($U$322="sníž. přenesená",$N$322,0)</f>
        <v>0</v>
      </c>
      <c r="BI322" s="107">
        <f>IF($U$322="nulová",$N$322,0)</f>
        <v>0</v>
      </c>
      <c r="BJ322" s="6" t="s">
        <v>19</v>
      </c>
      <c r="BK322" s="107">
        <f>ROUND($L$322*$K$322,2)</f>
        <v>0</v>
      </c>
      <c r="BL322" s="6" t="s">
        <v>107</v>
      </c>
      <c r="BM322" s="6" t="s">
        <v>385</v>
      </c>
    </row>
    <row r="323" spans="2:51" s="6" customFormat="1" ht="18.75" customHeight="1">
      <c r="B323" s="108"/>
      <c r="E323" s="109"/>
      <c r="F323" s="190" t="s">
        <v>388</v>
      </c>
      <c r="G323" s="191"/>
      <c r="H323" s="191"/>
      <c r="I323" s="191"/>
      <c r="K323" s="110">
        <v>219.482</v>
      </c>
      <c r="L323" s="143">
        <v>0</v>
      </c>
      <c r="M323" s="143">
        <v>0</v>
      </c>
      <c r="R323" s="111"/>
      <c r="T323" s="112"/>
      <c r="AA323" s="113"/>
      <c r="AB323" s="143">
        <f>S323+L323</f>
        <v>0</v>
      </c>
      <c r="AT323" s="109" t="s">
        <v>113</v>
      </c>
      <c r="AU323" s="109" t="s">
        <v>73</v>
      </c>
      <c r="AV323" s="109" t="s">
        <v>73</v>
      </c>
      <c r="AW323" s="109" t="s">
        <v>82</v>
      </c>
      <c r="AX323" s="109" t="s">
        <v>61</v>
      </c>
      <c r="AY323" s="109" t="s">
        <v>102</v>
      </c>
    </row>
    <row r="324" spans="2:51" s="6" customFormat="1" ht="18.75" customHeight="1">
      <c r="B324" s="114"/>
      <c r="E324" s="115"/>
      <c r="F324" s="202" t="s">
        <v>114</v>
      </c>
      <c r="G324" s="203"/>
      <c r="H324" s="203"/>
      <c r="I324" s="203"/>
      <c r="K324" s="115"/>
      <c r="L324" s="143">
        <v>0</v>
      </c>
      <c r="M324" s="143">
        <v>0</v>
      </c>
      <c r="R324" s="116"/>
      <c r="T324" s="117"/>
      <c r="AA324" s="118"/>
      <c r="AB324" s="143">
        <f>S324+L324</f>
        <v>0</v>
      </c>
      <c r="AT324" s="115" t="s">
        <v>113</v>
      </c>
      <c r="AU324" s="115" t="s">
        <v>73</v>
      </c>
      <c r="AV324" s="115" t="s">
        <v>19</v>
      </c>
      <c r="AW324" s="115" t="s">
        <v>82</v>
      </c>
      <c r="AX324" s="115" t="s">
        <v>61</v>
      </c>
      <c r="AY324" s="115" t="s">
        <v>102</v>
      </c>
    </row>
    <row r="325" spans="2:51" s="6" customFormat="1" ht="18.75" customHeight="1">
      <c r="B325" s="119"/>
      <c r="E325" s="120"/>
      <c r="F325" s="192" t="s">
        <v>115</v>
      </c>
      <c r="G325" s="193"/>
      <c r="H325" s="193"/>
      <c r="I325" s="193"/>
      <c r="K325" s="121">
        <v>219.482</v>
      </c>
      <c r="L325" s="143">
        <v>0</v>
      </c>
      <c r="M325" s="143">
        <v>0</v>
      </c>
      <c r="R325" s="122"/>
      <c r="T325" s="132"/>
      <c r="U325" s="133"/>
      <c r="V325" s="133"/>
      <c r="W325" s="133"/>
      <c r="X325" s="133"/>
      <c r="Y325" s="133"/>
      <c r="Z325" s="133"/>
      <c r="AA325" s="134"/>
      <c r="AB325" s="143">
        <f>S325+L325</f>
        <v>0</v>
      </c>
      <c r="AT325" s="120" t="s">
        <v>113</v>
      </c>
      <c r="AU325" s="120" t="s">
        <v>73</v>
      </c>
      <c r="AV325" s="120" t="s">
        <v>107</v>
      </c>
      <c r="AW325" s="120" t="s">
        <v>82</v>
      </c>
      <c r="AX325" s="120" t="s">
        <v>19</v>
      </c>
      <c r="AY325" s="120" t="s">
        <v>102</v>
      </c>
    </row>
    <row r="326" spans="2:18" s="6" customFormat="1" ht="7.5" customHeight="1">
      <c r="B326" s="34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6"/>
    </row>
    <row r="327" s="2" customFormat="1" ht="14.25" customHeight="1"/>
  </sheetData>
  <sheetProtection/>
  <mergeCells count="435">
    <mergeCell ref="H1:K1"/>
    <mergeCell ref="S2:AC2"/>
    <mergeCell ref="F322:I322"/>
    <mergeCell ref="L322:M322"/>
    <mergeCell ref="N322:Q322"/>
    <mergeCell ref="F313:I313"/>
    <mergeCell ref="L313:M313"/>
    <mergeCell ref="N313:Q313"/>
    <mergeCell ref="L318:M318"/>
    <mergeCell ref="N318:Q318"/>
    <mergeCell ref="F319:I319"/>
    <mergeCell ref="F320:I320"/>
    <mergeCell ref="F321:I321"/>
    <mergeCell ref="N305:Q305"/>
    <mergeCell ref="N317:Q317"/>
    <mergeCell ref="F311:I311"/>
    <mergeCell ref="F312:I312"/>
    <mergeCell ref="N308:Q308"/>
    <mergeCell ref="L309:M309"/>
    <mergeCell ref="N309:Q309"/>
    <mergeCell ref="F323:I323"/>
    <mergeCell ref="F324:I324"/>
    <mergeCell ref="F325:I325"/>
    <mergeCell ref="F318:I318"/>
    <mergeCell ref="F308:I308"/>
    <mergeCell ref="L308:M308"/>
    <mergeCell ref="F314:I314"/>
    <mergeCell ref="F315:I315"/>
    <mergeCell ref="F316:I316"/>
    <mergeCell ref="F309:I309"/>
    <mergeCell ref="F310:I310"/>
    <mergeCell ref="F303:I303"/>
    <mergeCell ref="F304:I304"/>
    <mergeCell ref="F306:I306"/>
    <mergeCell ref="L306:M306"/>
    <mergeCell ref="N306:Q306"/>
    <mergeCell ref="F307:I307"/>
    <mergeCell ref="L307:M307"/>
    <mergeCell ref="N307:Q307"/>
    <mergeCell ref="F299:I299"/>
    <mergeCell ref="F300:I300"/>
    <mergeCell ref="L300:M300"/>
    <mergeCell ref="N300:Q300"/>
    <mergeCell ref="F301:I301"/>
    <mergeCell ref="F302:I302"/>
    <mergeCell ref="F295:I295"/>
    <mergeCell ref="F296:I296"/>
    <mergeCell ref="L296:M296"/>
    <mergeCell ref="N296:Q296"/>
    <mergeCell ref="F297:I297"/>
    <mergeCell ref="F298:I298"/>
    <mergeCell ref="F292:I292"/>
    <mergeCell ref="L292:M292"/>
    <mergeCell ref="N292:Q292"/>
    <mergeCell ref="N291:Q291"/>
    <mergeCell ref="F293:I293"/>
    <mergeCell ref="F294:I294"/>
    <mergeCell ref="F287:I287"/>
    <mergeCell ref="L287:M287"/>
    <mergeCell ref="N287:Q287"/>
    <mergeCell ref="F288:I288"/>
    <mergeCell ref="F289:I289"/>
    <mergeCell ref="F290:I290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F273:I273"/>
    <mergeCell ref="L273:M273"/>
    <mergeCell ref="N273:Q273"/>
    <mergeCell ref="F274:I274"/>
    <mergeCell ref="F275:I275"/>
    <mergeCell ref="F276:I276"/>
    <mergeCell ref="F269:I269"/>
    <mergeCell ref="F270:I270"/>
    <mergeCell ref="L270:M270"/>
    <mergeCell ref="N270:Q270"/>
    <mergeCell ref="F271:I271"/>
    <mergeCell ref="F272:I272"/>
    <mergeCell ref="F264:I264"/>
    <mergeCell ref="F265:I265"/>
    <mergeCell ref="F267:I267"/>
    <mergeCell ref="L267:M267"/>
    <mergeCell ref="N267:Q267"/>
    <mergeCell ref="F268:I268"/>
    <mergeCell ref="N266:Q266"/>
    <mergeCell ref="N260:Q260"/>
    <mergeCell ref="F261:I261"/>
    <mergeCell ref="F262:I262"/>
    <mergeCell ref="L262:M262"/>
    <mergeCell ref="N262:Q262"/>
    <mergeCell ref="F263:I263"/>
    <mergeCell ref="F256:I256"/>
    <mergeCell ref="F257:I257"/>
    <mergeCell ref="F258:I258"/>
    <mergeCell ref="F259:I259"/>
    <mergeCell ref="F260:I260"/>
    <mergeCell ref="L260:M260"/>
    <mergeCell ref="N250:Q250"/>
    <mergeCell ref="F251:I251"/>
    <mergeCell ref="F252:I252"/>
    <mergeCell ref="F253:I253"/>
    <mergeCell ref="F254:I254"/>
    <mergeCell ref="F255:I255"/>
    <mergeCell ref="L255:M255"/>
    <mergeCell ref="N255:Q255"/>
    <mergeCell ref="F246:I246"/>
    <mergeCell ref="F247:I247"/>
    <mergeCell ref="F248:I248"/>
    <mergeCell ref="F249:I249"/>
    <mergeCell ref="F250:I250"/>
    <mergeCell ref="L250:M250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37:I237"/>
    <mergeCell ref="F238:I238"/>
    <mergeCell ref="F239:I239"/>
    <mergeCell ref="F241:I241"/>
    <mergeCell ref="L241:M241"/>
    <mergeCell ref="N241:Q241"/>
    <mergeCell ref="N240:Q240"/>
    <mergeCell ref="N234:Q234"/>
    <mergeCell ref="F235:I235"/>
    <mergeCell ref="L235:M235"/>
    <mergeCell ref="N235:Q235"/>
    <mergeCell ref="F236:I236"/>
    <mergeCell ref="L236:M236"/>
    <mergeCell ref="N236:Q236"/>
    <mergeCell ref="F230:I230"/>
    <mergeCell ref="F231:I231"/>
    <mergeCell ref="F232:I232"/>
    <mergeCell ref="F233:I233"/>
    <mergeCell ref="F234:I234"/>
    <mergeCell ref="L234:M234"/>
    <mergeCell ref="N223:Q223"/>
    <mergeCell ref="F224:I224"/>
    <mergeCell ref="F225:I225"/>
    <mergeCell ref="F226:I226"/>
    <mergeCell ref="F227:I227"/>
    <mergeCell ref="F229:I229"/>
    <mergeCell ref="L229:M229"/>
    <mergeCell ref="N229:Q229"/>
    <mergeCell ref="N228:Q228"/>
    <mergeCell ref="F219:I219"/>
    <mergeCell ref="F220:I220"/>
    <mergeCell ref="F221:I221"/>
    <mergeCell ref="F222:I222"/>
    <mergeCell ref="F223:I223"/>
    <mergeCell ref="L223:M223"/>
    <mergeCell ref="F214:I214"/>
    <mergeCell ref="F215:I215"/>
    <mergeCell ref="F216:I216"/>
    <mergeCell ref="F218:I218"/>
    <mergeCell ref="L218:M218"/>
    <mergeCell ref="N218:Q218"/>
    <mergeCell ref="N217:Q217"/>
    <mergeCell ref="L210:M210"/>
    <mergeCell ref="N210:Q210"/>
    <mergeCell ref="F211:I211"/>
    <mergeCell ref="F213:I213"/>
    <mergeCell ref="L213:M213"/>
    <mergeCell ref="N213:Q213"/>
    <mergeCell ref="N212:Q212"/>
    <mergeCell ref="F205:I205"/>
    <mergeCell ref="F206:I206"/>
    <mergeCell ref="F207:I207"/>
    <mergeCell ref="F208:I208"/>
    <mergeCell ref="F209:I209"/>
    <mergeCell ref="F210:I210"/>
    <mergeCell ref="F202:I202"/>
    <mergeCell ref="L202:M202"/>
    <mergeCell ref="N202:Q202"/>
    <mergeCell ref="F203:I203"/>
    <mergeCell ref="F204:I204"/>
    <mergeCell ref="L204:M204"/>
    <mergeCell ref="N204:Q204"/>
    <mergeCell ref="F196:I196"/>
    <mergeCell ref="F197:I197"/>
    <mergeCell ref="F198:I198"/>
    <mergeCell ref="F199:I199"/>
    <mergeCell ref="F200:I200"/>
    <mergeCell ref="F201:I201"/>
    <mergeCell ref="L193:M193"/>
    <mergeCell ref="N193:Q193"/>
    <mergeCell ref="F194:I194"/>
    <mergeCell ref="F195:I195"/>
    <mergeCell ref="L195:M195"/>
    <mergeCell ref="N195:Q195"/>
    <mergeCell ref="F188:I188"/>
    <mergeCell ref="F189:I189"/>
    <mergeCell ref="F190:I190"/>
    <mergeCell ref="F191:I191"/>
    <mergeCell ref="F192:I192"/>
    <mergeCell ref="F193:I193"/>
    <mergeCell ref="N182:Q182"/>
    <mergeCell ref="F183:I183"/>
    <mergeCell ref="F184:I184"/>
    <mergeCell ref="F185:I185"/>
    <mergeCell ref="F186:I186"/>
    <mergeCell ref="F187:I187"/>
    <mergeCell ref="L187:M187"/>
    <mergeCell ref="N187:Q187"/>
    <mergeCell ref="F178:I178"/>
    <mergeCell ref="F179:I179"/>
    <mergeCell ref="F180:I180"/>
    <mergeCell ref="F181:I181"/>
    <mergeCell ref="F182:I182"/>
    <mergeCell ref="L182:M182"/>
    <mergeCell ref="F175:I175"/>
    <mergeCell ref="L175:M175"/>
    <mergeCell ref="N175:Q175"/>
    <mergeCell ref="F176:I176"/>
    <mergeCell ref="F177:I177"/>
    <mergeCell ref="L177:M177"/>
    <mergeCell ref="N177:Q177"/>
    <mergeCell ref="F169:I169"/>
    <mergeCell ref="F170:I170"/>
    <mergeCell ref="F171:I171"/>
    <mergeCell ref="F172:I172"/>
    <mergeCell ref="F173:I173"/>
    <mergeCell ref="F174:I17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N159:Q159"/>
    <mergeCell ref="F160:I160"/>
    <mergeCell ref="F161:I161"/>
    <mergeCell ref="F162:I162"/>
    <mergeCell ref="F163:I163"/>
    <mergeCell ref="F164:I164"/>
    <mergeCell ref="L164:M164"/>
    <mergeCell ref="N164:Q164"/>
    <mergeCell ref="F154:I154"/>
    <mergeCell ref="F156:I156"/>
    <mergeCell ref="F157:I157"/>
    <mergeCell ref="F158:I158"/>
    <mergeCell ref="F159:I159"/>
    <mergeCell ref="L159:M159"/>
    <mergeCell ref="F150:I150"/>
    <mergeCell ref="F151:I151"/>
    <mergeCell ref="F152:I152"/>
    <mergeCell ref="F153:I153"/>
    <mergeCell ref="L153:M153"/>
    <mergeCell ref="N153:Q153"/>
    <mergeCell ref="F145:I145"/>
    <mergeCell ref="F146:I146"/>
    <mergeCell ref="F147:I147"/>
    <mergeCell ref="L147:M147"/>
    <mergeCell ref="N147:Q147"/>
    <mergeCell ref="F148:I148"/>
    <mergeCell ref="F141:I141"/>
    <mergeCell ref="F142:I142"/>
    <mergeCell ref="F143:I143"/>
    <mergeCell ref="L143:M143"/>
    <mergeCell ref="N143:Q143"/>
    <mergeCell ref="F144:I144"/>
    <mergeCell ref="F137:I137"/>
    <mergeCell ref="F138:I138"/>
    <mergeCell ref="F139:I139"/>
    <mergeCell ref="L139:M139"/>
    <mergeCell ref="N139:Q139"/>
    <mergeCell ref="F140:I140"/>
    <mergeCell ref="F132:I132"/>
    <mergeCell ref="F133:I133"/>
    <mergeCell ref="L133:M133"/>
    <mergeCell ref="N133:Q133"/>
    <mergeCell ref="F134:I134"/>
    <mergeCell ref="F136:I136"/>
    <mergeCell ref="F127:I127"/>
    <mergeCell ref="L127:M127"/>
    <mergeCell ref="N127:Q127"/>
    <mergeCell ref="F128:I128"/>
    <mergeCell ref="F130:I130"/>
    <mergeCell ref="F131:I131"/>
    <mergeCell ref="L121:M121"/>
    <mergeCell ref="N121:Q121"/>
    <mergeCell ref="F122:I122"/>
    <mergeCell ref="F124:I124"/>
    <mergeCell ref="F125:I125"/>
    <mergeCell ref="F126:I126"/>
    <mergeCell ref="F113:I113"/>
    <mergeCell ref="F114:I114"/>
    <mergeCell ref="F115:I115"/>
    <mergeCell ref="L115:M115"/>
    <mergeCell ref="N115:Q115"/>
    <mergeCell ref="F116:I116"/>
    <mergeCell ref="F108:I108"/>
    <mergeCell ref="F109:I109"/>
    <mergeCell ref="L109:M109"/>
    <mergeCell ref="N109:Q109"/>
    <mergeCell ref="F110:I110"/>
    <mergeCell ref="F112:I112"/>
    <mergeCell ref="F111:I111"/>
    <mergeCell ref="F103:I103"/>
    <mergeCell ref="L103:M103"/>
    <mergeCell ref="N103:Q103"/>
    <mergeCell ref="F104:I104"/>
    <mergeCell ref="F106:I106"/>
    <mergeCell ref="F107:I107"/>
    <mergeCell ref="F105:I105"/>
    <mergeCell ref="F99:I99"/>
    <mergeCell ref="L99:M99"/>
    <mergeCell ref="N99:Q99"/>
    <mergeCell ref="F100:I100"/>
    <mergeCell ref="F101:I101"/>
    <mergeCell ref="F102:I102"/>
    <mergeCell ref="F95:I95"/>
    <mergeCell ref="L95:M95"/>
    <mergeCell ref="N95:Q95"/>
    <mergeCell ref="F96:I96"/>
    <mergeCell ref="F97:I97"/>
    <mergeCell ref="F98:I98"/>
    <mergeCell ref="N90:Q90"/>
    <mergeCell ref="F91:I91"/>
    <mergeCell ref="F92:I92"/>
    <mergeCell ref="F93:I93"/>
    <mergeCell ref="F94:I94"/>
    <mergeCell ref="L94:M94"/>
    <mergeCell ref="N94:Q94"/>
    <mergeCell ref="F86:I86"/>
    <mergeCell ref="F87:I87"/>
    <mergeCell ref="F88:I88"/>
    <mergeCell ref="F89:I89"/>
    <mergeCell ref="F90:I90"/>
    <mergeCell ref="L90:M90"/>
    <mergeCell ref="N80:Q80"/>
    <mergeCell ref="F81:I81"/>
    <mergeCell ref="F82:I82"/>
    <mergeCell ref="F83:I83"/>
    <mergeCell ref="F84:I84"/>
    <mergeCell ref="F85:I85"/>
    <mergeCell ref="L85:M85"/>
    <mergeCell ref="N85:Q85"/>
    <mergeCell ref="F76:I76"/>
    <mergeCell ref="F77:I77"/>
    <mergeCell ref="F78:I78"/>
    <mergeCell ref="F79:I79"/>
    <mergeCell ref="F80:I80"/>
    <mergeCell ref="L80:M80"/>
    <mergeCell ref="F71:I71"/>
    <mergeCell ref="L71:M71"/>
    <mergeCell ref="N71:Q71"/>
    <mergeCell ref="F75:I75"/>
    <mergeCell ref="L75:M75"/>
    <mergeCell ref="N75:Q75"/>
    <mergeCell ref="N72:Q72"/>
    <mergeCell ref="N73:Q73"/>
    <mergeCell ref="N74:Q74"/>
    <mergeCell ref="C61:Q61"/>
    <mergeCell ref="F63:P63"/>
    <mergeCell ref="F64:P64"/>
    <mergeCell ref="M66:P66"/>
    <mergeCell ref="M68:Q68"/>
    <mergeCell ref="M69:Q69"/>
    <mergeCell ref="N48:Q48"/>
    <mergeCell ref="N49:Q49"/>
    <mergeCell ref="N50:Q50"/>
    <mergeCell ref="N51:Q51"/>
    <mergeCell ref="N53:Q53"/>
    <mergeCell ref="L55:Q55"/>
    <mergeCell ref="N42:Q42"/>
    <mergeCell ref="N43:Q43"/>
    <mergeCell ref="N44:Q44"/>
    <mergeCell ref="N45:Q45"/>
    <mergeCell ref="N46:Q46"/>
    <mergeCell ref="N47:Q47"/>
    <mergeCell ref="M37:P37"/>
    <mergeCell ref="C39:G39"/>
    <mergeCell ref="N39:Q39"/>
    <mergeCell ref="N41:Q41"/>
    <mergeCell ref="H22:J22"/>
    <mergeCell ref="M22:P22"/>
    <mergeCell ref="L24:P24"/>
    <mergeCell ref="C32:Q32"/>
    <mergeCell ref="F34:P34"/>
    <mergeCell ref="F35:P35"/>
    <mergeCell ref="H19:J19"/>
    <mergeCell ref="M19:P19"/>
    <mergeCell ref="H20:J20"/>
    <mergeCell ref="M20:P20"/>
    <mergeCell ref="H21:J21"/>
    <mergeCell ref="M21:P21"/>
    <mergeCell ref="M13:P13"/>
    <mergeCell ref="M14:P14"/>
    <mergeCell ref="M16:P16"/>
    <mergeCell ref="H18:J18"/>
    <mergeCell ref="M18:P18"/>
    <mergeCell ref="C2:Q2"/>
    <mergeCell ref="C4:Q4"/>
    <mergeCell ref="F6:P6"/>
    <mergeCell ref="F7:P7"/>
    <mergeCell ref="O9:P9"/>
    <mergeCell ref="F117:I117"/>
    <mergeCell ref="F123:I123"/>
    <mergeCell ref="F129:I129"/>
    <mergeCell ref="F135:I135"/>
    <mergeCell ref="F149:I149"/>
    <mergeCell ref="F155:I155"/>
    <mergeCell ref="F118:I118"/>
    <mergeCell ref="F119:I119"/>
    <mergeCell ref="F120:I120"/>
    <mergeCell ref="F121:I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V274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U47" sqref="U4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3" width="9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514</v>
      </c>
      <c r="G1" s="139"/>
      <c r="H1" s="200" t="s">
        <v>515</v>
      </c>
      <c r="I1" s="200"/>
      <c r="J1" s="200"/>
      <c r="K1" s="200"/>
      <c r="L1" s="139" t="s">
        <v>516</v>
      </c>
      <c r="M1" s="137"/>
      <c r="N1" s="137"/>
      <c r="O1" s="138" t="s">
        <v>72</v>
      </c>
      <c r="P1" s="137"/>
      <c r="Q1" s="137"/>
      <c r="R1" s="137"/>
      <c r="S1" s="139" t="s">
        <v>517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201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67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45" t="s">
        <v>74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6" t="str">
        <f>'Rekapitulace stavby'!$K$6</f>
        <v>SOUPIS_PRACÍ - DOBROČOVICE - DOSTAVBA KANALIZACE - FINAL (zadání) stoka A2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3.75" customHeight="1">
      <c r="B7" s="19"/>
      <c r="D7" s="15" t="s">
        <v>75</v>
      </c>
      <c r="F7" s="148" t="s">
        <v>528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7">
        <f>'Rekapitulace stavby'!$AN$8</f>
        <v>42824</v>
      </c>
      <c r="P9" s="156"/>
      <c r="R9" s="20"/>
    </row>
    <row r="10" spans="2:18" s="6" customFormat="1" ht="7.5" customHeight="1">
      <c r="B10" s="19"/>
      <c r="R10" s="20"/>
    </row>
    <row r="11" spans="2:18" s="6" customFormat="1" ht="7.5" customHeight="1">
      <c r="B11" s="1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20"/>
    </row>
    <row r="12" spans="2:18" s="6" customFormat="1" ht="15" customHeight="1">
      <c r="B12" s="19"/>
      <c r="D12" s="70" t="s">
        <v>76</v>
      </c>
      <c r="M12" s="149">
        <f>$N$38</f>
        <v>0</v>
      </c>
      <c r="N12" s="156"/>
      <c r="O12" s="156"/>
      <c r="P12" s="156"/>
      <c r="R12" s="20"/>
    </row>
    <row r="13" spans="2:18" s="6" customFormat="1" ht="15" customHeight="1">
      <c r="B13" s="19"/>
      <c r="D13" s="18" t="s">
        <v>77</v>
      </c>
      <c r="M13" s="149">
        <f>$N$50</f>
        <v>0</v>
      </c>
      <c r="N13" s="156"/>
      <c r="O13" s="156"/>
      <c r="P13" s="156"/>
      <c r="R13" s="20"/>
    </row>
    <row r="14" spans="2:18" s="6" customFormat="1" ht="7.5" customHeight="1">
      <c r="B14" s="19"/>
      <c r="R14" s="20"/>
    </row>
    <row r="15" spans="2:18" s="6" customFormat="1" ht="26.25" customHeight="1">
      <c r="B15" s="19"/>
      <c r="D15" s="71" t="s">
        <v>31</v>
      </c>
      <c r="M15" s="174">
        <f>ROUND($M$12+$M$13,2)</f>
        <v>0</v>
      </c>
      <c r="N15" s="156"/>
      <c r="O15" s="156"/>
      <c r="P15" s="156"/>
      <c r="R15" s="20"/>
    </row>
    <row r="16" spans="2:18" s="6" customFormat="1" ht="7.5" customHeight="1">
      <c r="B16" s="1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R16" s="20"/>
    </row>
    <row r="17" spans="2:18" s="6" customFormat="1" ht="15" customHeight="1">
      <c r="B17" s="19"/>
      <c r="D17" s="24" t="s">
        <v>32</v>
      </c>
      <c r="E17" s="24" t="s">
        <v>33</v>
      </c>
      <c r="F17" s="25">
        <v>0.21</v>
      </c>
      <c r="G17" s="72" t="s">
        <v>34</v>
      </c>
      <c r="H17" s="175">
        <f>ROUND((SUM($BE$50:$BE$51)+SUM($BE$69:$BE$273)),2)</f>
        <v>0</v>
      </c>
      <c r="I17" s="156"/>
      <c r="J17" s="156"/>
      <c r="M17" s="175">
        <f>ROUND(ROUND((SUM($BE$50:$BE$51)+SUM($BE$69:$BE$273)),2)*$F$17,2)</f>
        <v>0</v>
      </c>
      <c r="N17" s="156"/>
      <c r="O17" s="156"/>
      <c r="P17" s="156"/>
      <c r="R17" s="20"/>
    </row>
    <row r="18" spans="2:18" s="6" customFormat="1" ht="15" customHeight="1">
      <c r="B18" s="19"/>
      <c r="E18" s="24" t="s">
        <v>35</v>
      </c>
      <c r="F18" s="25">
        <v>0.15</v>
      </c>
      <c r="G18" s="72" t="s">
        <v>34</v>
      </c>
      <c r="H18" s="175">
        <f>ROUND((SUM($BF$50:$BF$51)+SUM($BF$69:$BF$273)),2)</f>
        <v>0</v>
      </c>
      <c r="I18" s="156"/>
      <c r="J18" s="156"/>
      <c r="M18" s="175">
        <f>ROUND(ROUND((SUM($BF$50:$BF$51)+SUM($BF$69:$BF$273)),2)*$F$18,2)</f>
        <v>0</v>
      </c>
      <c r="N18" s="156"/>
      <c r="O18" s="156"/>
      <c r="P18" s="156"/>
      <c r="R18" s="20"/>
    </row>
    <row r="19" spans="2:18" s="6" customFormat="1" ht="15" customHeight="1" hidden="1">
      <c r="B19" s="19"/>
      <c r="E19" s="24" t="s">
        <v>36</v>
      </c>
      <c r="F19" s="25">
        <v>0.21</v>
      </c>
      <c r="G19" s="72" t="s">
        <v>34</v>
      </c>
      <c r="H19" s="175">
        <f>ROUND((SUM($BG$50:$BG$51)+SUM($BG$69:$BG$273)),2)</f>
        <v>0</v>
      </c>
      <c r="I19" s="156"/>
      <c r="J19" s="156"/>
      <c r="M19" s="175">
        <v>0</v>
      </c>
      <c r="N19" s="156"/>
      <c r="O19" s="156"/>
      <c r="P19" s="156"/>
      <c r="R19" s="20"/>
    </row>
    <row r="20" spans="2:18" s="6" customFormat="1" ht="15" customHeight="1" hidden="1">
      <c r="B20" s="19"/>
      <c r="E20" s="24" t="s">
        <v>37</v>
      </c>
      <c r="F20" s="25">
        <v>0.15</v>
      </c>
      <c r="G20" s="72" t="s">
        <v>34</v>
      </c>
      <c r="H20" s="175">
        <f>ROUND((SUM($BH$50:$BH$51)+SUM($BH$69:$BH$273)),2)</f>
        <v>0</v>
      </c>
      <c r="I20" s="156"/>
      <c r="J20" s="156"/>
      <c r="M20" s="175">
        <v>0</v>
      </c>
      <c r="N20" s="156"/>
      <c r="O20" s="156"/>
      <c r="P20" s="156"/>
      <c r="R20" s="20"/>
    </row>
    <row r="21" spans="2:18" s="6" customFormat="1" ht="15" customHeight="1" hidden="1">
      <c r="B21" s="19"/>
      <c r="E21" s="24" t="s">
        <v>38</v>
      </c>
      <c r="F21" s="25">
        <v>0</v>
      </c>
      <c r="G21" s="72" t="s">
        <v>34</v>
      </c>
      <c r="H21" s="175">
        <f>ROUND((SUM($BI$50:$BI$51)+SUM($BI$69:$BI$273)),2)</f>
        <v>0</v>
      </c>
      <c r="I21" s="156"/>
      <c r="J21" s="156"/>
      <c r="M21" s="175">
        <v>0</v>
      </c>
      <c r="N21" s="156"/>
      <c r="O21" s="156"/>
      <c r="P21" s="156"/>
      <c r="R21" s="20"/>
    </row>
    <row r="22" spans="2:18" s="6" customFormat="1" ht="7.5" customHeight="1">
      <c r="B22" s="19"/>
      <c r="R22" s="20"/>
    </row>
    <row r="23" spans="2:18" s="6" customFormat="1" ht="26.25" customHeight="1">
      <c r="B23" s="19"/>
      <c r="C23" s="28"/>
      <c r="D23" s="29" t="s">
        <v>39</v>
      </c>
      <c r="E23" s="30"/>
      <c r="F23" s="30"/>
      <c r="G23" s="73" t="s">
        <v>40</v>
      </c>
      <c r="H23" s="31" t="s">
        <v>41</v>
      </c>
      <c r="I23" s="30"/>
      <c r="J23" s="30"/>
      <c r="K23" s="30"/>
      <c r="L23" s="163">
        <f>SUM($M$15:$M$21)</f>
        <v>0</v>
      </c>
      <c r="M23" s="159"/>
      <c r="N23" s="159"/>
      <c r="O23" s="159"/>
      <c r="P23" s="161"/>
      <c r="Q23" s="28"/>
      <c r="R23" s="20"/>
    </row>
    <row r="24" spans="2:18" s="6" customFormat="1" ht="15" customHeight="1">
      <c r="B24" s="19"/>
      <c r="R24" s="20"/>
    </row>
    <row r="28" spans="2:18" s="6" customFormat="1" ht="7.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6" customFormat="1" ht="37.5" customHeight="1">
      <c r="B29" s="19"/>
      <c r="C29" s="145" t="s">
        <v>78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20"/>
    </row>
    <row r="30" spans="2:18" s="6" customFormat="1" ht="7.5" customHeight="1">
      <c r="B30" s="19"/>
      <c r="R30" s="20"/>
    </row>
    <row r="31" spans="2:18" s="6" customFormat="1" ht="30.75" customHeight="1">
      <c r="B31" s="19"/>
      <c r="C31" s="16" t="s">
        <v>14</v>
      </c>
      <c r="F31" s="176" t="str">
        <f>$F$6</f>
        <v>SOUPIS_PRACÍ - DOBROČOVICE - DOSTAVBA KANALIZACE - FINAL (zadání) stoka A2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R31" s="20"/>
    </row>
    <row r="32" spans="2:18" s="6" customFormat="1" ht="37.5" customHeight="1">
      <c r="B32" s="19"/>
      <c r="C32" s="42" t="s">
        <v>75</v>
      </c>
      <c r="F32" s="155" t="str">
        <f>$F$7</f>
        <v>STOKA A2_PŘÍPOJKY - STOKA A2_PŘÍPOJKY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R32" s="20"/>
    </row>
    <row r="33" spans="2:18" s="6" customFormat="1" ht="7.5" customHeight="1">
      <c r="B33" s="19"/>
      <c r="R33" s="20"/>
    </row>
    <row r="34" spans="2:18" s="6" customFormat="1" ht="18.75" customHeight="1">
      <c r="B34" s="19"/>
      <c r="C34" s="16" t="s">
        <v>20</v>
      </c>
      <c r="F34" s="14" t="str">
        <f>$F$9</f>
        <v> </v>
      </c>
      <c r="K34" s="16" t="s">
        <v>22</v>
      </c>
      <c r="M34" s="177">
        <f>IF($O$9="","",$O$9)</f>
        <v>42824</v>
      </c>
      <c r="N34" s="156"/>
      <c r="O34" s="156"/>
      <c r="P34" s="156"/>
      <c r="R34" s="20"/>
    </row>
    <row r="35" spans="2:18" s="6" customFormat="1" ht="11.25" customHeight="1">
      <c r="B35" s="19"/>
      <c r="R35" s="20"/>
    </row>
    <row r="36" spans="2:18" s="6" customFormat="1" ht="30" customHeight="1">
      <c r="B36" s="19"/>
      <c r="C36" s="178" t="s">
        <v>79</v>
      </c>
      <c r="D36" s="169"/>
      <c r="E36" s="169"/>
      <c r="F36" s="169"/>
      <c r="G36" s="169"/>
      <c r="H36" s="28"/>
      <c r="I36" s="28"/>
      <c r="J36" s="28"/>
      <c r="K36" s="28"/>
      <c r="L36" s="28"/>
      <c r="M36" s="28"/>
      <c r="N36" s="178" t="s">
        <v>80</v>
      </c>
      <c r="O36" s="156"/>
      <c r="P36" s="156"/>
      <c r="Q36" s="156"/>
      <c r="R36" s="20"/>
    </row>
    <row r="37" spans="2:18" s="6" customFormat="1" ht="11.25" customHeight="1">
      <c r="B37" s="19"/>
      <c r="R37" s="20"/>
    </row>
    <row r="38" spans="2:47" s="6" customFormat="1" ht="30" customHeight="1">
      <c r="B38" s="19"/>
      <c r="C38" s="51" t="s">
        <v>81</v>
      </c>
      <c r="N38" s="164">
        <f>$N$69</f>
        <v>0</v>
      </c>
      <c r="O38" s="156"/>
      <c r="P38" s="156"/>
      <c r="Q38" s="156"/>
      <c r="R38" s="20"/>
      <c r="AU38" s="6" t="s">
        <v>82</v>
      </c>
    </row>
    <row r="39" spans="2:18" s="56" customFormat="1" ht="25.5" customHeight="1">
      <c r="B39" s="74"/>
      <c r="D39" s="75" t="s">
        <v>142</v>
      </c>
      <c r="N39" s="179">
        <f>$N$70</f>
        <v>0</v>
      </c>
      <c r="O39" s="180"/>
      <c r="P39" s="180"/>
      <c r="Q39" s="180"/>
      <c r="R39" s="76"/>
    </row>
    <row r="40" spans="2:18" s="70" customFormat="1" ht="21" customHeight="1">
      <c r="B40" s="77"/>
      <c r="D40" s="78" t="s">
        <v>143</v>
      </c>
      <c r="N40" s="181">
        <f>$N$71</f>
        <v>0</v>
      </c>
      <c r="O40" s="180"/>
      <c r="P40" s="180"/>
      <c r="Q40" s="180"/>
      <c r="R40" s="79"/>
    </row>
    <row r="41" spans="2:18" s="70" customFormat="1" ht="21" customHeight="1">
      <c r="B41" s="77"/>
      <c r="D41" s="78" t="s">
        <v>389</v>
      </c>
      <c r="N41" s="181">
        <f>$N$183</f>
        <v>0</v>
      </c>
      <c r="O41" s="180"/>
      <c r="P41" s="180"/>
      <c r="Q41" s="180"/>
      <c r="R41" s="79"/>
    </row>
    <row r="42" spans="2:18" s="70" customFormat="1" ht="21" customHeight="1">
      <c r="B42" s="77"/>
      <c r="D42" s="78" t="s">
        <v>145</v>
      </c>
      <c r="N42" s="181">
        <f>$N$189</f>
        <v>0</v>
      </c>
      <c r="O42" s="180"/>
      <c r="P42" s="180"/>
      <c r="Q42" s="180"/>
      <c r="R42" s="79"/>
    </row>
    <row r="43" spans="2:18" s="70" customFormat="1" ht="21" customHeight="1">
      <c r="B43" s="77"/>
      <c r="D43" s="78" t="s">
        <v>146</v>
      </c>
      <c r="N43" s="181">
        <f>$N$194</f>
        <v>0</v>
      </c>
      <c r="O43" s="180"/>
      <c r="P43" s="180"/>
      <c r="Q43" s="180"/>
      <c r="R43" s="79"/>
    </row>
    <row r="44" spans="2:18" s="70" customFormat="1" ht="21" customHeight="1">
      <c r="B44" s="77"/>
      <c r="D44" s="78" t="s">
        <v>147</v>
      </c>
      <c r="N44" s="181">
        <f>$N$201</f>
        <v>0</v>
      </c>
      <c r="O44" s="180"/>
      <c r="P44" s="180"/>
      <c r="Q44" s="180"/>
      <c r="R44" s="79"/>
    </row>
    <row r="45" spans="2:18" s="70" customFormat="1" ht="21" customHeight="1">
      <c r="B45" s="77"/>
      <c r="D45" s="78" t="s">
        <v>148</v>
      </c>
      <c r="N45" s="181">
        <f>$N$228</f>
        <v>0</v>
      </c>
      <c r="O45" s="180"/>
      <c r="P45" s="180"/>
      <c r="Q45" s="180"/>
      <c r="R45" s="79"/>
    </row>
    <row r="46" spans="2:18" s="70" customFormat="1" ht="21" customHeight="1">
      <c r="B46" s="77"/>
      <c r="D46" s="78" t="s">
        <v>149</v>
      </c>
      <c r="N46" s="181">
        <f>$N$243</f>
        <v>0</v>
      </c>
      <c r="O46" s="180"/>
      <c r="P46" s="180"/>
      <c r="Q46" s="180"/>
      <c r="R46" s="79"/>
    </row>
    <row r="47" spans="2:18" s="70" customFormat="1" ht="21" customHeight="1">
      <c r="B47" s="77"/>
      <c r="D47" s="78" t="s">
        <v>150</v>
      </c>
      <c r="N47" s="181">
        <f>$N$256</f>
        <v>0</v>
      </c>
      <c r="O47" s="180"/>
      <c r="P47" s="180"/>
      <c r="Q47" s="180"/>
      <c r="R47" s="79"/>
    </row>
    <row r="48" spans="2:18" s="70" customFormat="1" ht="21" customHeight="1">
      <c r="B48" s="77"/>
      <c r="D48" s="78" t="s">
        <v>151</v>
      </c>
      <c r="N48" s="181">
        <f>$N$265</f>
        <v>0</v>
      </c>
      <c r="O48" s="180"/>
      <c r="P48" s="180"/>
      <c r="Q48" s="180"/>
      <c r="R48" s="79"/>
    </row>
    <row r="49" spans="2:18" s="6" customFormat="1" ht="22.5" customHeight="1">
      <c r="B49" s="19"/>
      <c r="R49" s="20"/>
    </row>
    <row r="50" spans="2:21" s="6" customFormat="1" ht="30" customHeight="1">
      <c r="B50" s="19"/>
      <c r="C50" s="51" t="s">
        <v>86</v>
      </c>
      <c r="N50" s="164">
        <v>0</v>
      </c>
      <c r="O50" s="156"/>
      <c r="P50" s="156"/>
      <c r="Q50" s="156"/>
      <c r="R50" s="20"/>
      <c r="T50" s="80"/>
      <c r="U50" s="81" t="s">
        <v>32</v>
      </c>
    </row>
    <row r="51" spans="2:18" s="6" customFormat="1" ht="18.75" customHeight="1">
      <c r="B51" s="19"/>
      <c r="R51" s="20"/>
    </row>
    <row r="52" spans="2:18" s="6" customFormat="1" ht="30" customHeight="1">
      <c r="B52" s="19"/>
      <c r="C52" s="69" t="s">
        <v>71</v>
      </c>
      <c r="D52" s="28"/>
      <c r="E52" s="28"/>
      <c r="F52" s="28"/>
      <c r="G52" s="28"/>
      <c r="H52" s="28"/>
      <c r="I52" s="28"/>
      <c r="J52" s="28"/>
      <c r="K52" s="28"/>
      <c r="L52" s="168">
        <f>ROUND(SUM($N$38+$N$50),2)</f>
        <v>0</v>
      </c>
      <c r="M52" s="169"/>
      <c r="N52" s="169"/>
      <c r="O52" s="169"/>
      <c r="P52" s="169"/>
      <c r="Q52" s="169"/>
      <c r="R52" s="20"/>
    </row>
    <row r="53" spans="2:18" s="6" customFormat="1" ht="7.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</row>
    <row r="57" spans="2:18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</row>
    <row r="58" spans="2:18" s="6" customFormat="1" ht="37.5" customHeight="1">
      <c r="B58" s="19"/>
      <c r="C58" s="145" t="s">
        <v>87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20"/>
    </row>
    <row r="59" spans="2:18" s="6" customFormat="1" ht="7.5" customHeight="1">
      <c r="B59" s="19"/>
      <c r="R59" s="20"/>
    </row>
    <row r="60" spans="2:18" s="6" customFormat="1" ht="30.75" customHeight="1">
      <c r="B60" s="19"/>
      <c r="C60" s="16" t="s">
        <v>14</v>
      </c>
      <c r="F60" s="176" t="str">
        <f>$F$6</f>
        <v>SOUPIS_PRACÍ - DOBROČOVICE - DOSTAVBA KANALIZACE - FINAL (zadání) stoka A2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R60" s="20"/>
    </row>
    <row r="61" spans="2:18" s="6" customFormat="1" ht="37.5" customHeight="1">
      <c r="B61" s="19"/>
      <c r="C61" s="42" t="s">
        <v>75</v>
      </c>
      <c r="F61" s="155" t="str">
        <f>$F$7</f>
        <v>STOKA A2_PŘÍPOJKY - STOKA A2_PŘÍPOJKY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R61" s="20"/>
    </row>
    <row r="62" spans="2:18" s="6" customFormat="1" ht="7.5" customHeight="1">
      <c r="B62" s="19"/>
      <c r="R62" s="20"/>
    </row>
    <row r="63" spans="2:18" s="6" customFormat="1" ht="18.75" customHeight="1">
      <c r="B63" s="19"/>
      <c r="C63" s="16" t="s">
        <v>20</v>
      </c>
      <c r="F63" s="14" t="str">
        <f>$F$9</f>
        <v> </v>
      </c>
      <c r="K63" s="16" t="s">
        <v>22</v>
      </c>
      <c r="M63" s="177">
        <f>IF($O$9="","",$O$9)</f>
        <v>42824</v>
      </c>
      <c r="N63" s="156"/>
      <c r="O63" s="156"/>
      <c r="P63" s="156"/>
      <c r="R63" s="20"/>
    </row>
    <row r="64" spans="2:18" s="6" customFormat="1" ht="7.5" customHeight="1">
      <c r="B64" s="19"/>
      <c r="R64" s="20"/>
    </row>
    <row r="65" spans="2:18" s="6" customFormat="1" ht="15.75" customHeight="1">
      <c r="B65" s="19"/>
      <c r="C65" s="16" t="s">
        <v>25</v>
      </c>
      <c r="F65" s="14" t="e">
        <f>#REF!</f>
        <v>#REF!</v>
      </c>
      <c r="K65" s="16" t="s">
        <v>27</v>
      </c>
      <c r="M65" s="147" t="e">
        <f>#REF!</f>
        <v>#REF!</v>
      </c>
      <c r="N65" s="156"/>
      <c r="O65" s="156"/>
      <c r="P65" s="156"/>
      <c r="Q65" s="156"/>
      <c r="R65" s="20"/>
    </row>
    <row r="66" spans="2:18" s="6" customFormat="1" ht="15" customHeight="1">
      <c r="B66" s="19"/>
      <c r="C66" s="16" t="s">
        <v>26</v>
      </c>
      <c r="F66" s="14" t="e">
        <f>IF(#REF!="","",#REF!)</f>
        <v>#REF!</v>
      </c>
      <c r="K66" s="16" t="s">
        <v>28</v>
      </c>
      <c r="M66" s="147" t="e">
        <f>#REF!</f>
        <v>#REF!</v>
      </c>
      <c r="N66" s="156"/>
      <c r="O66" s="156"/>
      <c r="P66" s="156"/>
      <c r="Q66" s="156"/>
      <c r="R66" s="20"/>
    </row>
    <row r="67" spans="2:18" s="6" customFormat="1" ht="11.25" customHeight="1">
      <c r="B67" s="19"/>
      <c r="R67" s="20"/>
    </row>
    <row r="68" spans="2:27" s="82" customFormat="1" ht="30" customHeight="1">
      <c r="B68" s="83"/>
      <c r="C68" s="84" t="s">
        <v>88</v>
      </c>
      <c r="D68" s="85" t="s">
        <v>89</v>
      </c>
      <c r="E68" s="85" t="s">
        <v>43</v>
      </c>
      <c r="F68" s="182" t="s">
        <v>90</v>
      </c>
      <c r="G68" s="183"/>
      <c r="H68" s="183"/>
      <c r="I68" s="183"/>
      <c r="J68" s="85" t="s">
        <v>91</v>
      </c>
      <c r="K68" s="85" t="s">
        <v>92</v>
      </c>
      <c r="L68" s="182" t="s">
        <v>93</v>
      </c>
      <c r="M68" s="183"/>
      <c r="N68" s="182" t="s">
        <v>94</v>
      </c>
      <c r="O68" s="183"/>
      <c r="P68" s="183"/>
      <c r="Q68" s="184"/>
      <c r="R68" s="86"/>
      <c r="T68" s="46" t="s">
        <v>95</v>
      </c>
      <c r="U68" s="47" t="s">
        <v>32</v>
      </c>
      <c r="V68" s="47" t="s">
        <v>96</v>
      </c>
      <c r="W68" s="47" t="s">
        <v>97</v>
      </c>
      <c r="X68" s="47" t="s">
        <v>98</v>
      </c>
      <c r="Y68" s="47" t="s">
        <v>99</v>
      </c>
      <c r="Z68" s="47" t="s">
        <v>100</v>
      </c>
      <c r="AA68" s="48" t="s">
        <v>101</v>
      </c>
    </row>
    <row r="69" spans="2:63" s="6" customFormat="1" ht="30" customHeight="1">
      <c r="B69" s="19"/>
      <c r="C69" s="51" t="s">
        <v>76</v>
      </c>
      <c r="N69" s="196">
        <f>$BK$69</f>
        <v>0</v>
      </c>
      <c r="O69" s="156"/>
      <c r="P69" s="156"/>
      <c r="Q69" s="156"/>
      <c r="R69" s="20"/>
      <c r="T69" s="50"/>
      <c r="U69" s="32"/>
      <c r="V69" s="32"/>
      <c r="W69" s="87">
        <f>$W$70</f>
        <v>0.8644240000000001</v>
      </c>
      <c r="X69" s="32"/>
      <c r="Y69" s="87">
        <f>$Y$70</f>
        <v>42.354765840000006</v>
      </c>
      <c r="Z69" s="32"/>
      <c r="AA69" s="88">
        <f>$AA$70</f>
        <v>2.0597280000000002</v>
      </c>
      <c r="AT69" s="6" t="s">
        <v>60</v>
      </c>
      <c r="AU69" s="6" t="s">
        <v>82</v>
      </c>
      <c r="BK69" s="89">
        <f>$BK$70</f>
        <v>0</v>
      </c>
    </row>
    <row r="70" spans="2:63" s="90" customFormat="1" ht="37.5" customHeight="1">
      <c r="B70" s="91"/>
      <c r="D70" s="92" t="s">
        <v>142</v>
      </c>
      <c r="E70" s="92"/>
      <c r="F70" s="92"/>
      <c r="G70" s="92"/>
      <c r="H70" s="92"/>
      <c r="I70" s="92"/>
      <c r="J70" s="92"/>
      <c r="K70" s="92"/>
      <c r="L70" s="92"/>
      <c r="M70" s="92"/>
      <c r="N70" s="197">
        <f>$BK$70</f>
        <v>0</v>
      </c>
      <c r="O70" s="198"/>
      <c r="P70" s="198"/>
      <c r="Q70" s="198"/>
      <c r="R70" s="94"/>
      <c r="T70" s="95"/>
      <c r="W70" s="96">
        <f>$W$71+$W$183+$W$189+$W$194+$W$201+$W$228+$W$243+$W$256+$W$265</f>
        <v>0.8644240000000001</v>
      </c>
      <c r="Y70" s="96">
        <f>$Y$71+$Y$183+$Y$189+$Y$194+$Y$201+$Y$228+$Y$243+$Y$256+$Y$265</f>
        <v>42.354765840000006</v>
      </c>
      <c r="AA70" s="97">
        <f>$AA$71+$AA$183+$AA$189+$AA$194+$AA$201+$AA$228+$AA$243+$AA$256+$AA$265</f>
        <v>2.0597280000000002</v>
      </c>
      <c r="AR70" s="93" t="s">
        <v>19</v>
      </c>
      <c r="AT70" s="93" t="s">
        <v>60</v>
      </c>
      <c r="AU70" s="93" t="s">
        <v>61</v>
      </c>
      <c r="AY70" s="93" t="s">
        <v>102</v>
      </c>
      <c r="BK70" s="98">
        <f>$BK$71+$BK$183+$BK$189+$BK$194+$BK$201+$BK$228+$BK$243+$BK$256+$BK$265</f>
        <v>0</v>
      </c>
    </row>
    <row r="71" spans="2:63" s="90" customFormat="1" ht="21" customHeight="1">
      <c r="B71" s="91"/>
      <c r="D71" s="99" t="s">
        <v>143</v>
      </c>
      <c r="E71" s="99"/>
      <c r="F71" s="99"/>
      <c r="G71" s="99"/>
      <c r="H71" s="99"/>
      <c r="I71" s="99"/>
      <c r="J71" s="99"/>
      <c r="K71" s="99"/>
      <c r="L71" s="99"/>
      <c r="M71" s="99"/>
      <c r="N71" s="199">
        <f>$BK$71</f>
        <v>0</v>
      </c>
      <c r="O71" s="198"/>
      <c r="P71" s="198"/>
      <c r="Q71" s="198"/>
      <c r="R71" s="94"/>
      <c r="T71" s="95"/>
      <c r="W71" s="96">
        <f>SUM($W$72:$W$182)</f>
        <v>0</v>
      </c>
      <c r="Y71" s="96">
        <f>SUM($Y$72:$Y$182)</f>
        <v>37.74978464</v>
      </c>
      <c r="AA71" s="97">
        <f>SUM($AA$72:$AA$182)</f>
        <v>2.0597280000000002</v>
      </c>
      <c r="AR71" s="93" t="s">
        <v>19</v>
      </c>
      <c r="AT71" s="93" t="s">
        <v>60</v>
      </c>
      <c r="AU71" s="93" t="s">
        <v>19</v>
      </c>
      <c r="AY71" s="93" t="s">
        <v>102</v>
      </c>
      <c r="BK71" s="98">
        <f>SUM($BK$72:$BK$182)</f>
        <v>0</v>
      </c>
    </row>
    <row r="72" spans="2:65" s="6" customFormat="1" ht="27" customHeight="1">
      <c r="B72" s="19"/>
      <c r="C72" s="100">
        <v>1</v>
      </c>
      <c r="D72" s="100" t="s">
        <v>103</v>
      </c>
      <c r="E72" s="101" t="s">
        <v>390</v>
      </c>
      <c r="F72" s="185" t="s">
        <v>391</v>
      </c>
      <c r="G72" s="186"/>
      <c r="H72" s="186"/>
      <c r="I72" s="186"/>
      <c r="J72" s="102" t="s">
        <v>154</v>
      </c>
      <c r="K72" s="103">
        <v>4.136</v>
      </c>
      <c r="L72" s="187"/>
      <c r="M72" s="188"/>
      <c r="N72" s="189">
        <f>ROUND($L$72*$K$72,2)</f>
        <v>0</v>
      </c>
      <c r="O72" s="186"/>
      <c r="P72" s="186"/>
      <c r="Q72" s="186"/>
      <c r="R72" s="20"/>
      <c r="T72" s="104"/>
      <c r="U72" s="26" t="s">
        <v>33</v>
      </c>
      <c r="V72" s="105">
        <v>0</v>
      </c>
      <c r="W72" s="105">
        <f>$V$72*$K$72</f>
        <v>0</v>
      </c>
      <c r="X72" s="105">
        <v>0</v>
      </c>
      <c r="Y72" s="105">
        <f>$X$72*$K$72</f>
        <v>0</v>
      </c>
      <c r="Z72" s="105">
        <v>0.4</v>
      </c>
      <c r="AA72" s="106">
        <f>$Z$72*$K$72</f>
        <v>1.6544</v>
      </c>
      <c r="AB72" s="143"/>
      <c r="AR72" s="6" t="s">
        <v>107</v>
      </c>
      <c r="AT72" s="6" t="s">
        <v>103</v>
      </c>
      <c r="AU72" s="6" t="s">
        <v>73</v>
      </c>
      <c r="AY72" s="6" t="s">
        <v>102</v>
      </c>
      <c r="BE72" s="107">
        <f>IF($U$72="základní",$N$72,0)</f>
        <v>0</v>
      </c>
      <c r="BF72" s="107">
        <f>IF($U$72="snížená",$N$72,0)</f>
        <v>0</v>
      </c>
      <c r="BG72" s="107">
        <f>IF($U$72="zákl. přenesená",$N$72,0)</f>
        <v>0</v>
      </c>
      <c r="BH72" s="107">
        <f>IF($U$72="sníž. přenesená",$N$72,0)</f>
        <v>0</v>
      </c>
      <c r="BI72" s="107">
        <f>IF($U$72="nulová",$N$72,0)</f>
        <v>0</v>
      </c>
      <c r="BJ72" s="6" t="s">
        <v>19</v>
      </c>
      <c r="BK72" s="107">
        <f>ROUND($L$72*$K$72,2)</f>
        <v>0</v>
      </c>
      <c r="BL72" s="6" t="s">
        <v>107</v>
      </c>
      <c r="BM72" s="6" t="s">
        <v>110</v>
      </c>
    </row>
    <row r="73" spans="2:51" s="6" customFormat="1" ht="18.75" customHeight="1">
      <c r="B73" s="108"/>
      <c r="E73" s="109"/>
      <c r="F73" s="190" t="s">
        <v>392</v>
      </c>
      <c r="G73" s="191"/>
      <c r="H73" s="191"/>
      <c r="I73" s="191"/>
      <c r="K73" s="110">
        <v>4.136</v>
      </c>
      <c r="L73" s="143">
        <v>0</v>
      </c>
      <c r="M73" s="143">
        <v>0</v>
      </c>
      <c r="R73" s="111"/>
      <c r="T73" s="112"/>
      <c r="AA73" s="113"/>
      <c r="AB73" s="143"/>
      <c r="AT73" s="109" t="s">
        <v>113</v>
      </c>
      <c r="AU73" s="109" t="s">
        <v>73</v>
      </c>
      <c r="AV73" s="109" t="s">
        <v>73</v>
      </c>
      <c r="AW73" s="109" t="s">
        <v>82</v>
      </c>
      <c r="AX73" s="109" t="s">
        <v>61</v>
      </c>
      <c r="AY73" s="109" t="s">
        <v>102</v>
      </c>
    </row>
    <row r="74" spans="2:51" s="6" customFormat="1" ht="18.75" customHeight="1">
      <c r="B74" s="114"/>
      <c r="E74" s="115"/>
      <c r="F74" s="202" t="s">
        <v>114</v>
      </c>
      <c r="G74" s="203"/>
      <c r="H74" s="203"/>
      <c r="I74" s="203"/>
      <c r="K74" s="115"/>
      <c r="L74" s="143">
        <v>0</v>
      </c>
      <c r="M74" s="143">
        <v>0</v>
      </c>
      <c r="R74" s="116"/>
      <c r="T74" s="117"/>
      <c r="AA74" s="118"/>
      <c r="AB74" s="143"/>
      <c r="AT74" s="115" t="s">
        <v>113</v>
      </c>
      <c r="AU74" s="115" t="s">
        <v>73</v>
      </c>
      <c r="AV74" s="115" t="s">
        <v>19</v>
      </c>
      <c r="AW74" s="115" t="s">
        <v>82</v>
      </c>
      <c r="AX74" s="115" t="s">
        <v>61</v>
      </c>
      <c r="AY74" s="115" t="s">
        <v>102</v>
      </c>
    </row>
    <row r="75" spans="2:51" s="6" customFormat="1" ht="18.75" customHeight="1">
      <c r="B75" s="119"/>
      <c r="E75" s="120"/>
      <c r="F75" s="192" t="s">
        <v>115</v>
      </c>
      <c r="G75" s="193"/>
      <c r="H75" s="193"/>
      <c r="I75" s="193"/>
      <c r="K75" s="121">
        <v>4.136</v>
      </c>
      <c r="L75" s="143">
        <v>0</v>
      </c>
      <c r="M75" s="143">
        <v>0</v>
      </c>
      <c r="R75" s="122"/>
      <c r="T75" s="123"/>
      <c r="AA75" s="124"/>
      <c r="AB75" s="143"/>
      <c r="AT75" s="120" t="s">
        <v>113</v>
      </c>
      <c r="AU75" s="120" t="s">
        <v>73</v>
      </c>
      <c r="AV75" s="120" t="s">
        <v>107</v>
      </c>
      <c r="AW75" s="120" t="s">
        <v>82</v>
      </c>
      <c r="AX75" s="120" t="s">
        <v>19</v>
      </c>
      <c r="AY75" s="120" t="s">
        <v>102</v>
      </c>
    </row>
    <row r="76" spans="2:65" s="6" customFormat="1" ht="27" customHeight="1">
      <c r="B76" s="19"/>
      <c r="C76" s="100">
        <v>2</v>
      </c>
      <c r="D76" s="100" t="s">
        <v>103</v>
      </c>
      <c r="E76" s="101" t="s">
        <v>393</v>
      </c>
      <c r="F76" s="185" t="s">
        <v>394</v>
      </c>
      <c r="G76" s="186"/>
      <c r="H76" s="186"/>
      <c r="I76" s="186"/>
      <c r="J76" s="102" t="s">
        <v>154</v>
      </c>
      <c r="K76" s="103">
        <v>4.136</v>
      </c>
      <c r="L76" s="187"/>
      <c r="M76" s="188"/>
      <c r="N76" s="189">
        <f>ROUND($L$76*$K$76,2)</f>
        <v>0</v>
      </c>
      <c r="O76" s="186"/>
      <c r="P76" s="186"/>
      <c r="Q76" s="186"/>
      <c r="R76" s="20"/>
      <c r="T76" s="104"/>
      <c r="U76" s="26" t="s">
        <v>33</v>
      </c>
      <c r="V76" s="105">
        <v>0</v>
      </c>
      <c r="W76" s="105">
        <f>$V$76*$K$76</f>
        <v>0</v>
      </c>
      <c r="X76" s="105">
        <v>0</v>
      </c>
      <c r="Y76" s="105">
        <f>$X$76*$K$76</f>
        <v>0</v>
      </c>
      <c r="Z76" s="105">
        <v>0.098</v>
      </c>
      <c r="AA76" s="106">
        <f>$Z$76*$K$76</f>
        <v>0.405328</v>
      </c>
      <c r="AB76" s="143"/>
      <c r="AR76" s="6" t="s">
        <v>107</v>
      </c>
      <c r="AT76" s="6" t="s">
        <v>103</v>
      </c>
      <c r="AU76" s="6" t="s">
        <v>73</v>
      </c>
      <c r="AY76" s="6" t="s">
        <v>102</v>
      </c>
      <c r="BE76" s="107">
        <f>IF($U$76="základní",$N$76,0)</f>
        <v>0</v>
      </c>
      <c r="BF76" s="107">
        <f>IF($U$76="snížená",$N$76,0)</f>
        <v>0</v>
      </c>
      <c r="BG76" s="107">
        <f>IF($U$76="zákl. přenesená",$N$76,0)</f>
        <v>0</v>
      </c>
      <c r="BH76" s="107">
        <f>IF($U$76="sníž. přenesená",$N$76,0)</f>
        <v>0</v>
      </c>
      <c r="BI76" s="107">
        <f>IF($U$76="nulová",$N$76,0)</f>
        <v>0</v>
      </c>
      <c r="BJ76" s="6" t="s">
        <v>19</v>
      </c>
      <c r="BK76" s="107">
        <f>ROUND($L$76*$K$76,2)</f>
        <v>0</v>
      </c>
      <c r="BL76" s="6" t="s">
        <v>107</v>
      </c>
      <c r="BM76" s="6" t="s">
        <v>107</v>
      </c>
    </row>
    <row r="77" spans="2:51" s="6" customFormat="1" ht="18.75" customHeight="1">
      <c r="B77" s="108"/>
      <c r="E77" s="109"/>
      <c r="F77" s="190" t="s">
        <v>392</v>
      </c>
      <c r="G77" s="191"/>
      <c r="H77" s="191"/>
      <c r="I77" s="191"/>
      <c r="K77" s="110">
        <v>4.136</v>
      </c>
      <c r="L77" s="143">
        <v>0</v>
      </c>
      <c r="M77" s="143">
        <v>0</v>
      </c>
      <c r="R77" s="111"/>
      <c r="T77" s="112"/>
      <c r="AA77" s="113"/>
      <c r="AB77" s="143"/>
      <c r="AT77" s="109" t="s">
        <v>113</v>
      </c>
      <c r="AU77" s="109" t="s">
        <v>73</v>
      </c>
      <c r="AV77" s="109" t="s">
        <v>73</v>
      </c>
      <c r="AW77" s="109" t="s">
        <v>82</v>
      </c>
      <c r="AX77" s="109" t="s">
        <v>61</v>
      </c>
      <c r="AY77" s="109" t="s">
        <v>102</v>
      </c>
    </row>
    <row r="78" spans="2:51" s="6" customFormat="1" ht="18.75" customHeight="1">
      <c r="B78" s="114"/>
      <c r="E78" s="115"/>
      <c r="F78" s="202" t="s">
        <v>114</v>
      </c>
      <c r="G78" s="203"/>
      <c r="H78" s="203"/>
      <c r="I78" s="203"/>
      <c r="K78" s="115"/>
      <c r="L78" s="143">
        <v>0</v>
      </c>
      <c r="M78" s="143">
        <v>0</v>
      </c>
      <c r="R78" s="116"/>
      <c r="T78" s="117"/>
      <c r="AA78" s="118"/>
      <c r="AB78" s="143"/>
      <c r="AT78" s="115" t="s">
        <v>113</v>
      </c>
      <c r="AU78" s="115" t="s">
        <v>73</v>
      </c>
      <c r="AV78" s="115" t="s">
        <v>19</v>
      </c>
      <c r="AW78" s="115" t="s">
        <v>82</v>
      </c>
      <c r="AX78" s="115" t="s">
        <v>61</v>
      </c>
      <c r="AY78" s="115" t="s">
        <v>102</v>
      </c>
    </row>
    <row r="79" spans="2:51" s="6" customFormat="1" ht="18.75" customHeight="1">
      <c r="B79" s="119"/>
      <c r="E79" s="120"/>
      <c r="F79" s="192" t="s">
        <v>115</v>
      </c>
      <c r="G79" s="193"/>
      <c r="H79" s="193"/>
      <c r="I79" s="193"/>
      <c r="K79" s="121">
        <v>4.136</v>
      </c>
      <c r="L79" s="143">
        <v>0</v>
      </c>
      <c r="M79" s="143">
        <v>0</v>
      </c>
      <c r="R79" s="122"/>
      <c r="T79" s="123"/>
      <c r="AA79" s="124"/>
      <c r="AB79" s="143"/>
      <c r="AT79" s="120" t="s">
        <v>113</v>
      </c>
      <c r="AU79" s="120" t="s">
        <v>73</v>
      </c>
      <c r="AV79" s="120" t="s">
        <v>107</v>
      </c>
      <c r="AW79" s="120" t="s">
        <v>82</v>
      </c>
      <c r="AX79" s="120" t="s">
        <v>19</v>
      </c>
      <c r="AY79" s="120" t="s">
        <v>102</v>
      </c>
    </row>
    <row r="80" spans="2:65" s="6" customFormat="1" ht="27" customHeight="1">
      <c r="B80" s="19"/>
      <c r="C80" s="100">
        <v>3</v>
      </c>
      <c r="D80" s="100" t="s">
        <v>103</v>
      </c>
      <c r="E80" s="101" t="s">
        <v>395</v>
      </c>
      <c r="F80" s="185" t="s">
        <v>396</v>
      </c>
      <c r="G80" s="186"/>
      <c r="H80" s="186"/>
      <c r="I80" s="186"/>
      <c r="J80" s="102" t="s">
        <v>171</v>
      </c>
      <c r="K80" s="103">
        <v>3</v>
      </c>
      <c r="L80" s="187"/>
      <c r="M80" s="188"/>
      <c r="N80" s="189">
        <f>ROUND($L$80*$K$80,2)</f>
        <v>0</v>
      </c>
      <c r="O80" s="186"/>
      <c r="P80" s="186"/>
      <c r="Q80" s="186"/>
      <c r="R80" s="20"/>
      <c r="T80" s="104"/>
      <c r="U80" s="26" t="s">
        <v>33</v>
      </c>
      <c r="V80" s="105">
        <v>0</v>
      </c>
      <c r="W80" s="105">
        <f>$V$80*$K$80</f>
        <v>0</v>
      </c>
      <c r="X80" s="105">
        <v>0.00868</v>
      </c>
      <c r="Y80" s="105">
        <f>$X$80*$K$80</f>
        <v>0.02604</v>
      </c>
      <c r="Z80" s="105">
        <v>0</v>
      </c>
      <c r="AA80" s="106">
        <f>$Z$80*$K$80</f>
        <v>0</v>
      </c>
      <c r="AB80" s="143"/>
      <c r="AR80" s="6" t="s">
        <v>107</v>
      </c>
      <c r="AT80" s="6" t="s">
        <v>103</v>
      </c>
      <c r="AU80" s="6" t="s">
        <v>73</v>
      </c>
      <c r="AY80" s="6" t="s">
        <v>102</v>
      </c>
      <c r="BE80" s="107">
        <f>IF($U$80="základní",$N$80,0)</f>
        <v>0</v>
      </c>
      <c r="BF80" s="107">
        <f>IF($U$80="snížená",$N$80,0)</f>
        <v>0</v>
      </c>
      <c r="BG80" s="107">
        <f>IF($U$80="zákl. přenesená",$N$80,0)</f>
        <v>0</v>
      </c>
      <c r="BH80" s="107">
        <f>IF($U$80="sníž. přenesená",$N$80,0)</f>
        <v>0</v>
      </c>
      <c r="BI80" s="107">
        <f>IF($U$80="nulová",$N$80,0)</f>
        <v>0</v>
      </c>
      <c r="BJ80" s="6" t="s">
        <v>19</v>
      </c>
      <c r="BK80" s="107">
        <f>ROUND($L$80*$K$80,2)</f>
        <v>0</v>
      </c>
      <c r="BL80" s="6" t="s">
        <v>107</v>
      </c>
      <c r="BM80" s="6" t="s">
        <v>122</v>
      </c>
    </row>
    <row r="81" spans="2:51" s="6" customFormat="1" ht="18.75" customHeight="1">
      <c r="B81" s="108"/>
      <c r="E81" s="109"/>
      <c r="F81" s="190" t="s">
        <v>397</v>
      </c>
      <c r="G81" s="191"/>
      <c r="H81" s="191"/>
      <c r="I81" s="191"/>
      <c r="K81" s="110">
        <v>3</v>
      </c>
      <c r="L81" s="143">
        <v>0</v>
      </c>
      <c r="M81" s="143">
        <v>0</v>
      </c>
      <c r="R81" s="111"/>
      <c r="T81" s="112"/>
      <c r="AA81" s="113"/>
      <c r="AB81" s="143"/>
      <c r="AT81" s="109" t="s">
        <v>113</v>
      </c>
      <c r="AU81" s="109" t="s">
        <v>73</v>
      </c>
      <c r="AV81" s="109" t="s">
        <v>73</v>
      </c>
      <c r="AW81" s="109" t="s">
        <v>82</v>
      </c>
      <c r="AX81" s="109" t="s">
        <v>61</v>
      </c>
      <c r="AY81" s="109" t="s">
        <v>102</v>
      </c>
    </row>
    <row r="82" spans="2:51" s="6" customFormat="1" ht="18.75" customHeight="1">
      <c r="B82" s="114"/>
      <c r="E82" s="115"/>
      <c r="F82" s="202" t="s">
        <v>114</v>
      </c>
      <c r="G82" s="203"/>
      <c r="H82" s="203"/>
      <c r="I82" s="203"/>
      <c r="K82" s="115"/>
      <c r="L82" s="143">
        <v>0</v>
      </c>
      <c r="M82" s="143">
        <v>0</v>
      </c>
      <c r="R82" s="116"/>
      <c r="T82" s="117"/>
      <c r="AA82" s="118"/>
      <c r="AB82" s="143"/>
      <c r="AT82" s="115" t="s">
        <v>113</v>
      </c>
      <c r="AU82" s="115" t="s">
        <v>73</v>
      </c>
      <c r="AV82" s="115" t="s">
        <v>19</v>
      </c>
      <c r="AW82" s="115" t="s">
        <v>82</v>
      </c>
      <c r="AX82" s="115" t="s">
        <v>61</v>
      </c>
      <c r="AY82" s="115" t="s">
        <v>102</v>
      </c>
    </row>
    <row r="83" spans="2:51" s="6" customFormat="1" ht="18.75" customHeight="1">
      <c r="B83" s="119"/>
      <c r="E83" s="120"/>
      <c r="F83" s="192" t="s">
        <v>115</v>
      </c>
      <c r="G83" s="193"/>
      <c r="H83" s="193"/>
      <c r="I83" s="193"/>
      <c r="K83" s="121">
        <v>3</v>
      </c>
      <c r="L83" s="143">
        <v>0</v>
      </c>
      <c r="M83" s="143">
        <v>0</v>
      </c>
      <c r="R83" s="122"/>
      <c r="T83" s="123"/>
      <c r="AA83" s="124"/>
      <c r="AB83" s="143"/>
      <c r="AT83" s="120" t="s">
        <v>113</v>
      </c>
      <c r="AU83" s="120" t="s">
        <v>73</v>
      </c>
      <c r="AV83" s="120" t="s">
        <v>107</v>
      </c>
      <c r="AW83" s="120" t="s">
        <v>82</v>
      </c>
      <c r="AX83" s="120" t="s">
        <v>19</v>
      </c>
      <c r="AY83" s="120" t="s">
        <v>102</v>
      </c>
    </row>
    <row r="84" spans="2:65" s="6" customFormat="1" ht="27" customHeight="1">
      <c r="B84" s="19"/>
      <c r="C84" s="100">
        <v>4</v>
      </c>
      <c r="D84" s="100" t="s">
        <v>103</v>
      </c>
      <c r="E84" s="101" t="s">
        <v>398</v>
      </c>
      <c r="F84" s="185" t="s">
        <v>399</v>
      </c>
      <c r="G84" s="186"/>
      <c r="H84" s="186"/>
      <c r="I84" s="186"/>
      <c r="J84" s="102" t="s">
        <v>171</v>
      </c>
      <c r="K84" s="103">
        <v>3</v>
      </c>
      <c r="L84" s="187"/>
      <c r="M84" s="188"/>
      <c r="N84" s="189">
        <f>ROUND($L$84*$K$84,2)</f>
        <v>0</v>
      </c>
      <c r="O84" s="186"/>
      <c r="P84" s="186"/>
      <c r="Q84" s="186"/>
      <c r="R84" s="20"/>
      <c r="T84" s="104"/>
      <c r="U84" s="26" t="s">
        <v>33</v>
      </c>
      <c r="V84" s="105">
        <v>0</v>
      </c>
      <c r="W84" s="105">
        <f>$V$84*$K$84</f>
        <v>0</v>
      </c>
      <c r="X84" s="105">
        <v>0.01269</v>
      </c>
      <c r="Y84" s="105">
        <f>$X$84*$K$84</f>
        <v>0.03807</v>
      </c>
      <c r="Z84" s="105">
        <v>0</v>
      </c>
      <c r="AA84" s="106">
        <f>$Z$84*$K$84</f>
        <v>0</v>
      </c>
      <c r="AB84" s="143"/>
      <c r="AR84" s="6" t="s">
        <v>107</v>
      </c>
      <c r="AT84" s="6" t="s">
        <v>103</v>
      </c>
      <c r="AU84" s="6" t="s">
        <v>73</v>
      </c>
      <c r="AY84" s="6" t="s">
        <v>102</v>
      </c>
      <c r="BE84" s="107">
        <f>IF($U$84="základní",$N$84,0)</f>
        <v>0</v>
      </c>
      <c r="BF84" s="107">
        <f>IF($U$84="snížená",$N$84,0)</f>
        <v>0</v>
      </c>
      <c r="BG84" s="107">
        <f>IF($U$84="zákl. přenesená",$N$84,0)</f>
        <v>0</v>
      </c>
      <c r="BH84" s="107">
        <f>IF($U$84="sníž. přenesená",$N$84,0)</f>
        <v>0</v>
      </c>
      <c r="BI84" s="107">
        <f>IF($U$84="nulová",$N$84,0)</f>
        <v>0</v>
      </c>
      <c r="BJ84" s="6" t="s">
        <v>19</v>
      </c>
      <c r="BK84" s="107">
        <f>ROUND($L$84*$K$84,2)</f>
        <v>0</v>
      </c>
      <c r="BL84" s="6" t="s">
        <v>107</v>
      </c>
      <c r="BM84" s="6" t="s">
        <v>125</v>
      </c>
    </row>
    <row r="85" spans="2:51" s="6" customFormat="1" ht="18.75" customHeight="1">
      <c r="B85" s="108"/>
      <c r="E85" s="109"/>
      <c r="F85" s="190" t="s">
        <v>400</v>
      </c>
      <c r="G85" s="191"/>
      <c r="H85" s="191"/>
      <c r="I85" s="191"/>
      <c r="K85" s="110">
        <v>3</v>
      </c>
      <c r="L85" s="143">
        <v>0</v>
      </c>
      <c r="M85" s="143">
        <v>0</v>
      </c>
      <c r="R85" s="111"/>
      <c r="T85" s="112"/>
      <c r="AA85" s="113"/>
      <c r="AB85" s="143"/>
      <c r="AT85" s="109" t="s">
        <v>113</v>
      </c>
      <c r="AU85" s="109" t="s">
        <v>73</v>
      </c>
      <c r="AV85" s="109" t="s">
        <v>73</v>
      </c>
      <c r="AW85" s="109" t="s">
        <v>82</v>
      </c>
      <c r="AX85" s="109" t="s">
        <v>61</v>
      </c>
      <c r="AY85" s="109" t="s">
        <v>102</v>
      </c>
    </row>
    <row r="86" spans="2:51" s="6" customFormat="1" ht="18.75" customHeight="1">
      <c r="B86" s="114"/>
      <c r="C86" s="6"/>
      <c r="E86" s="115"/>
      <c r="F86" s="202" t="s">
        <v>114</v>
      </c>
      <c r="G86" s="203"/>
      <c r="H86" s="203"/>
      <c r="I86" s="203"/>
      <c r="K86" s="115"/>
      <c r="L86" s="143">
        <v>0</v>
      </c>
      <c r="M86" s="143">
        <v>0</v>
      </c>
      <c r="R86" s="116"/>
      <c r="T86" s="117"/>
      <c r="AA86" s="118"/>
      <c r="AB86" s="143"/>
      <c r="AT86" s="115" t="s">
        <v>113</v>
      </c>
      <c r="AU86" s="115" t="s">
        <v>73</v>
      </c>
      <c r="AV86" s="115" t="s">
        <v>19</v>
      </c>
      <c r="AW86" s="115" t="s">
        <v>82</v>
      </c>
      <c r="AX86" s="115" t="s">
        <v>61</v>
      </c>
      <c r="AY86" s="115" t="s">
        <v>102</v>
      </c>
    </row>
    <row r="87" spans="2:51" s="6" customFormat="1" ht="18.75" customHeight="1">
      <c r="B87" s="119"/>
      <c r="E87" s="120"/>
      <c r="F87" s="192" t="s">
        <v>115</v>
      </c>
      <c r="G87" s="193"/>
      <c r="H87" s="193"/>
      <c r="I87" s="193"/>
      <c r="K87" s="121">
        <v>3</v>
      </c>
      <c r="L87" s="143">
        <v>0</v>
      </c>
      <c r="M87" s="143">
        <v>0</v>
      </c>
      <c r="R87" s="122"/>
      <c r="T87" s="123"/>
      <c r="AA87" s="124"/>
      <c r="AB87" s="143"/>
      <c r="AT87" s="120" t="s">
        <v>113</v>
      </c>
      <c r="AU87" s="120" t="s">
        <v>73</v>
      </c>
      <c r="AV87" s="120" t="s">
        <v>107</v>
      </c>
      <c r="AW87" s="120" t="s">
        <v>82</v>
      </c>
      <c r="AX87" s="120" t="s">
        <v>19</v>
      </c>
      <c r="AY87" s="120" t="s">
        <v>102</v>
      </c>
    </row>
    <row r="88" spans="2:65" s="6" customFormat="1" ht="27" customHeight="1">
      <c r="B88" s="19"/>
      <c r="C88" s="100">
        <v>5</v>
      </c>
      <c r="D88" s="100" t="s">
        <v>103</v>
      </c>
      <c r="E88" s="101" t="s">
        <v>401</v>
      </c>
      <c r="F88" s="185" t="s">
        <v>402</v>
      </c>
      <c r="G88" s="186"/>
      <c r="H88" s="186"/>
      <c r="I88" s="186"/>
      <c r="J88" s="102" t="s">
        <v>171</v>
      </c>
      <c r="K88" s="103">
        <v>4.5</v>
      </c>
      <c r="L88" s="187"/>
      <c r="M88" s="188"/>
      <c r="N88" s="189">
        <f>ROUND($L$88*$K$88,2)</f>
        <v>0</v>
      </c>
      <c r="O88" s="186"/>
      <c r="P88" s="186"/>
      <c r="Q88" s="186"/>
      <c r="R88" s="20"/>
      <c r="T88" s="104"/>
      <c r="U88" s="26" t="s">
        <v>33</v>
      </c>
      <c r="V88" s="105">
        <v>0</v>
      </c>
      <c r="W88" s="105">
        <f>$V$88*$K$88</f>
        <v>0</v>
      </c>
      <c r="X88" s="105">
        <v>0.0369</v>
      </c>
      <c r="Y88" s="105">
        <f>$X$88*$K$88</f>
        <v>0.16605</v>
      </c>
      <c r="Z88" s="105">
        <v>0</v>
      </c>
      <c r="AA88" s="106">
        <f>$Z$88*$K$88</f>
        <v>0</v>
      </c>
      <c r="AB88" s="143"/>
      <c r="AR88" s="6" t="s">
        <v>107</v>
      </c>
      <c r="AT88" s="6" t="s">
        <v>103</v>
      </c>
      <c r="AU88" s="6" t="s">
        <v>73</v>
      </c>
      <c r="AY88" s="6" t="s">
        <v>102</v>
      </c>
      <c r="BE88" s="107">
        <f>IF($U$88="základní",$N$88,0)</f>
        <v>0</v>
      </c>
      <c r="BF88" s="107">
        <f>IF($U$88="snížená",$N$88,0)</f>
        <v>0</v>
      </c>
      <c r="BG88" s="107">
        <f>IF($U$88="zákl. přenesená",$N$88,0)</f>
        <v>0</v>
      </c>
      <c r="BH88" s="107">
        <f>IF($U$88="sníž. přenesená",$N$88,0)</f>
        <v>0</v>
      </c>
      <c r="BI88" s="107">
        <f>IF($U$88="nulová",$N$88,0)</f>
        <v>0</v>
      </c>
      <c r="BJ88" s="6" t="s">
        <v>19</v>
      </c>
      <c r="BK88" s="107">
        <f>ROUND($L$88*$K$88,2)</f>
        <v>0</v>
      </c>
      <c r="BL88" s="6" t="s">
        <v>107</v>
      </c>
      <c r="BM88" s="6" t="s">
        <v>128</v>
      </c>
    </row>
    <row r="89" spans="2:51" s="6" customFormat="1" ht="18.75" customHeight="1">
      <c r="B89" s="108"/>
      <c r="E89" s="109"/>
      <c r="F89" s="190" t="s">
        <v>403</v>
      </c>
      <c r="G89" s="191"/>
      <c r="H89" s="191"/>
      <c r="I89" s="191"/>
      <c r="K89" s="110">
        <v>4.5</v>
      </c>
      <c r="L89" s="143">
        <v>0</v>
      </c>
      <c r="M89" s="143">
        <v>0</v>
      </c>
      <c r="R89" s="111"/>
      <c r="T89" s="112"/>
      <c r="AA89" s="113"/>
      <c r="AB89" s="143"/>
      <c r="AT89" s="109" t="s">
        <v>113</v>
      </c>
      <c r="AU89" s="109" t="s">
        <v>73</v>
      </c>
      <c r="AV89" s="109" t="s">
        <v>73</v>
      </c>
      <c r="AW89" s="109" t="s">
        <v>82</v>
      </c>
      <c r="AX89" s="109" t="s">
        <v>61</v>
      </c>
      <c r="AY89" s="109" t="s">
        <v>102</v>
      </c>
    </row>
    <row r="90" spans="2:51" s="6" customFormat="1" ht="18.75" customHeight="1">
      <c r="B90" s="114"/>
      <c r="E90" s="115"/>
      <c r="F90" s="202" t="s">
        <v>114</v>
      </c>
      <c r="G90" s="203"/>
      <c r="H90" s="203"/>
      <c r="I90" s="203"/>
      <c r="K90" s="115"/>
      <c r="L90" s="143">
        <v>0</v>
      </c>
      <c r="M90" s="143">
        <v>0</v>
      </c>
      <c r="R90" s="116"/>
      <c r="T90" s="117"/>
      <c r="AA90" s="118"/>
      <c r="AB90" s="143"/>
      <c r="AT90" s="115" t="s">
        <v>113</v>
      </c>
      <c r="AU90" s="115" t="s">
        <v>73</v>
      </c>
      <c r="AV90" s="115" t="s">
        <v>19</v>
      </c>
      <c r="AW90" s="115" t="s">
        <v>82</v>
      </c>
      <c r="AX90" s="115" t="s">
        <v>61</v>
      </c>
      <c r="AY90" s="115" t="s">
        <v>102</v>
      </c>
    </row>
    <row r="91" spans="2:51" s="6" customFormat="1" ht="18.75" customHeight="1">
      <c r="B91" s="119"/>
      <c r="E91" s="120"/>
      <c r="F91" s="192" t="s">
        <v>115</v>
      </c>
      <c r="G91" s="193"/>
      <c r="H91" s="193"/>
      <c r="I91" s="193"/>
      <c r="K91" s="121">
        <v>4.5</v>
      </c>
      <c r="L91" s="143">
        <v>0</v>
      </c>
      <c r="M91" s="143">
        <v>0</v>
      </c>
      <c r="R91" s="122"/>
      <c r="T91" s="123"/>
      <c r="AA91" s="124"/>
      <c r="AB91" s="143"/>
      <c r="AT91" s="120" t="s">
        <v>113</v>
      </c>
      <c r="AU91" s="120" t="s">
        <v>73</v>
      </c>
      <c r="AV91" s="120" t="s">
        <v>107</v>
      </c>
      <c r="AW91" s="120" t="s">
        <v>82</v>
      </c>
      <c r="AX91" s="120" t="s">
        <v>19</v>
      </c>
      <c r="AY91" s="120" t="s">
        <v>102</v>
      </c>
    </row>
    <row r="92" spans="2:65" s="6" customFormat="1" ht="27" customHeight="1">
      <c r="B92" s="19"/>
      <c r="C92" s="100">
        <v>6</v>
      </c>
      <c r="D92" s="100" t="s">
        <v>103</v>
      </c>
      <c r="E92" s="101" t="s">
        <v>404</v>
      </c>
      <c r="F92" s="185" t="s">
        <v>405</v>
      </c>
      <c r="G92" s="186"/>
      <c r="H92" s="186"/>
      <c r="I92" s="186"/>
      <c r="J92" s="102" t="s">
        <v>178</v>
      </c>
      <c r="K92" s="103">
        <v>2.8</v>
      </c>
      <c r="L92" s="187"/>
      <c r="M92" s="188"/>
      <c r="N92" s="189">
        <f>ROUND($L$92*$K$92,2)</f>
        <v>0</v>
      </c>
      <c r="O92" s="186"/>
      <c r="P92" s="186"/>
      <c r="Q92" s="186"/>
      <c r="R92" s="20"/>
      <c r="T92" s="104"/>
      <c r="U92" s="26" t="s">
        <v>33</v>
      </c>
      <c r="V92" s="105">
        <v>0</v>
      </c>
      <c r="W92" s="105">
        <f>$V$92*$K$92</f>
        <v>0</v>
      </c>
      <c r="X92" s="105">
        <v>0</v>
      </c>
      <c r="Y92" s="105">
        <f>$X$92*$K$92</f>
        <v>0</v>
      </c>
      <c r="Z92" s="105">
        <v>0</v>
      </c>
      <c r="AA92" s="106">
        <f>$Z$92*$K$92</f>
        <v>0</v>
      </c>
      <c r="AB92" s="143"/>
      <c r="AR92" s="6" t="s">
        <v>107</v>
      </c>
      <c r="AT92" s="6" t="s">
        <v>103</v>
      </c>
      <c r="AU92" s="6" t="s">
        <v>73</v>
      </c>
      <c r="AY92" s="6" t="s">
        <v>102</v>
      </c>
      <c r="BE92" s="107">
        <f>IF($U$92="základní",$N$92,0)</f>
        <v>0</v>
      </c>
      <c r="BF92" s="107">
        <f>IF($U$92="snížená",$N$92,0)</f>
        <v>0</v>
      </c>
      <c r="BG92" s="107">
        <f>IF($U$92="zákl. přenesená",$N$92,0)</f>
        <v>0</v>
      </c>
      <c r="BH92" s="107">
        <f>IF($U$92="sníž. přenesená",$N$92,0)</f>
        <v>0</v>
      </c>
      <c r="BI92" s="107">
        <f>IF($U$92="nulová",$N$92,0)</f>
        <v>0</v>
      </c>
      <c r="BJ92" s="6" t="s">
        <v>19</v>
      </c>
      <c r="BK92" s="107">
        <f>ROUND($L$92*$K$92,2)</f>
        <v>0</v>
      </c>
      <c r="BL92" s="6" t="s">
        <v>107</v>
      </c>
      <c r="BM92" s="6" t="s">
        <v>131</v>
      </c>
    </row>
    <row r="93" spans="2:51" s="6" customFormat="1" ht="18.75" customHeight="1">
      <c r="B93" s="108"/>
      <c r="E93" s="109"/>
      <c r="F93" s="190" t="s">
        <v>406</v>
      </c>
      <c r="G93" s="191"/>
      <c r="H93" s="191"/>
      <c r="I93" s="191"/>
      <c r="K93" s="110">
        <v>2.8</v>
      </c>
      <c r="L93" s="143">
        <v>0</v>
      </c>
      <c r="M93" s="143">
        <v>0</v>
      </c>
      <c r="R93" s="111"/>
      <c r="T93" s="112"/>
      <c r="AA93" s="113"/>
      <c r="AB93" s="143"/>
      <c r="AT93" s="109" t="s">
        <v>113</v>
      </c>
      <c r="AU93" s="109" t="s">
        <v>73</v>
      </c>
      <c r="AV93" s="109" t="s">
        <v>73</v>
      </c>
      <c r="AW93" s="109" t="s">
        <v>82</v>
      </c>
      <c r="AX93" s="109" t="s">
        <v>61</v>
      </c>
      <c r="AY93" s="109" t="s">
        <v>102</v>
      </c>
    </row>
    <row r="94" spans="2:51" s="6" customFormat="1" ht="18.75" customHeight="1">
      <c r="B94" s="114"/>
      <c r="E94" s="115"/>
      <c r="F94" s="202" t="s">
        <v>114</v>
      </c>
      <c r="G94" s="203"/>
      <c r="H94" s="203"/>
      <c r="I94" s="203"/>
      <c r="K94" s="115"/>
      <c r="L94" s="143">
        <v>0</v>
      </c>
      <c r="M94" s="143">
        <v>0</v>
      </c>
      <c r="R94" s="116"/>
      <c r="T94" s="117"/>
      <c r="AA94" s="118"/>
      <c r="AB94" s="143"/>
      <c r="AT94" s="115" t="s">
        <v>113</v>
      </c>
      <c r="AU94" s="115" t="s">
        <v>73</v>
      </c>
      <c r="AV94" s="115" t="s">
        <v>19</v>
      </c>
      <c r="AW94" s="115" t="s">
        <v>82</v>
      </c>
      <c r="AX94" s="115" t="s">
        <v>61</v>
      </c>
      <c r="AY94" s="115" t="s">
        <v>102</v>
      </c>
    </row>
    <row r="95" spans="2:51" s="6" customFormat="1" ht="18.75" customHeight="1">
      <c r="B95" s="119"/>
      <c r="E95" s="120"/>
      <c r="F95" s="192" t="s">
        <v>115</v>
      </c>
      <c r="G95" s="193"/>
      <c r="H95" s="193"/>
      <c r="I95" s="193"/>
      <c r="K95" s="121">
        <v>2.8</v>
      </c>
      <c r="L95" s="143">
        <v>0</v>
      </c>
      <c r="M95" s="143">
        <v>0</v>
      </c>
      <c r="R95" s="122"/>
      <c r="T95" s="123"/>
      <c r="AA95" s="124"/>
      <c r="AB95" s="143"/>
      <c r="AT95" s="120" t="s">
        <v>113</v>
      </c>
      <c r="AU95" s="120" t="s">
        <v>73</v>
      </c>
      <c r="AV95" s="120" t="s">
        <v>107</v>
      </c>
      <c r="AW95" s="120" t="s">
        <v>82</v>
      </c>
      <c r="AX95" s="120" t="s">
        <v>19</v>
      </c>
      <c r="AY95" s="120" t="s">
        <v>102</v>
      </c>
    </row>
    <row r="96" spans="2:65" s="6" customFormat="1" ht="27" customHeight="1">
      <c r="B96" s="19"/>
      <c r="C96" s="100">
        <v>7</v>
      </c>
      <c r="D96" s="100" t="s">
        <v>103</v>
      </c>
      <c r="E96" s="101" t="s">
        <v>407</v>
      </c>
      <c r="F96" s="185" t="s">
        <v>408</v>
      </c>
      <c r="G96" s="186"/>
      <c r="H96" s="186"/>
      <c r="I96" s="186"/>
      <c r="J96" s="102" t="s">
        <v>178</v>
      </c>
      <c r="K96" s="103">
        <v>0.512</v>
      </c>
      <c r="L96" s="187"/>
      <c r="M96" s="188"/>
      <c r="N96" s="189">
        <f>ROUND($L$96*$K$96,2)</f>
        <v>0</v>
      </c>
      <c r="O96" s="186"/>
      <c r="P96" s="186"/>
      <c r="Q96" s="186"/>
      <c r="R96" s="20"/>
      <c r="T96" s="104"/>
      <c r="U96" s="26" t="s">
        <v>33</v>
      </c>
      <c r="V96" s="105">
        <v>0</v>
      </c>
      <c r="W96" s="105">
        <f>$V$96*$K$96</f>
        <v>0</v>
      </c>
      <c r="X96" s="105">
        <v>0</v>
      </c>
      <c r="Y96" s="105">
        <f>$X$96*$K$96</f>
        <v>0</v>
      </c>
      <c r="Z96" s="105">
        <v>0</v>
      </c>
      <c r="AA96" s="106">
        <f>$Z$96*$K$96</f>
        <v>0</v>
      </c>
      <c r="AB96" s="143"/>
      <c r="AR96" s="6" t="s">
        <v>107</v>
      </c>
      <c r="AT96" s="6" t="s">
        <v>103</v>
      </c>
      <c r="AU96" s="6" t="s">
        <v>73</v>
      </c>
      <c r="AY96" s="6" t="s">
        <v>102</v>
      </c>
      <c r="BE96" s="107">
        <f>IF($U$96="základní",$N$96,0)</f>
        <v>0</v>
      </c>
      <c r="BF96" s="107">
        <f>IF($U$96="snížená",$N$96,0)</f>
        <v>0</v>
      </c>
      <c r="BG96" s="107">
        <f>IF($U$96="zákl. přenesená",$N$96,0)</f>
        <v>0</v>
      </c>
      <c r="BH96" s="107">
        <f>IF($U$96="sníž. přenesená",$N$96,0)</f>
        <v>0</v>
      </c>
      <c r="BI96" s="107">
        <f>IF($U$96="nulová",$N$96,0)</f>
        <v>0</v>
      </c>
      <c r="BJ96" s="6" t="s">
        <v>19</v>
      </c>
      <c r="BK96" s="107">
        <f>ROUND($L$96*$K$96,2)</f>
        <v>0</v>
      </c>
      <c r="BL96" s="6" t="s">
        <v>107</v>
      </c>
      <c r="BM96" s="6" t="s">
        <v>23</v>
      </c>
    </row>
    <row r="97" spans="2:51" s="6" customFormat="1" ht="18.75" customHeight="1">
      <c r="B97" s="108"/>
      <c r="E97" s="109"/>
      <c r="F97" s="190" t="s">
        <v>409</v>
      </c>
      <c r="G97" s="191"/>
      <c r="H97" s="191"/>
      <c r="I97" s="191"/>
      <c r="K97" s="110">
        <v>0.512</v>
      </c>
      <c r="L97" s="143">
        <v>0</v>
      </c>
      <c r="M97" s="143">
        <v>0</v>
      </c>
      <c r="R97" s="111"/>
      <c r="T97" s="112"/>
      <c r="AA97" s="113"/>
      <c r="AB97" s="143"/>
      <c r="AT97" s="109" t="s">
        <v>113</v>
      </c>
      <c r="AU97" s="109" t="s">
        <v>73</v>
      </c>
      <c r="AV97" s="109" t="s">
        <v>73</v>
      </c>
      <c r="AW97" s="109" t="s">
        <v>82</v>
      </c>
      <c r="AX97" s="109" t="s">
        <v>61</v>
      </c>
      <c r="AY97" s="109" t="s">
        <v>102</v>
      </c>
    </row>
    <row r="98" spans="2:51" s="6" customFormat="1" ht="18.75" customHeight="1">
      <c r="B98" s="114"/>
      <c r="E98" s="115"/>
      <c r="F98" s="202" t="s">
        <v>114</v>
      </c>
      <c r="G98" s="203"/>
      <c r="H98" s="203"/>
      <c r="I98" s="203"/>
      <c r="K98" s="115"/>
      <c r="L98" s="143">
        <v>0</v>
      </c>
      <c r="M98" s="143">
        <v>0</v>
      </c>
      <c r="R98" s="116"/>
      <c r="T98" s="117"/>
      <c r="AA98" s="118"/>
      <c r="AB98" s="143"/>
      <c r="AT98" s="115" t="s">
        <v>113</v>
      </c>
      <c r="AU98" s="115" t="s">
        <v>73</v>
      </c>
      <c r="AV98" s="115" t="s">
        <v>19</v>
      </c>
      <c r="AW98" s="115" t="s">
        <v>82</v>
      </c>
      <c r="AX98" s="115" t="s">
        <v>61</v>
      </c>
      <c r="AY98" s="115" t="s">
        <v>102</v>
      </c>
    </row>
    <row r="99" spans="2:51" s="6" customFormat="1" ht="18.75" customHeight="1">
      <c r="B99" s="119"/>
      <c r="E99" s="120"/>
      <c r="F99" s="192" t="s">
        <v>115</v>
      </c>
      <c r="G99" s="193"/>
      <c r="H99" s="193"/>
      <c r="I99" s="193"/>
      <c r="K99" s="121">
        <v>0.512</v>
      </c>
      <c r="L99" s="143">
        <v>0</v>
      </c>
      <c r="M99" s="143">
        <v>0</v>
      </c>
      <c r="R99" s="122"/>
      <c r="T99" s="123"/>
      <c r="AA99" s="124"/>
      <c r="AB99" s="143"/>
      <c r="AT99" s="120" t="s">
        <v>113</v>
      </c>
      <c r="AU99" s="120" t="s">
        <v>73</v>
      </c>
      <c r="AV99" s="120" t="s">
        <v>107</v>
      </c>
      <c r="AW99" s="120" t="s">
        <v>82</v>
      </c>
      <c r="AX99" s="120" t="s">
        <v>19</v>
      </c>
      <c r="AY99" s="120" t="s">
        <v>102</v>
      </c>
    </row>
    <row r="100" spans="2:65" s="6" customFormat="1" ht="27" customHeight="1">
      <c r="B100" s="19"/>
      <c r="C100" s="100">
        <v>8</v>
      </c>
      <c r="D100" s="100" t="s">
        <v>103</v>
      </c>
      <c r="E100" s="101" t="s">
        <v>410</v>
      </c>
      <c r="F100" s="185" t="s">
        <v>411</v>
      </c>
      <c r="G100" s="186"/>
      <c r="H100" s="186"/>
      <c r="I100" s="186"/>
      <c r="J100" s="102" t="s">
        <v>178</v>
      </c>
      <c r="K100" s="103">
        <v>0.404</v>
      </c>
      <c r="L100" s="187"/>
      <c r="M100" s="188"/>
      <c r="N100" s="189">
        <f>ROUND($L$100*$K$100,2)</f>
        <v>0</v>
      </c>
      <c r="O100" s="186"/>
      <c r="P100" s="186"/>
      <c r="Q100" s="186"/>
      <c r="R100" s="20"/>
      <c r="T100" s="104"/>
      <c r="U100" s="26" t="s">
        <v>33</v>
      </c>
      <c r="V100" s="105">
        <v>0</v>
      </c>
      <c r="W100" s="105">
        <f>$V$100*$K$100</f>
        <v>0</v>
      </c>
      <c r="X100" s="105">
        <v>0</v>
      </c>
      <c r="Y100" s="105">
        <f>$X$100*$K$100</f>
        <v>0</v>
      </c>
      <c r="Z100" s="105">
        <v>0</v>
      </c>
      <c r="AA100" s="106">
        <f>$Z$100*$K$100</f>
        <v>0</v>
      </c>
      <c r="AB100" s="143"/>
      <c r="AR100" s="6" t="s">
        <v>107</v>
      </c>
      <c r="AT100" s="6" t="s">
        <v>103</v>
      </c>
      <c r="AU100" s="6" t="s">
        <v>73</v>
      </c>
      <c r="AY100" s="6" t="s">
        <v>102</v>
      </c>
      <c r="BE100" s="107">
        <f>IF($U$100="základní",$N$100,0)</f>
        <v>0</v>
      </c>
      <c r="BF100" s="107">
        <f>IF($U$100="snížená",$N$100,0)</f>
        <v>0</v>
      </c>
      <c r="BG100" s="107">
        <f>IF($U$100="zákl. přenesená",$N$100,0)</f>
        <v>0</v>
      </c>
      <c r="BH100" s="107">
        <f>IF($U$100="sníž. přenesená",$N$100,0)</f>
        <v>0</v>
      </c>
      <c r="BI100" s="107">
        <f>IF($U$100="nulová",$N$100,0)</f>
        <v>0</v>
      </c>
      <c r="BJ100" s="6" t="s">
        <v>19</v>
      </c>
      <c r="BK100" s="107">
        <f>ROUND($L$100*$K$100,2)</f>
        <v>0</v>
      </c>
      <c r="BL100" s="6" t="s">
        <v>107</v>
      </c>
      <c r="BM100" s="6" t="s">
        <v>136</v>
      </c>
    </row>
    <row r="101" spans="2:51" s="6" customFormat="1" ht="18.75" customHeight="1">
      <c r="B101" s="108"/>
      <c r="E101" s="109"/>
      <c r="F101" s="190" t="s">
        <v>412</v>
      </c>
      <c r="G101" s="191"/>
      <c r="H101" s="191"/>
      <c r="I101" s="191"/>
      <c r="K101" s="110">
        <v>0.166</v>
      </c>
      <c r="L101" s="143">
        <v>0</v>
      </c>
      <c r="M101" s="143">
        <v>0</v>
      </c>
      <c r="R101" s="111"/>
      <c r="T101" s="112"/>
      <c r="AA101" s="113"/>
      <c r="AB101" s="143"/>
      <c r="AT101" s="109" t="s">
        <v>113</v>
      </c>
      <c r="AU101" s="109" t="s">
        <v>73</v>
      </c>
      <c r="AV101" s="109" t="s">
        <v>73</v>
      </c>
      <c r="AW101" s="109" t="s">
        <v>82</v>
      </c>
      <c r="AX101" s="109" t="s">
        <v>61</v>
      </c>
      <c r="AY101" s="109" t="s">
        <v>102</v>
      </c>
    </row>
    <row r="102" spans="2:51" s="6" customFormat="1" ht="18.75" customHeight="1">
      <c r="B102" s="108"/>
      <c r="E102" s="109"/>
      <c r="F102" s="190" t="s">
        <v>413</v>
      </c>
      <c r="G102" s="191"/>
      <c r="H102" s="191"/>
      <c r="I102" s="191"/>
      <c r="K102" s="110">
        <v>0.238</v>
      </c>
      <c r="L102" s="143">
        <v>0</v>
      </c>
      <c r="M102" s="143">
        <v>0</v>
      </c>
      <c r="R102" s="111"/>
      <c r="T102" s="112"/>
      <c r="AA102" s="113"/>
      <c r="AB102" s="143"/>
      <c r="AT102" s="109" t="s">
        <v>113</v>
      </c>
      <c r="AU102" s="109" t="s">
        <v>73</v>
      </c>
      <c r="AV102" s="109" t="s">
        <v>73</v>
      </c>
      <c r="AW102" s="109" t="s">
        <v>82</v>
      </c>
      <c r="AX102" s="109" t="s">
        <v>61</v>
      </c>
      <c r="AY102" s="109" t="s">
        <v>102</v>
      </c>
    </row>
    <row r="103" spans="2:51" s="6" customFormat="1" ht="18.75" customHeight="1">
      <c r="B103" s="114"/>
      <c r="E103" s="115"/>
      <c r="F103" s="202" t="s">
        <v>114</v>
      </c>
      <c r="G103" s="203"/>
      <c r="H103" s="203"/>
      <c r="I103" s="203"/>
      <c r="K103" s="115"/>
      <c r="L103" s="143">
        <v>0</v>
      </c>
      <c r="M103" s="143">
        <v>0</v>
      </c>
      <c r="R103" s="116"/>
      <c r="T103" s="117"/>
      <c r="AA103" s="118"/>
      <c r="AB103" s="143"/>
      <c r="AT103" s="115" t="s">
        <v>113</v>
      </c>
      <c r="AU103" s="115" t="s">
        <v>73</v>
      </c>
      <c r="AV103" s="115" t="s">
        <v>19</v>
      </c>
      <c r="AW103" s="115" t="s">
        <v>82</v>
      </c>
      <c r="AX103" s="115" t="s">
        <v>61</v>
      </c>
      <c r="AY103" s="115" t="s">
        <v>102</v>
      </c>
    </row>
    <row r="104" spans="2:51" s="6" customFormat="1" ht="18.75" customHeight="1">
      <c r="B104" s="114"/>
      <c r="E104" s="115"/>
      <c r="F104" s="202" t="s">
        <v>114</v>
      </c>
      <c r="G104" s="203"/>
      <c r="H104" s="203"/>
      <c r="I104" s="203"/>
      <c r="K104" s="115"/>
      <c r="L104" s="143">
        <v>0</v>
      </c>
      <c r="M104" s="143">
        <v>0</v>
      </c>
      <c r="R104" s="116"/>
      <c r="T104" s="117"/>
      <c r="AA104" s="118"/>
      <c r="AB104" s="143"/>
      <c r="AT104" s="115" t="s">
        <v>113</v>
      </c>
      <c r="AU104" s="115" t="s">
        <v>73</v>
      </c>
      <c r="AV104" s="115" t="s">
        <v>19</v>
      </c>
      <c r="AW104" s="115" t="s">
        <v>82</v>
      </c>
      <c r="AX104" s="115" t="s">
        <v>61</v>
      </c>
      <c r="AY104" s="115" t="s">
        <v>102</v>
      </c>
    </row>
    <row r="105" spans="2:51" s="6" customFormat="1" ht="18.75" customHeight="1">
      <c r="B105" s="119"/>
      <c r="E105" s="120"/>
      <c r="F105" s="192" t="s">
        <v>115</v>
      </c>
      <c r="G105" s="193"/>
      <c r="H105" s="193"/>
      <c r="I105" s="193"/>
      <c r="K105" s="121">
        <v>0.404</v>
      </c>
      <c r="L105" s="143">
        <v>0</v>
      </c>
      <c r="M105" s="143">
        <v>0</v>
      </c>
      <c r="R105" s="122"/>
      <c r="T105" s="123"/>
      <c r="AA105" s="124"/>
      <c r="AB105" s="143"/>
      <c r="AT105" s="120" t="s">
        <v>113</v>
      </c>
      <c r="AU105" s="120" t="s">
        <v>73</v>
      </c>
      <c r="AV105" s="120" t="s">
        <v>107</v>
      </c>
      <c r="AW105" s="120" t="s">
        <v>82</v>
      </c>
      <c r="AX105" s="120" t="s">
        <v>19</v>
      </c>
      <c r="AY105" s="120" t="s">
        <v>102</v>
      </c>
    </row>
    <row r="106" spans="2:65" s="6" customFormat="1" ht="27" customHeight="1">
      <c r="B106" s="19"/>
      <c r="C106" s="100">
        <v>9</v>
      </c>
      <c r="D106" s="100" t="s">
        <v>103</v>
      </c>
      <c r="E106" s="101" t="s">
        <v>414</v>
      </c>
      <c r="F106" s="185" t="s">
        <v>415</v>
      </c>
      <c r="G106" s="186"/>
      <c r="H106" s="186"/>
      <c r="I106" s="186"/>
      <c r="J106" s="102" t="s">
        <v>178</v>
      </c>
      <c r="K106" s="103">
        <v>4.851</v>
      </c>
      <c r="L106" s="187"/>
      <c r="M106" s="188"/>
      <c r="N106" s="189">
        <f>ROUND($L$106*$K$106,2)</f>
        <v>0</v>
      </c>
      <c r="O106" s="186"/>
      <c r="P106" s="186"/>
      <c r="Q106" s="186"/>
      <c r="R106" s="20"/>
      <c r="T106" s="104"/>
      <c r="U106" s="26" t="s">
        <v>33</v>
      </c>
      <c r="V106" s="105">
        <v>0</v>
      </c>
      <c r="W106" s="105">
        <f>$V$106*$K$106</f>
        <v>0</v>
      </c>
      <c r="X106" s="105">
        <v>0</v>
      </c>
      <c r="Y106" s="105">
        <f>$X$106*$K$106</f>
        <v>0</v>
      </c>
      <c r="Z106" s="105">
        <v>0</v>
      </c>
      <c r="AA106" s="106">
        <f>$Z$106*$K$106</f>
        <v>0</v>
      </c>
      <c r="AB106" s="143"/>
      <c r="AR106" s="6" t="s">
        <v>107</v>
      </c>
      <c r="AT106" s="6" t="s">
        <v>103</v>
      </c>
      <c r="AU106" s="6" t="s">
        <v>73</v>
      </c>
      <c r="AY106" s="6" t="s">
        <v>102</v>
      </c>
      <c r="BE106" s="107">
        <f>IF($U$106="základní",$N$106,0)</f>
        <v>0</v>
      </c>
      <c r="BF106" s="107">
        <f>IF($U$106="snížená",$N$106,0)</f>
        <v>0</v>
      </c>
      <c r="BG106" s="107">
        <f>IF($U$106="zákl. přenesená",$N$106,0)</f>
        <v>0</v>
      </c>
      <c r="BH106" s="107">
        <f>IF($U$106="sníž. přenesená",$N$106,0)</f>
        <v>0</v>
      </c>
      <c r="BI106" s="107">
        <f>IF($U$106="nulová",$N$106,0)</f>
        <v>0</v>
      </c>
      <c r="BJ106" s="6" t="s">
        <v>19</v>
      </c>
      <c r="BK106" s="107">
        <f>ROUND($L$106*$K$106,2)</f>
        <v>0</v>
      </c>
      <c r="BL106" s="6" t="s">
        <v>107</v>
      </c>
      <c r="BM106" s="6" t="s">
        <v>139</v>
      </c>
    </row>
    <row r="107" spans="2:51" s="6" customFormat="1" ht="18.75" customHeight="1">
      <c r="B107" s="108"/>
      <c r="E107" s="109"/>
      <c r="F107" s="190" t="s">
        <v>416</v>
      </c>
      <c r="G107" s="191"/>
      <c r="H107" s="191"/>
      <c r="I107" s="191"/>
      <c r="K107" s="110">
        <v>1.997</v>
      </c>
      <c r="L107" s="143">
        <v>0</v>
      </c>
      <c r="M107" s="143">
        <v>0</v>
      </c>
      <c r="R107" s="111"/>
      <c r="T107" s="112"/>
      <c r="AA107" s="113"/>
      <c r="AB107" s="143"/>
      <c r="AT107" s="109" t="s">
        <v>113</v>
      </c>
      <c r="AU107" s="109" t="s">
        <v>73</v>
      </c>
      <c r="AV107" s="109" t="s">
        <v>73</v>
      </c>
      <c r="AW107" s="109" t="s">
        <v>82</v>
      </c>
      <c r="AX107" s="109" t="s">
        <v>61</v>
      </c>
      <c r="AY107" s="109" t="s">
        <v>102</v>
      </c>
    </row>
    <row r="108" spans="2:51" s="6" customFormat="1" ht="18.75" customHeight="1">
      <c r="B108" s="108"/>
      <c r="E108" s="109"/>
      <c r="F108" s="190" t="s">
        <v>417</v>
      </c>
      <c r="G108" s="191"/>
      <c r="H108" s="191"/>
      <c r="I108" s="191"/>
      <c r="K108" s="110">
        <v>2.854</v>
      </c>
      <c r="L108" s="143">
        <v>0</v>
      </c>
      <c r="M108" s="143">
        <v>0</v>
      </c>
      <c r="R108" s="111"/>
      <c r="T108" s="112"/>
      <c r="AA108" s="113"/>
      <c r="AB108" s="143"/>
      <c r="AT108" s="109" t="s">
        <v>113</v>
      </c>
      <c r="AU108" s="109" t="s">
        <v>73</v>
      </c>
      <c r="AV108" s="109" t="s">
        <v>73</v>
      </c>
      <c r="AW108" s="109" t="s">
        <v>82</v>
      </c>
      <c r="AX108" s="109" t="s">
        <v>61</v>
      </c>
      <c r="AY108" s="109" t="s">
        <v>102</v>
      </c>
    </row>
    <row r="109" spans="2:51" s="6" customFormat="1" ht="18.75" customHeight="1">
      <c r="B109" s="114"/>
      <c r="E109" s="115"/>
      <c r="F109" s="202" t="s">
        <v>114</v>
      </c>
      <c r="G109" s="203"/>
      <c r="H109" s="203"/>
      <c r="I109" s="203"/>
      <c r="K109" s="115"/>
      <c r="L109" s="143">
        <v>0</v>
      </c>
      <c r="M109" s="143">
        <v>0</v>
      </c>
      <c r="R109" s="116"/>
      <c r="T109" s="117"/>
      <c r="AA109" s="118"/>
      <c r="AB109" s="143"/>
      <c r="AT109" s="115" t="s">
        <v>113</v>
      </c>
      <c r="AU109" s="115" t="s">
        <v>73</v>
      </c>
      <c r="AV109" s="115" t="s">
        <v>19</v>
      </c>
      <c r="AW109" s="115" t="s">
        <v>82</v>
      </c>
      <c r="AX109" s="115" t="s">
        <v>61</v>
      </c>
      <c r="AY109" s="115" t="s">
        <v>102</v>
      </c>
    </row>
    <row r="110" spans="2:51" s="6" customFormat="1" ht="18.75" customHeight="1">
      <c r="B110" s="114"/>
      <c r="E110" s="115"/>
      <c r="F110" s="202" t="s">
        <v>114</v>
      </c>
      <c r="G110" s="203"/>
      <c r="H110" s="203"/>
      <c r="I110" s="203"/>
      <c r="K110" s="115"/>
      <c r="L110" s="143">
        <v>0</v>
      </c>
      <c r="M110" s="143">
        <v>0</v>
      </c>
      <c r="R110" s="116"/>
      <c r="T110" s="117"/>
      <c r="AA110" s="118"/>
      <c r="AB110" s="143"/>
      <c r="AT110" s="115" t="s">
        <v>113</v>
      </c>
      <c r="AU110" s="115" t="s">
        <v>73</v>
      </c>
      <c r="AV110" s="115" t="s">
        <v>19</v>
      </c>
      <c r="AW110" s="115" t="s">
        <v>82</v>
      </c>
      <c r="AX110" s="115" t="s">
        <v>61</v>
      </c>
      <c r="AY110" s="115" t="s">
        <v>102</v>
      </c>
    </row>
    <row r="111" spans="2:51" s="6" customFormat="1" ht="18.75" customHeight="1">
      <c r="B111" s="119"/>
      <c r="E111" s="120"/>
      <c r="F111" s="192" t="s">
        <v>115</v>
      </c>
      <c r="G111" s="193"/>
      <c r="H111" s="193"/>
      <c r="I111" s="193"/>
      <c r="K111" s="121">
        <v>4.851</v>
      </c>
      <c r="L111" s="143">
        <v>0</v>
      </c>
      <c r="M111" s="143">
        <v>0</v>
      </c>
      <c r="R111" s="122"/>
      <c r="T111" s="123"/>
      <c r="AA111" s="124"/>
      <c r="AB111" s="143"/>
      <c r="AT111" s="120" t="s">
        <v>113</v>
      </c>
      <c r="AU111" s="120" t="s">
        <v>73</v>
      </c>
      <c r="AV111" s="120" t="s">
        <v>107</v>
      </c>
      <c r="AW111" s="120" t="s">
        <v>82</v>
      </c>
      <c r="AX111" s="120" t="s">
        <v>19</v>
      </c>
      <c r="AY111" s="120" t="s">
        <v>102</v>
      </c>
    </row>
    <row r="112" spans="2:65" s="6" customFormat="1" ht="27" customHeight="1">
      <c r="B112" s="19"/>
      <c r="C112" s="100">
        <v>10</v>
      </c>
      <c r="D112" s="100" t="s">
        <v>103</v>
      </c>
      <c r="E112" s="101" t="s">
        <v>418</v>
      </c>
      <c r="F112" s="185" t="s">
        <v>419</v>
      </c>
      <c r="G112" s="186"/>
      <c r="H112" s="186"/>
      <c r="I112" s="186"/>
      <c r="J112" s="102" t="s">
        <v>178</v>
      </c>
      <c r="K112" s="103">
        <v>4.851</v>
      </c>
      <c r="L112" s="187"/>
      <c r="M112" s="188"/>
      <c r="N112" s="189">
        <f>ROUND($L$112*$K$112,2)</f>
        <v>0</v>
      </c>
      <c r="O112" s="186"/>
      <c r="P112" s="186"/>
      <c r="Q112" s="186"/>
      <c r="R112" s="20"/>
      <c r="T112" s="104"/>
      <c r="U112" s="26" t="s">
        <v>33</v>
      </c>
      <c r="V112" s="105">
        <v>0</v>
      </c>
      <c r="W112" s="105">
        <f>$V$112*$K$112</f>
        <v>0</v>
      </c>
      <c r="X112" s="105">
        <v>0</v>
      </c>
      <c r="Y112" s="105">
        <f>$X$112*$K$112</f>
        <v>0</v>
      </c>
      <c r="Z112" s="105">
        <v>0</v>
      </c>
      <c r="AA112" s="106">
        <f>$Z$112*$K$112</f>
        <v>0</v>
      </c>
      <c r="AB112" s="143"/>
      <c r="AR112" s="6" t="s">
        <v>107</v>
      </c>
      <c r="AT112" s="6" t="s">
        <v>103</v>
      </c>
      <c r="AU112" s="6" t="s">
        <v>73</v>
      </c>
      <c r="AY112" s="6" t="s">
        <v>102</v>
      </c>
      <c r="BE112" s="107">
        <f>IF($U$112="základní",$N$112,0)</f>
        <v>0</v>
      </c>
      <c r="BF112" s="107">
        <f>IF($U$112="snížená",$N$112,0)</f>
        <v>0</v>
      </c>
      <c r="BG112" s="107">
        <f>IF($U$112="zákl. přenesená",$N$112,0)</f>
        <v>0</v>
      </c>
      <c r="BH112" s="107">
        <f>IF($U$112="sníž. přenesená",$N$112,0)</f>
        <v>0</v>
      </c>
      <c r="BI112" s="107">
        <f>IF($U$112="nulová",$N$112,0)</f>
        <v>0</v>
      </c>
      <c r="BJ112" s="6" t="s">
        <v>19</v>
      </c>
      <c r="BK112" s="107">
        <f>ROUND($L$112*$K$112,2)</f>
        <v>0</v>
      </c>
      <c r="BL112" s="6" t="s">
        <v>107</v>
      </c>
      <c r="BM112" s="6" t="s">
        <v>175</v>
      </c>
    </row>
    <row r="113" spans="2:51" s="6" customFormat="1" ht="18.75" customHeight="1">
      <c r="B113" s="108"/>
      <c r="E113" s="109"/>
      <c r="F113" s="190" t="s">
        <v>416</v>
      </c>
      <c r="G113" s="191"/>
      <c r="H113" s="191"/>
      <c r="I113" s="191"/>
      <c r="K113" s="110">
        <v>1.997</v>
      </c>
      <c r="L113" s="143">
        <v>0</v>
      </c>
      <c r="M113" s="143">
        <v>0</v>
      </c>
      <c r="R113" s="111"/>
      <c r="T113" s="112"/>
      <c r="AA113" s="113"/>
      <c r="AB113" s="143"/>
      <c r="AT113" s="109" t="s">
        <v>113</v>
      </c>
      <c r="AU113" s="109" t="s">
        <v>73</v>
      </c>
      <c r="AV113" s="109" t="s">
        <v>73</v>
      </c>
      <c r="AW113" s="109" t="s">
        <v>82</v>
      </c>
      <c r="AX113" s="109" t="s">
        <v>61</v>
      </c>
      <c r="AY113" s="109" t="s">
        <v>102</v>
      </c>
    </row>
    <row r="114" spans="2:51" s="6" customFormat="1" ht="18.75" customHeight="1">
      <c r="B114" s="108"/>
      <c r="E114" s="109"/>
      <c r="F114" s="190" t="s">
        <v>417</v>
      </c>
      <c r="G114" s="191"/>
      <c r="H114" s="191"/>
      <c r="I114" s="191"/>
      <c r="K114" s="110">
        <v>2.854</v>
      </c>
      <c r="L114" s="143">
        <v>0</v>
      </c>
      <c r="M114" s="143">
        <v>0</v>
      </c>
      <c r="R114" s="111"/>
      <c r="T114" s="112"/>
      <c r="AA114" s="113"/>
      <c r="AB114" s="143"/>
      <c r="AT114" s="109" t="s">
        <v>113</v>
      </c>
      <c r="AU114" s="109" t="s">
        <v>73</v>
      </c>
      <c r="AV114" s="109" t="s">
        <v>73</v>
      </c>
      <c r="AW114" s="109" t="s">
        <v>82</v>
      </c>
      <c r="AX114" s="109" t="s">
        <v>61</v>
      </c>
      <c r="AY114" s="109" t="s">
        <v>102</v>
      </c>
    </row>
    <row r="115" spans="2:51" s="6" customFormat="1" ht="18.75" customHeight="1">
      <c r="B115" s="114"/>
      <c r="E115" s="115"/>
      <c r="F115" s="202" t="s">
        <v>114</v>
      </c>
      <c r="G115" s="203"/>
      <c r="H115" s="203"/>
      <c r="I115" s="203"/>
      <c r="K115" s="115"/>
      <c r="L115" s="143">
        <v>0</v>
      </c>
      <c r="M115" s="143">
        <v>0</v>
      </c>
      <c r="R115" s="116"/>
      <c r="T115" s="117"/>
      <c r="AA115" s="118"/>
      <c r="AB115" s="143"/>
      <c r="AT115" s="115" t="s">
        <v>113</v>
      </c>
      <c r="AU115" s="115" t="s">
        <v>73</v>
      </c>
      <c r="AV115" s="115" t="s">
        <v>19</v>
      </c>
      <c r="AW115" s="115" t="s">
        <v>82</v>
      </c>
      <c r="AX115" s="115" t="s">
        <v>61</v>
      </c>
      <c r="AY115" s="115" t="s">
        <v>102</v>
      </c>
    </row>
    <row r="116" spans="2:51" s="6" customFormat="1" ht="18.75" customHeight="1">
      <c r="B116" s="114"/>
      <c r="E116" s="115"/>
      <c r="F116" s="202" t="s">
        <v>114</v>
      </c>
      <c r="G116" s="203"/>
      <c r="H116" s="203"/>
      <c r="I116" s="203"/>
      <c r="K116" s="115"/>
      <c r="L116" s="143">
        <v>0</v>
      </c>
      <c r="M116" s="143">
        <v>0</v>
      </c>
      <c r="R116" s="116"/>
      <c r="T116" s="117"/>
      <c r="AA116" s="118"/>
      <c r="AB116" s="143"/>
      <c r="AT116" s="115" t="s">
        <v>113</v>
      </c>
      <c r="AU116" s="115" t="s">
        <v>73</v>
      </c>
      <c r="AV116" s="115" t="s">
        <v>19</v>
      </c>
      <c r="AW116" s="115" t="s">
        <v>82</v>
      </c>
      <c r="AX116" s="115" t="s">
        <v>61</v>
      </c>
      <c r="AY116" s="115" t="s">
        <v>102</v>
      </c>
    </row>
    <row r="117" spans="2:51" s="6" customFormat="1" ht="18.75" customHeight="1">
      <c r="B117" s="119"/>
      <c r="E117" s="120"/>
      <c r="F117" s="192" t="s">
        <v>115</v>
      </c>
      <c r="G117" s="193"/>
      <c r="H117" s="193"/>
      <c r="I117" s="193"/>
      <c r="K117" s="121">
        <v>4.851</v>
      </c>
      <c r="L117" s="143">
        <v>0</v>
      </c>
      <c r="M117" s="143">
        <v>0</v>
      </c>
      <c r="R117" s="122"/>
      <c r="T117" s="123"/>
      <c r="AA117" s="124"/>
      <c r="AB117" s="143"/>
      <c r="AT117" s="120" t="s">
        <v>113</v>
      </c>
      <c r="AU117" s="120" t="s">
        <v>73</v>
      </c>
      <c r="AV117" s="120" t="s">
        <v>107</v>
      </c>
      <c r="AW117" s="120" t="s">
        <v>82</v>
      </c>
      <c r="AX117" s="120" t="s">
        <v>19</v>
      </c>
      <c r="AY117" s="120" t="s">
        <v>102</v>
      </c>
    </row>
    <row r="118" spans="2:65" s="6" customFormat="1" ht="27" customHeight="1">
      <c r="B118" s="19"/>
      <c r="C118" s="100">
        <v>11</v>
      </c>
      <c r="D118" s="100" t="s">
        <v>103</v>
      </c>
      <c r="E118" s="101" t="s">
        <v>420</v>
      </c>
      <c r="F118" s="185" t="s">
        <v>421</v>
      </c>
      <c r="G118" s="186"/>
      <c r="H118" s="186"/>
      <c r="I118" s="186"/>
      <c r="J118" s="102" t="s">
        <v>178</v>
      </c>
      <c r="K118" s="103">
        <v>2.83</v>
      </c>
      <c r="L118" s="187"/>
      <c r="M118" s="188"/>
      <c r="N118" s="189">
        <f>ROUND($L$118*$K$118,2)</f>
        <v>0</v>
      </c>
      <c r="O118" s="186"/>
      <c r="P118" s="186"/>
      <c r="Q118" s="186"/>
      <c r="R118" s="20"/>
      <c r="T118" s="104"/>
      <c r="U118" s="26" t="s">
        <v>33</v>
      </c>
      <c r="V118" s="105">
        <v>0</v>
      </c>
      <c r="W118" s="105">
        <f>$V$118*$K$118</f>
        <v>0</v>
      </c>
      <c r="X118" s="105">
        <v>0</v>
      </c>
      <c r="Y118" s="105">
        <f>$X$118*$K$118</f>
        <v>0</v>
      </c>
      <c r="Z118" s="105">
        <v>0</v>
      </c>
      <c r="AA118" s="106">
        <f>$Z$118*$K$118</f>
        <v>0</v>
      </c>
      <c r="AB118" s="143"/>
      <c r="AR118" s="6" t="s">
        <v>107</v>
      </c>
      <c r="AT118" s="6" t="s">
        <v>103</v>
      </c>
      <c r="AU118" s="6" t="s">
        <v>73</v>
      </c>
      <c r="AY118" s="6" t="s">
        <v>102</v>
      </c>
      <c r="BE118" s="107">
        <f>IF($U$118="základní",$N$118,0)</f>
        <v>0</v>
      </c>
      <c r="BF118" s="107">
        <f>IF($U$118="snížená",$N$118,0)</f>
        <v>0</v>
      </c>
      <c r="BG118" s="107">
        <f>IF($U$118="zákl. přenesená",$N$118,0)</f>
        <v>0</v>
      </c>
      <c r="BH118" s="107">
        <f>IF($U$118="sníž. přenesená",$N$118,0)</f>
        <v>0</v>
      </c>
      <c r="BI118" s="107">
        <f>IF($U$118="nulová",$N$118,0)</f>
        <v>0</v>
      </c>
      <c r="BJ118" s="6" t="s">
        <v>19</v>
      </c>
      <c r="BK118" s="107">
        <f>ROUND($L$118*$K$118,2)</f>
        <v>0</v>
      </c>
      <c r="BL118" s="6" t="s">
        <v>107</v>
      </c>
      <c r="BM118" s="6" t="s">
        <v>180</v>
      </c>
    </row>
    <row r="119" spans="2:51" s="6" customFormat="1" ht="18.75" customHeight="1">
      <c r="B119" s="108"/>
      <c r="E119" s="109"/>
      <c r="F119" s="190" t="s">
        <v>422</v>
      </c>
      <c r="G119" s="191"/>
      <c r="H119" s="191"/>
      <c r="I119" s="191"/>
      <c r="K119" s="110">
        <v>1.165</v>
      </c>
      <c r="L119" s="143">
        <v>0</v>
      </c>
      <c r="M119" s="143">
        <v>0</v>
      </c>
      <c r="R119" s="111"/>
      <c r="T119" s="112"/>
      <c r="AA119" s="113"/>
      <c r="AB119" s="143"/>
      <c r="AT119" s="109" t="s">
        <v>113</v>
      </c>
      <c r="AU119" s="109" t="s">
        <v>73</v>
      </c>
      <c r="AV119" s="109" t="s">
        <v>73</v>
      </c>
      <c r="AW119" s="109" t="s">
        <v>82</v>
      </c>
      <c r="AX119" s="109" t="s">
        <v>61</v>
      </c>
      <c r="AY119" s="109" t="s">
        <v>102</v>
      </c>
    </row>
    <row r="120" spans="2:51" s="6" customFormat="1" ht="18.75" customHeight="1">
      <c r="B120" s="108"/>
      <c r="E120" s="109"/>
      <c r="F120" s="190" t="s">
        <v>423</v>
      </c>
      <c r="G120" s="191"/>
      <c r="H120" s="191"/>
      <c r="I120" s="191"/>
      <c r="K120" s="110">
        <v>1.665</v>
      </c>
      <c r="L120" s="143">
        <v>0</v>
      </c>
      <c r="M120" s="143">
        <v>0</v>
      </c>
      <c r="R120" s="111"/>
      <c r="T120" s="112"/>
      <c r="AA120" s="113"/>
      <c r="AB120" s="143"/>
      <c r="AT120" s="109" t="s">
        <v>113</v>
      </c>
      <c r="AU120" s="109" t="s">
        <v>73</v>
      </c>
      <c r="AV120" s="109" t="s">
        <v>73</v>
      </c>
      <c r="AW120" s="109" t="s">
        <v>82</v>
      </c>
      <c r="AX120" s="109" t="s">
        <v>61</v>
      </c>
      <c r="AY120" s="109" t="s">
        <v>102</v>
      </c>
    </row>
    <row r="121" spans="2:51" s="6" customFormat="1" ht="18.75" customHeight="1">
      <c r="B121" s="114"/>
      <c r="E121" s="115"/>
      <c r="F121" s="202" t="s">
        <v>114</v>
      </c>
      <c r="G121" s="203"/>
      <c r="H121" s="203"/>
      <c r="I121" s="203"/>
      <c r="K121" s="115"/>
      <c r="L121" s="143">
        <v>0</v>
      </c>
      <c r="M121" s="143">
        <v>0</v>
      </c>
      <c r="R121" s="116"/>
      <c r="T121" s="117"/>
      <c r="AA121" s="118"/>
      <c r="AB121" s="143"/>
      <c r="AT121" s="115" t="s">
        <v>113</v>
      </c>
      <c r="AU121" s="115" t="s">
        <v>73</v>
      </c>
      <c r="AV121" s="115" t="s">
        <v>19</v>
      </c>
      <c r="AW121" s="115" t="s">
        <v>82</v>
      </c>
      <c r="AX121" s="115" t="s">
        <v>61</v>
      </c>
      <c r="AY121" s="115" t="s">
        <v>102</v>
      </c>
    </row>
    <row r="122" spans="2:51" s="6" customFormat="1" ht="18.75" customHeight="1">
      <c r="B122" s="114"/>
      <c r="E122" s="115"/>
      <c r="F122" s="202" t="s">
        <v>114</v>
      </c>
      <c r="G122" s="203"/>
      <c r="H122" s="203"/>
      <c r="I122" s="203"/>
      <c r="K122" s="115"/>
      <c r="L122" s="143">
        <v>0</v>
      </c>
      <c r="M122" s="143">
        <v>0</v>
      </c>
      <c r="R122" s="116"/>
      <c r="T122" s="117"/>
      <c r="AA122" s="118"/>
      <c r="AB122" s="143"/>
      <c r="AT122" s="115" t="s">
        <v>113</v>
      </c>
      <c r="AU122" s="115" t="s">
        <v>73</v>
      </c>
      <c r="AV122" s="115" t="s">
        <v>19</v>
      </c>
      <c r="AW122" s="115" t="s">
        <v>82</v>
      </c>
      <c r="AX122" s="115" t="s">
        <v>61</v>
      </c>
      <c r="AY122" s="115" t="s">
        <v>102</v>
      </c>
    </row>
    <row r="123" spans="2:51" s="6" customFormat="1" ht="18.75" customHeight="1">
      <c r="B123" s="119"/>
      <c r="E123" s="120"/>
      <c r="F123" s="192" t="s">
        <v>115</v>
      </c>
      <c r="G123" s="193"/>
      <c r="H123" s="193"/>
      <c r="I123" s="193"/>
      <c r="K123" s="121">
        <v>2.83</v>
      </c>
      <c r="L123" s="143">
        <v>0</v>
      </c>
      <c r="M123" s="143">
        <v>0</v>
      </c>
      <c r="R123" s="122"/>
      <c r="T123" s="123"/>
      <c r="AA123" s="124"/>
      <c r="AB123" s="143"/>
      <c r="AT123" s="120" t="s">
        <v>113</v>
      </c>
      <c r="AU123" s="120" t="s">
        <v>73</v>
      </c>
      <c r="AV123" s="120" t="s">
        <v>107</v>
      </c>
      <c r="AW123" s="120" t="s">
        <v>82</v>
      </c>
      <c r="AX123" s="120" t="s">
        <v>19</v>
      </c>
      <c r="AY123" s="120" t="s">
        <v>102</v>
      </c>
    </row>
    <row r="124" spans="2:65" s="6" customFormat="1" ht="27" customHeight="1">
      <c r="B124" s="19"/>
      <c r="C124" s="100">
        <v>12</v>
      </c>
      <c r="D124" s="100" t="s">
        <v>103</v>
      </c>
      <c r="E124" s="101" t="s">
        <v>424</v>
      </c>
      <c r="F124" s="185" t="s">
        <v>425</v>
      </c>
      <c r="G124" s="186"/>
      <c r="H124" s="186"/>
      <c r="I124" s="186"/>
      <c r="J124" s="102" t="s">
        <v>178</v>
      </c>
      <c r="K124" s="103">
        <v>2.83</v>
      </c>
      <c r="L124" s="187"/>
      <c r="M124" s="188"/>
      <c r="N124" s="189">
        <f>ROUND($L$124*$K$124,2)</f>
        <v>0</v>
      </c>
      <c r="O124" s="186"/>
      <c r="P124" s="186"/>
      <c r="Q124" s="186"/>
      <c r="R124" s="20"/>
      <c r="T124" s="104"/>
      <c r="U124" s="26" t="s">
        <v>33</v>
      </c>
      <c r="V124" s="105">
        <v>0</v>
      </c>
      <c r="W124" s="105">
        <f>$V$124*$K$124</f>
        <v>0</v>
      </c>
      <c r="X124" s="105">
        <v>0</v>
      </c>
      <c r="Y124" s="105">
        <f>$X$124*$K$124</f>
        <v>0</v>
      </c>
      <c r="Z124" s="105">
        <v>0</v>
      </c>
      <c r="AA124" s="106">
        <f>$Z$124*$K$124</f>
        <v>0</v>
      </c>
      <c r="AB124" s="143"/>
      <c r="AR124" s="6" t="s">
        <v>107</v>
      </c>
      <c r="AT124" s="6" t="s">
        <v>103</v>
      </c>
      <c r="AU124" s="6" t="s">
        <v>73</v>
      </c>
      <c r="AY124" s="6" t="s">
        <v>102</v>
      </c>
      <c r="BE124" s="107">
        <f>IF($U$124="základní",$N$124,0)</f>
        <v>0</v>
      </c>
      <c r="BF124" s="107">
        <f>IF($U$124="snížená",$N$124,0)</f>
        <v>0</v>
      </c>
      <c r="BG124" s="107">
        <f>IF($U$124="zákl. přenesená",$N$124,0)</f>
        <v>0</v>
      </c>
      <c r="BH124" s="107">
        <f>IF($U$124="sníž. přenesená",$N$124,0)</f>
        <v>0</v>
      </c>
      <c r="BI124" s="107">
        <f>IF($U$124="nulová",$N$124,0)</f>
        <v>0</v>
      </c>
      <c r="BJ124" s="6" t="s">
        <v>19</v>
      </c>
      <c r="BK124" s="107">
        <f>ROUND($L$124*$K$124,2)</f>
        <v>0</v>
      </c>
      <c r="BL124" s="6" t="s">
        <v>107</v>
      </c>
      <c r="BM124" s="6" t="s">
        <v>8</v>
      </c>
    </row>
    <row r="125" spans="2:51" s="6" customFormat="1" ht="18.75" customHeight="1">
      <c r="B125" s="108"/>
      <c r="E125" s="109"/>
      <c r="F125" s="190" t="s">
        <v>422</v>
      </c>
      <c r="G125" s="191"/>
      <c r="H125" s="191"/>
      <c r="I125" s="191"/>
      <c r="K125" s="110">
        <v>1.165</v>
      </c>
      <c r="L125" s="143">
        <v>0</v>
      </c>
      <c r="M125" s="143">
        <v>0</v>
      </c>
      <c r="R125" s="111"/>
      <c r="T125" s="112"/>
      <c r="AA125" s="113"/>
      <c r="AB125" s="143"/>
      <c r="AT125" s="109" t="s">
        <v>113</v>
      </c>
      <c r="AU125" s="109" t="s">
        <v>73</v>
      </c>
      <c r="AV125" s="109" t="s">
        <v>73</v>
      </c>
      <c r="AW125" s="109" t="s">
        <v>82</v>
      </c>
      <c r="AX125" s="109" t="s">
        <v>61</v>
      </c>
      <c r="AY125" s="109" t="s">
        <v>102</v>
      </c>
    </row>
    <row r="126" spans="2:51" s="6" customFormat="1" ht="18.75" customHeight="1">
      <c r="B126" s="108"/>
      <c r="E126" s="109"/>
      <c r="F126" s="190" t="s">
        <v>423</v>
      </c>
      <c r="G126" s="191"/>
      <c r="H126" s="191"/>
      <c r="I126" s="191"/>
      <c r="K126" s="110">
        <v>1.665</v>
      </c>
      <c r="L126" s="143">
        <v>0</v>
      </c>
      <c r="M126" s="143">
        <v>0</v>
      </c>
      <c r="R126" s="111"/>
      <c r="T126" s="112"/>
      <c r="AA126" s="113"/>
      <c r="AB126" s="143"/>
      <c r="AT126" s="109" t="s">
        <v>113</v>
      </c>
      <c r="AU126" s="109" t="s">
        <v>73</v>
      </c>
      <c r="AV126" s="109" t="s">
        <v>73</v>
      </c>
      <c r="AW126" s="109" t="s">
        <v>82</v>
      </c>
      <c r="AX126" s="109" t="s">
        <v>61</v>
      </c>
      <c r="AY126" s="109" t="s">
        <v>102</v>
      </c>
    </row>
    <row r="127" spans="2:51" s="6" customFormat="1" ht="18.75" customHeight="1">
      <c r="B127" s="114"/>
      <c r="E127" s="115"/>
      <c r="F127" s="202" t="s">
        <v>114</v>
      </c>
      <c r="G127" s="203"/>
      <c r="H127" s="203"/>
      <c r="I127" s="203"/>
      <c r="K127" s="115"/>
      <c r="L127" s="143">
        <v>0</v>
      </c>
      <c r="M127" s="143">
        <v>0</v>
      </c>
      <c r="R127" s="116"/>
      <c r="T127" s="117"/>
      <c r="AA127" s="118"/>
      <c r="AB127" s="143"/>
      <c r="AT127" s="115" t="s">
        <v>113</v>
      </c>
      <c r="AU127" s="115" t="s">
        <v>73</v>
      </c>
      <c r="AV127" s="115" t="s">
        <v>19</v>
      </c>
      <c r="AW127" s="115" t="s">
        <v>82</v>
      </c>
      <c r="AX127" s="115" t="s">
        <v>61</v>
      </c>
      <c r="AY127" s="115" t="s">
        <v>102</v>
      </c>
    </row>
    <row r="128" spans="2:51" s="6" customFormat="1" ht="18.75" customHeight="1">
      <c r="B128" s="114"/>
      <c r="E128" s="115"/>
      <c r="F128" s="202" t="s">
        <v>114</v>
      </c>
      <c r="G128" s="203"/>
      <c r="H128" s="203"/>
      <c r="I128" s="203"/>
      <c r="K128" s="115"/>
      <c r="L128" s="143">
        <v>0</v>
      </c>
      <c r="M128" s="143">
        <v>0</v>
      </c>
      <c r="R128" s="116"/>
      <c r="T128" s="117"/>
      <c r="AA128" s="118"/>
      <c r="AB128" s="143"/>
      <c r="AT128" s="115" t="s">
        <v>113</v>
      </c>
      <c r="AU128" s="115" t="s">
        <v>73</v>
      </c>
      <c r="AV128" s="115" t="s">
        <v>19</v>
      </c>
      <c r="AW128" s="115" t="s">
        <v>82</v>
      </c>
      <c r="AX128" s="115" t="s">
        <v>61</v>
      </c>
      <c r="AY128" s="115" t="s">
        <v>102</v>
      </c>
    </row>
    <row r="129" spans="2:51" s="6" customFormat="1" ht="18.75" customHeight="1">
      <c r="B129" s="119"/>
      <c r="E129" s="120"/>
      <c r="F129" s="192" t="s">
        <v>115</v>
      </c>
      <c r="G129" s="193"/>
      <c r="H129" s="193"/>
      <c r="I129" s="193"/>
      <c r="K129" s="121">
        <v>2.83</v>
      </c>
      <c r="L129" s="143">
        <v>0</v>
      </c>
      <c r="M129" s="143">
        <v>0</v>
      </c>
      <c r="R129" s="122"/>
      <c r="T129" s="123"/>
      <c r="AA129" s="124"/>
      <c r="AB129" s="143"/>
      <c r="AT129" s="120" t="s">
        <v>113</v>
      </c>
      <c r="AU129" s="120" t="s">
        <v>73</v>
      </c>
      <c r="AV129" s="120" t="s">
        <v>107</v>
      </c>
      <c r="AW129" s="120" t="s">
        <v>82</v>
      </c>
      <c r="AX129" s="120" t="s">
        <v>19</v>
      </c>
      <c r="AY129" s="120" t="s">
        <v>102</v>
      </c>
    </row>
    <row r="130" spans="2:65" s="6" customFormat="1" ht="27" customHeight="1">
      <c r="B130" s="19"/>
      <c r="C130" s="100">
        <v>13</v>
      </c>
      <c r="D130" s="100" t="s">
        <v>103</v>
      </c>
      <c r="E130" s="101" t="s">
        <v>426</v>
      </c>
      <c r="F130" s="185" t="s">
        <v>427</v>
      </c>
      <c r="G130" s="186"/>
      <c r="H130" s="186"/>
      <c r="I130" s="186"/>
      <c r="J130" s="102" t="s">
        <v>154</v>
      </c>
      <c r="K130" s="103">
        <v>6.696</v>
      </c>
      <c r="L130" s="187"/>
      <c r="M130" s="188"/>
      <c r="N130" s="189">
        <f>ROUND($L$130*$K$130,2)</f>
        <v>0</v>
      </c>
      <c r="O130" s="186"/>
      <c r="P130" s="186"/>
      <c r="Q130" s="186"/>
      <c r="R130" s="20"/>
      <c r="T130" s="104"/>
      <c r="U130" s="26" t="s">
        <v>33</v>
      </c>
      <c r="V130" s="105">
        <v>0</v>
      </c>
      <c r="W130" s="105">
        <f>$V$130*$K$130</f>
        <v>0</v>
      </c>
      <c r="X130" s="105">
        <v>0.00084</v>
      </c>
      <c r="Y130" s="105">
        <f>$X$130*$K$130</f>
        <v>0.00562464</v>
      </c>
      <c r="Z130" s="105">
        <v>0</v>
      </c>
      <c r="AA130" s="106">
        <f>$Z$130*$K$130</f>
        <v>0</v>
      </c>
      <c r="AB130" s="143"/>
      <c r="AR130" s="6" t="s">
        <v>107</v>
      </c>
      <c r="AT130" s="6" t="s">
        <v>103</v>
      </c>
      <c r="AU130" s="6" t="s">
        <v>73</v>
      </c>
      <c r="AY130" s="6" t="s">
        <v>102</v>
      </c>
      <c r="BE130" s="107">
        <f>IF($U$130="základní",$N$130,0)</f>
        <v>0</v>
      </c>
      <c r="BF130" s="107">
        <f>IF($U$130="snížená",$N$130,0)</f>
        <v>0</v>
      </c>
      <c r="BG130" s="107">
        <f>IF($U$130="zákl. přenesená",$N$130,0)</f>
        <v>0</v>
      </c>
      <c r="BH130" s="107">
        <f>IF($U$130="sníž. přenesená",$N$130,0)</f>
        <v>0</v>
      </c>
      <c r="BI130" s="107">
        <f>IF($U$130="nulová",$N$130,0)</f>
        <v>0</v>
      </c>
      <c r="BJ130" s="6" t="s">
        <v>19</v>
      </c>
      <c r="BK130" s="107">
        <f>ROUND($L$130*$K$130,2)</f>
        <v>0</v>
      </c>
      <c r="BL130" s="6" t="s">
        <v>107</v>
      </c>
      <c r="BM130" s="6" t="s">
        <v>186</v>
      </c>
    </row>
    <row r="131" spans="2:51" s="6" customFormat="1" ht="18.75" customHeight="1">
      <c r="B131" s="108"/>
      <c r="E131" s="109"/>
      <c r="F131" s="190" t="s">
        <v>428</v>
      </c>
      <c r="G131" s="191"/>
      <c r="H131" s="191"/>
      <c r="I131" s="191"/>
      <c r="K131" s="110">
        <v>6.696</v>
      </c>
      <c r="L131" s="143">
        <v>0</v>
      </c>
      <c r="M131" s="143">
        <v>0</v>
      </c>
      <c r="R131" s="111"/>
      <c r="T131" s="112"/>
      <c r="AA131" s="113"/>
      <c r="AB131" s="143"/>
      <c r="AT131" s="109" t="s">
        <v>113</v>
      </c>
      <c r="AU131" s="109" t="s">
        <v>73</v>
      </c>
      <c r="AV131" s="109" t="s">
        <v>73</v>
      </c>
      <c r="AW131" s="109" t="s">
        <v>82</v>
      </c>
      <c r="AX131" s="109" t="s">
        <v>61</v>
      </c>
      <c r="AY131" s="109" t="s">
        <v>102</v>
      </c>
    </row>
    <row r="132" spans="2:51" s="6" customFormat="1" ht="18.75" customHeight="1">
      <c r="B132" s="114"/>
      <c r="E132" s="115"/>
      <c r="F132" s="202" t="s">
        <v>114</v>
      </c>
      <c r="G132" s="203"/>
      <c r="H132" s="203"/>
      <c r="I132" s="203"/>
      <c r="K132" s="115"/>
      <c r="L132" s="143">
        <v>0</v>
      </c>
      <c r="M132" s="143">
        <v>0</v>
      </c>
      <c r="R132" s="116"/>
      <c r="T132" s="117"/>
      <c r="AA132" s="118"/>
      <c r="AB132" s="143"/>
      <c r="AT132" s="115" t="s">
        <v>113</v>
      </c>
      <c r="AU132" s="115" t="s">
        <v>73</v>
      </c>
      <c r="AV132" s="115" t="s">
        <v>19</v>
      </c>
      <c r="AW132" s="115" t="s">
        <v>82</v>
      </c>
      <c r="AX132" s="115" t="s">
        <v>61</v>
      </c>
      <c r="AY132" s="115" t="s">
        <v>102</v>
      </c>
    </row>
    <row r="133" spans="2:51" s="6" customFormat="1" ht="18.75" customHeight="1">
      <c r="B133" s="119"/>
      <c r="E133" s="120"/>
      <c r="F133" s="192" t="s">
        <v>115</v>
      </c>
      <c r="G133" s="193"/>
      <c r="H133" s="193"/>
      <c r="I133" s="193"/>
      <c r="K133" s="121">
        <v>6.696</v>
      </c>
      <c r="L133" s="143">
        <v>0</v>
      </c>
      <c r="M133" s="143">
        <v>0</v>
      </c>
      <c r="R133" s="122"/>
      <c r="T133" s="123"/>
      <c r="AA133" s="124"/>
      <c r="AB133" s="143"/>
      <c r="AT133" s="120" t="s">
        <v>113</v>
      </c>
      <c r="AU133" s="120" t="s">
        <v>73</v>
      </c>
      <c r="AV133" s="120" t="s">
        <v>107</v>
      </c>
      <c r="AW133" s="120" t="s">
        <v>82</v>
      </c>
      <c r="AX133" s="120" t="s">
        <v>19</v>
      </c>
      <c r="AY133" s="120" t="s">
        <v>102</v>
      </c>
    </row>
    <row r="134" spans="2:65" s="6" customFormat="1" ht="27" customHeight="1">
      <c r="B134" s="19"/>
      <c r="C134" s="100">
        <v>14</v>
      </c>
      <c r="D134" s="100" t="s">
        <v>103</v>
      </c>
      <c r="E134" s="101" t="s">
        <v>429</v>
      </c>
      <c r="F134" s="185" t="s">
        <v>430</v>
      </c>
      <c r="G134" s="186"/>
      <c r="H134" s="186"/>
      <c r="I134" s="186"/>
      <c r="J134" s="102" t="s">
        <v>154</v>
      </c>
      <c r="K134" s="103">
        <v>6.696</v>
      </c>
      <c r="L134" s="187"/>
      <c r="M134" s="188"/>
      <c r="N134" s="189">
        <f>ROUND($L$134*$K$134,2)</f>
        <v>0</v>
      </c>
      <c r="O134" s="186"/>
      <c r="P134" s="186"/>
      <c r="Q134" s="186"/>
      <c r="R134" s="20"/>
      <c r="T134" s="104"/>
      <c r="U134" s="26" t="s">
        <v>33</v>
      </c>
      <c r="V134" s="105">
        <v>0</v>
      </c>
      <c r="W134" s="105">
        <f>$V$134*$K$134</f>
        <v>0</v>
      </c>
      <c r="X134" s="105">
        <v>0</v>
      </c>
      <c r="Y134" s="105">
        <f>$X$134*$K$134</f>
        <v>0</v>
      </c>
      <c r="Z134" s="105">
        <v>0</v>
      </c>
      <c r="AA134" s="106">
        <f>$Z$134*$K$134</f>
        <v>0</v>
      </c>
      <c r="AB134" s="143"/>
      <c r="AR134" s="6" t="s">
        <v>107</v>
      </c>
      <c r="AT134" s="6" t="s">
        <v>103</v>
      </c>
      <c r="AU134" s="6" t="s">
        <v>73</v>
      </c>
      <c r="AY134" s="6" t="s">
        <v>102</v>
      </c>
      <c r="BE134" s="107">
        <f>IF($U$134="základní",$N$134,0)</f>
        <v>0</v>
      </c>
      <c r="BF134" s="107">
        <f>IF($U$134="snížená",$N$134,0)</f>
        <v>0</v>
      </c>
      <c r="BG134" s="107">
        <f>IF($U$134="zákl. přenesená",$N$134,0)</f>
        <v>0</v>
      </c>
      <c r="BH134" s="107">
        <f>IF($U$134="sníž. přenesená",$N$134,0)</f>
        <v>0</v>
      </c>
      <c r="BI134" s="107">
        <f>IF($U$134="nulová",$N$134,0)</f>
        <v>0</v>
      </c>
      <c r="BJ134" s="6" t="s">
        <v>19</v>
      </c>
      <c r="BK134" s="107">
        <f>ROUND($L$134*$K$134,2)</f>
        <v>0</v>
      </c>
      <c r="BL134" s="6" t="s">
        <v>107</v>
      </c>
      <c r="BM134" s="6" t="s">
        <v>190</v>
      </c>
    </row>
    <row r="135" spans="2:51" s="6" customFormat="1" ht="18.75" customHeight="1">
      <c r="B135" s="108"/>
      <c r="E135" s="109"/>
      <c r="F135" s="190" t="s">
        <v>428</v>
      </c>
      <c r="G135" s="191"/>
      <c r="H135" s="191"/>
      <c r="I135" s="191"/>
      <c r="K135" s="110">
        <v>6.696</v>
      </c>
      <c r="L135" s="143">
        <v>0</v>
      </c>
      <c r="M135" s="143">
        <v>0</v>
      </c>
      <c r="R135" s="111"/>
      <c r="T135" s="112"/>
      <c r="AA135" s="113"/>
      <c r="AB135" s="143"/>
      <c r="AT135" s="109" t="s">
        <v>113</v>
      </c>
      <c r="AU135" s="109" t="s">
        <v>73</v>
      </c>
      <c r="AV135" s="109" t="s">
        <v>73</v>
      </c>
      <c r="AW135" s="109" t="s">
        <v>82</v>
      </c>
      <c r="AX135" s="109" t="s">
        <v>61</v>
      </c>
      <c r="AY135" s="109" t="s">
        <v>102</v>
      </c>
    </row>
    <row r="136" spans="2:51" s="6" customFormat="1" ht="18.75" customHeight="1">
      <c r="B136" s="119"/>
      <c r="E136" s="120"/>
      <c r="F136" s="192" t="s">
        <v>115</v>
      </c>
      <c r="G136" s="193"/>
      <c r="H136" s="193"/>
      <c r="I136" s="193"/>
      <c r="K136" s="121">
        <v>6.696</v>
      </c>
      <c r="L136" s="143">
        <v>0</v>
      </c>
      <c r="M136" s="143">
        <v>0</v>
      </c>
      <c r="R136" s="122"/>
      <c r="T136" s="123"/>
      <c r="AA136" s="124"/>
      <c r="AB136" s="143"/>
      <c r="AT136" s="120" t="s">
        <v>113</v>
      </c>
      <c r="AU136" s="120" t="s">
        <v>73</v>
      </c>
      <c r="AV136" s="120" t="s">
        <v>107</v>
      </c>
      <c r="AW136" s="120" t="s">
        <v>82</v>
      </c>
      <c r="AX136" s="120" t="s">
        <v>19</v>
      </c>
      <c r="AY136" s="120" t="s">
        <v>102</v>
      </c>
    </row>
    <row r="137" spans="2:65" s="6" customFormat="1" ht="27" customHeight="1">
      <c r="B137" s="19"/>
      <c r="C137" s="100">
        <v>15</v>
      </c>
      <c r="D137" s="100" t="s">
        <v>103</v>
      </c>
      <c r="E137" s="101" t="s">
        <v>205</v>
      </c>
      <c r="F137" s="185" t="s">
        <v>206</v>
      </c>
      <c r="G137" s="186"/>
      <c r="H137" s="186"/>
      <c r="I137" s="186"/>
      <c r="J137" s="102" t="s">
        <v>178</v>
      </c>
      <c r="K137" s="103">
        <v>8.084</v>
      </c>
      <c r="L137" s="187"/>
      <c r="M137" s="188"/>
      <c r="N137" s="189">
        <f>ROUND($L$137*$K$137,2)</f>
        <v>0</v>
      </c>
      <c r="O137" s="186"/>
      <c r="P137" s="186"/>
      <c r="Q137" s="186"/>
      <c r="R137" s="20"/>
      <c r="T137" s="104"/>
      <c r="U137" s="26" t="s">
        <v>33</v>
      </c>
      <c r="V137" s="105">
        <v>0</v>
      </c>
      <c r="W137" s="105">
        <f>$V$137*$K$137</f>
        <v>0</v>
      </c>
      <c r="X137" s="105">
        <v>0</v>
      </c>
      <c r="Y137" s="105">
        <f>$X$137*$K$137</f>
        <v>0</v>
      </c>
      <c r="Z137" s="105">
        <v>0</v>
      </c>
      <c r="AA137" s="106">
        <f>$Z$137*$K$137</f>
        <v>0</v>
      </c>
      <c r="AB137" s="143"/>
      <c r="AR137" s="6" t="s">
        <v>107</v>
      </c>
      <c r="AT137" s="6" t="s">
        <v>103</v>
      </c>
      <c r="AU137" s="6" t="s">
        <v>73</v>
      </c>
      <c r="AY137" s="6" t="s">
        <v>102</v>
      </c>
      <c r="BE137" s="107">
        <f>IF($U$137="základní",$N$137,0)</f>
        <v>0</v>
      </c>
      <c r="BF137" s="107">
        <f>IF($U$137="snížená",$N$137,0)</f>
        <v>0</v>
      </c>
      <c r="BG137" s="107">
        <f>IF($U$137="zákl. přenesená",$N$137,0)</f>
        <v>0</v>
      </c>
      <c r="BH137" s="107">
        <f>IF($U$137="sníž. přenesená",$N$137,0)</f>
        <v>0</v>
      </c>
      <c r="BI137" s="107">
        <f>IF($U$137="nulová",$N$137,0)</f>
        <v>0</v>
      </c>
      <c r="BJ137" s="6" t="s">
        <v>19</v>
      </c>
      <c r="BK137" s="107">
        <f>ROUND($L$137*$K$137,2)</f>
        <v>0</v>
      </c>
      <c r="BL137" s="6" t="s">
        <v>107</v>
      </c>
      <c r="BM137" s="6" t="s">
        <v>193</v>
      </c>
    </row>
    <row r="138" spans="2:51" s="6" customFormat="1" ht="18.75" customHeight="1">
      <c r="B138" s="108"/>
      <c r="E138" s="109"/>
      <c r="F138" s="190" t="s">
        <v>431</v>
      </c>
      <c r="G138" s="191"/>
      <c r="H138" s="191"/>
      <c r="I138" s="191"/>
      <c r="K138" s="110">
        <v>3.328</v>
      </c>
      <c r="L138" s="143">
        <v>0</v>
      </c>
      <c r="M138" s="143">
        <v>0</v>
      </c>
      <c r="R138" s="111"/>
      <c r="T138" s="112"/>
      <c r="AA138" s="113"/>
      <c r="AB138" s="143"/>
      <c r="AT138" s="109" t="s">
        <v>113</v>
      </c>
      <c r="AU138" s="109" t="s">
        <v>73</v>
      </c>
      <c r="AV138" s="109" t="s">
        <v>73</v>
      </c>
      <c r="AW138" s="109" t="s">
        <v>82</v>
      </c>
      <c r="AX138" s="109" t="s">
        <v>61</v>
      </c>
      <c r="AY138" s="109" t="s">
        <v>102</v>
      </c>
    </row>
    <row r="139" spans="2:51" s="6" customFormat="1" ht="18.75" customHeight="1">
      <c r="B139" s="108"/>
      <c r="E139" s="109"/>
      <c r="F139" s="190" t="s">
        <v>432</v>
      </c>
      <c r="G139" s="191"/>
      <c r="H139" s="191"/>
      <c r="I139" s="191"/>
      <c r="K139" s="110">
        <v>4.756</v>
      </c>
      <c r="L139" s="143">
        <v>0</v>
      </c>
      <c r="M139" s="143">
        <v>0</v>
      </c>
      <c r="R139" s="111"/>
      <c r="T139" s="112"/>
      <c r="AA139" s="113"/>
      <c r="AB139" s="143"/>
      <c r="AT139" s="109" t="s">
        <v>113</v>
      </c>
      <c r="AU139" s="109" t="s">
        <v>73</v>
      </c>
      <c r="AV139" s="109" t="s">
        <v>73</v>
      </c>
      <c r="AW139" s="109" t="s">
        <v>82</v>
      </c>
      <c r="AX139" s="109" t="s">
        <v>61</v>
      </c>
      <c r="AY139" s="109" t="s">
        <v>102</v>
      </c>
    </row>
    <row r="140" spans="2:51" s="6" customFormat="1" ht="18.75" customHeight="1">
      <c r="B140" s="114"/>
      <c r="E140" s="115"/>
      <c r="F140" s="202" t="s">
        <v>114</v>
      </c>
      <c r="G140" s="203"/>
      <c r="H140" s="203"/>
      <c r="I140" s="203"/>
      <c r="K140" s="115"/>
      <c r="L140" s="143">
        <v>0</v>
      </c>
      <c r="M140" s="143">
        <v>0</v>
      </c>
      <c r="R140" s="116"/>
      <c r="T140" s="117"/>
      <c r="AA140" s="118"/>
      <c r="AB140" s="143"/>
      <c r="AT140" s="115" t="s">
        <v>113</v>
      </c>
      <c r="AU140" s="115" t="s">
        <v>73</v>
      </c>
      <c r="AV140" s="115" t="s">
        <v>19</v>
      </c>
      <c r="AW140" s="115" t="s">
        <v>82</v>
      </c>
      <c r="AX140" s="115" t="s">
        <v>61</v>
      </c>
      <c r="AY140" s="115" t="s">
        <v>102</v>
      </c>
    </row>
    <row r="141" spans="2:51" s="6" customFormat="1" ht="18.75" customHeight="1">
      <c r="B141" s="114"/>
      <c r="E141" s="115"/>
      <c r="F141" s="202" t="s">
        <v>114</v>
      </c>
      <c r="G141" s="203"/>
      <c r="H141" s="203"/>
      <c r="I141" s="203"/>
      <c r="K141" s="115"/>
      <c r="L141" s="143">
        <v>0</v>
      </c>
      <c r="M141" s="143">
        <v>0</v>
      </c>
      <c r="R141" s="116"/>
      <c r="T141" s="117"/>
      <c r="AA141" s="118"/>
      <c r="AB141" s="143"/>
      <c r="AT141" s="115" t="s">
        <v>113</v>
      </c>
      <c r="AU141" s="115" t="s">
        <v>73</v>
      </c>
      <c r="AV141" s="115" t="s">
        <v>19</v>
      </c>
      <c r="AW141" s="115" t="s">
        <v>82</v>
      </c>
      <c r="AX141" s="115" t="s">
        <v>61</v>
      </c>
      <c r="AY141" s="115" t="s">
        <v>102</v>
      </c>
    </row>
    <row r="142" spans="2:51" s="6" customFormat="1" ht="18.75" customHeight="1">
      <c r="B142" s="119"/>
      <c r="E142" s="120"/>
      <c r="F142" s="192" t="s">
        <v>115</v>
      </c>
      <c r="G142" s="193"/>
      <c r="H142" s="193"/>
      <c r="I142" s="193"/>
      <c r="K142" s="121">
        <v>8.084</v>
      </c>
      <c r="L142" s="143">
        <v>0</v>
      </c>
      <c r="M142" s="143">
        <v>0</v>
      </c>
      <c r="R142" s="122"/>
      <c r="T142" s="123"/>
      <c r="AA142" s="124"/>
      <c r="AB142" s="143"/>
      <c r="AT142" s="120" t="s">
        <v>113</v>
      </c>
      <c r="AU142" s="120" t="s">
        <v>73</v>
      </c>
      <c r="AV142" s="120" t="s">
        <v>107</v>
      </c>
      <c r="AW142" s="120" t="s">
        <v>82</v>
      </c>
      <c r="AX142" s="120" t="s">
        <v>19</v>
      </c>
      <c r="AY142" s="120" t="s">
        <v>102</v>
      </c>
    </row>
    <row r="143" spans="2:65" s="6" customFormat="1" ht="27" customHeight="1">
      <c r="B143" s="19"/>
      <c r="C143" s="100">
        <v>16</v>
      </c>
      <c r="D143" s="100" t="s">
        <v>103</v>
      </c>
      <c r="E143" s="101" t="s">
        <v>216</v>
      </c>
      <c r="F143" s="185" t="s">
        <v>217</v>
      </c>
      <c r="G143" s="186"/>
      <c r="H143" s="186"/>
      <c r="I143" s="186"/>
      <c r="J143" s="102" t="s">
        <v>178</v>
      </c>
      <c r="K143" s="103">
        <v>3.683</v>
      </c>
      <c r="L143" s="187"/>
      <c r="M143" s="188"/>
      <c r="N143" s="189">
        <f>ROUND($L$143*$K$143,2)</f>
        <v>0</v>
      </c>
      <c r="O143" s="186"/>
      <c r="P143" s="186"/>
      <c r="Q143" s="186"/>
      <c r="R143" s="20"/>
      <c r="T143" s="104"/>
      <c r="U143" s="26" t="s">
        <v>33</v>
      </c>
      <c r="V143" s="105">
        <v>0</v>
      </c>
      <c r="W143" s="105">
        <f>$V$143*$K$143</f>
        <v>0</v>
      </c>
      <c r="X143" s="105">
        <v>0</v>
      </c>
      <c r="Y143" s="105">
        <f>$X$143*$K$143</f>
        <v>0</v>
      </c>
      <c r="Z143" s="105">
        <v>0</v>
      </c>
      <c r="AA143" s="106">
        <f>$Z$143*$K$143</f>
        <v>0</v>
      </c>
      <c r="AB143" s="143"/>
      <c r="AR143" s="6" t="s">
        <v>107</v>
      </c>
      <c r="AT143" s="6" t="s">
        <v>103</v>
      </c>
      <c r="AU143" s="6" t="s">
        <v>73</v>
      </c>
      <c r="AY143" s="6" t="s">
        <v>102</v>
      </c>
      <c r="BE143" s="107">
        <f>IF($U$143="základní",$N$143,0)</f>
        <v>0</v>
      </c>
      <c r="BF143" s="107">
        <f>IF($U$143="snížená",$N$143,0)</f>
        <v>0</v>
      </c>
      <c r="BG143" s="107">
        <f>IF($U$143="zákl. přenesená",$N$143,0)</f>
        <v>0</v>
      </c>
      <c r="BH143" s="107">
        <f>IF($U$143="sníž. přenesená",$N$143,0)</f>
        <v>0</v>
      </c>
      <c r="BI143" s="107">
        <f>IF($U$143="nulová",$N$143,0)</f>
        <v>0</v>
      </c>
      <c r="BJ143" s="6" t="s">
        <v>19</v>
      </c>
      <c r="BK143" s="107">
        <f>ROUND($L$143*$K$143,2)</f>
        <v>0</v>
      </c>
      <c r="BL143" s="6" t="s">
        <v>107</v>
      </c>
      <c r="BM143" s="6" t="s">
        <v>433</v>
      </c>
    </row>
    <row r="144" spans="2:51" s="6" customFormat="1" ht="18.75" customHeight="1">
      <c r="B144" s="114"/>
      <c r="E144" s="115"/>
      <c r="F144" s="202" t="s">
        <v>434</v>
      </c>
      <c r="G144" s="203"/>
      <c r="H144" s="203"/>
      <c r="I144" s="203"/>
      <c r="K144" s="115"/>
      <c r="L144" s="143">
        <v>0</v>
      </c>
      <c r="M144" s="143">
        <v>0</v>
      </c>
      <c r="R144" s="116"/>
      <c r="T144" s="117"/>
      <c r="AA144" s="118"/>
      <c r="AB144" s="143"/>
      <c r="AT144" s="115" t="s">
        <v>113</v>
      </c>
      <c r="AU144" s="115" t="s">
        <v>73</v>
      </c>
      <c r="AV144" s="115" t="s">
        <v>19</v>
      </c>
      <c r="AW144" s="115" t="s">
        <v>82</v>
      </c>
      <c r="AX144" s="115" t="s">
        <v>61</v>
      </c>
      <c r="AY144" s="115" t="s">
        <v>102</v>
      </c>
    </row>
    <row r="145" spans="2:51" s="6" customFormat="1" ht="18.75" customHeight="1">
      <c r="B145" s="108"/>
      <c r="E145" s="109"/>
      <c r="F145" s="190" t="s">
        <v>435</v>
      </c>
      <c r="G145" s="191"/>
      <c r="H145" s="191"/>
      <c r="I145" s="191"/>
      <c r="K145" s="110">
        <v>2.275</v>
      </c>
      <c r="L145" s="143">
        <v>0</v>
      </c>
      <c r="M145" s="143">
        <v>0</v>
      </c>
      <c r="R145" s="111"/>
      <c r="T145" s="112"/>
      <c r="AA145" s="113"/>
      <c r="AB145" s="143"/>
      <c r="AT145" s="109" t="s">
        <v>113</v>
      </c>
      <c r="AU145" s="109" t="s">
        <v>73</v>
      </c>
      <c r="AV145" s="109" t="s">
        <v>73</v>
      </c>
      <c r="AW145" s="109" t="s">
        <v>82</v>
      </c>
      <c r="AX145" s="109" t="s">
        <v>61</v>
      </c>
      <c r="AY145" s="109" t="s">
        <v>102</v>
      </c>
    </row>
    <row r="146" spans="2:51" s="6" customFormat="1" ht="18.75" customHeight="1">
      <c r="B146" s="108"/>
      <c r="E146" s="109"/>
      <c r="F146" s="190" t="s">
        <v>436</v>
      </c>
      <c r="G146" s="191"/>
      <c r="H146" s="191"/>
      <c r="I146" s="191"/>
      <c r="K146" s="110">
        <v>1.408</v>
      </c>
      <c r="L146" s="143">
        <v>0</v>
      </c>
      <c r="M146" s="143">
        <v>0</v>
      </c>
      <c r="R146" s="111"/>
      <c r="T146" s="112"/>
      <c r="AA146" s="113"/>
      <c r="AB146" s="143"/>
      <c r="AT146" s="109" t="s">
        <v>113</v>
      </c>
      <c r="AU146" s="109" t="s">
        <v>73</v>
      </c>
      <c r="AV146" s="109" t="s">
        <v>73</v>
      </c>
      <c r="AW146" s="109" t="s">
        <v>82</v>
      </c>
      <c r="AX146" s="109" t="s">
        <v>61</v>
      </c>
      <c r="AY146" s="109" t="s">
        <v>102</v>
      </c>
    </row>
    <row r="147" spans="2:51" s="6" customFormat="1" ht="18.75" customHeight="1">
      <c r="B147" s="114"/>
      <c r="E147" s="115"/>
      <c r="F147" s="202" t="s">
        <v>114</v>
      </c>
      <c r="G147" s="203"/>
      <c r="H147" s="203"/>
      <c r="I147" s="203"/>
      <c r="K147" s="115"/>
      <c r="L147" s="143">
        <v>0</v>
      </c>
      <c r="M147" s="143">
        <v>0</v>
      </c>
      <c r="R147" s="116"/>
      <c r="T147" s="117"/>
      <c r="AA147" s="118"/>
      <c r="AB147" s="143"/>
      <c r="AT147" s="115" t="s">
        <v>113</v>
      </c>
      <c r="AU147" s="115" t="s">
        <v>73</v>
      </c>
      <c r="AV147" s="115" t="s">
        <v>19</v>
      </c>
      <c r="AW147" s="115" t="s">
        <v>82</v>
      </c>
      <c r="AX147" s="115" t="s">
        <v>61</v>
      </c>
      <c r="AY147" s="115" t="s">
        <v>102</v>
      </c>
    </row>
    <row r="148" spans="2:51" s="6" customFormat="1" ht="18.75" customHeight="1">
      <c r="B148" s="114"/>
      <c r="E148" s="115"/>
      <c r="F148" s="202" t="s">
        <v>114</v>
      </c>
      <c r="G148" s="203"/>
      <c r="H148" s="203"/>
      <c r="I148" s="203"/>
      <c r="K148" s="115"/>
      <c r="L148" s="143">
        <v>0</v>
      </c>
      <c r="M148" s="143">
        <v>0</v>
      </c>
      <c r="R148" s="116"/>
      <c r="T148" s="117"/>
      <c r="AA148" s="118"/>
      <c r="AB148" s="143"/>
      <c r="AT148" s="115" t="s">
        <v>113</v>
      </c>
      <c r="AU148" s="115" t="s">
        <v>73</v>
      </c>
      <c r="AV148" s="115" t="s">
        <v>19</v>
      </c>
      <c r="AW148" s="115" t="s">
        <v>82</v>
      </c>
      <c r="AX148" s="115" t="s">
        <v>61</v>
      </c>
      <c r="AY148" s="115" t="s">
        <v>102</v>
      </c>
    </row>
    <row r="149" spans="2:51" s="6" customFormat="1" ht="18.75" customHeight="1">
      <c r="B149" s="119"/>
      <c r="E149" s="120"/>
      <c r="F149" s="192" t="s">
        <v>115</v>
      </c>
      <c r="G149" s="193"/>
      <c r="H149" s="193"/>
      <c r="I149" s="193"/>
      <c r="K149" s="121">
        <v>3.683</v>
      </c>
      <c r="L149" s="143">
        <v>0</v>
      </c>
      <c r="M149" s="143">
        <v>0</v>
      </c>
      <c r="R149" s="122"/>
      <c r="T149" s="123"/>
      <c r="AA149" s="124"/>
      <c r="AB149" s="143"/>
      <c r="AT149" s="120" t="s">
        <v>113</v>
      </c>
      <c r="AU149" s="120" t="s">
        <v>73</v>
      </c>
      <c r="AV149" s="120" t="s">
        <v>107</v>
      </c>
      <c r="AW149" s="120" t="s">
        <v>82</v>
      </c>
      <c r="AX149" s="120" t="s">
        <v>19</v>
      </c>
      <c r="AY149" s="120" t="s">
        <v>102</v>
      </c>
    </row>
    <row r="150" spans="2:65" s="6" customFormat="1" ht="39" customHeight="1">
      <c r="B150" s="19"/>
      <c r="C150" s="100">
        <v>17</v>
      </c>
      <c r="D150" s="100" t="s">
        <v>103</v>
      </c>
      <c r="E150" s="101" t="s">
        <v>220</v>
      </c>
      <c r="F150" s="185" t="s">
        <v>221</v>
      </c>
      <c r="G150" s="186"/>
      <c r="H150" s="186"/>
      <c r="I150" s="186"/>
      <c r="J150" s="102" t="s">
        <v>178</v>
      </c>
      <c r="K150" s="103"/>
      <c r="L150" s="194"/>
      <c r="M150" s="195"/>
      <c r="N150" s="189"/>
      <c r="O150" s="186"/>
      <c r="P150" s="186"/>
      <c r="Q150" s="186"/>
      <c r="R150" s="20"/>
      <c r="T150" s="104"/>
      <c r="U150" s="26" t="s">
        <v>33</v>
      </c>
      <c r="V150" s="105">
        <v>0</v>
      </c>
      <c r="W150" s="105">
        <f>$V$150*$K$150</f>
        <v>0</v>
      </c>
      <c r="X150" s="105">
        <v>0</v>
      </c>
      <c r="Y150" s="105">
        <f>$X$150*$K$150</f>
        <v>0</v>
      </c>
      <c r="Z150" s="105">
        <v>0</v>
      </c>
      <c r="AA150" s="106">
        <f>$Z$150*$K$150</f>
        <v>0</v>
      </c>
      <c r="AB150" s="143"/>
      <c r="AR150" s="6" t="s">
        <v>107</v>
      </c>
      <c r="AT150" s="6" t="s">
        <v>103</v>
      </c>
      <c r="AU150" s="6" t="s">
        <v>73</v>
      </c>
      <c r="AY150" s="6" t="s">
        <v>102</v>
      </c>
      <c r="BE150" s="107">
        <f>IF($U$150="základní",$N$150,0)</f>
        <v>0</v>
      </c>
      <c r="BF150" s="107">
        <f>IF($U$150="snížená",$N$150,0)</f>
        <v>0</v>
      </c>
      <c r="BG150" s="107">
        <f>IF($U$150="zákl. přenesená",$N$150,0)</f>
        <v>0</v>
      </c>
      <c r="BH150" s="107">
        <f>IF($U$150="sníž. přenesená",$N$150,0)</f>
        <v>0</v>
      </c>
      <c r="BI150" s="107">
        <f>IF($U$150="nulová",$N$150,0)</f>
        <v>0</v>
      </c>
      <c r="BJ150" s="6" t="s">
        <v>19</v>
      </c>
      <c r="BK150" s="107">
        <f>ROUND($L$150*$K$150,2)</f>
        <v>0</v>
      </c>
      <c r="BL150" s="6" t="s">
        <v>107</v>
      </c>
      <c r="BM150" s="6" t="s">
        <v>437</v>
      </c>
    </row>
    <row r="151" spans="2:51" s="6" customFormat="1" ht="18.75" customHeight="1">
      <c r="B151" s="108"/>
      <c r="E151" s="109"/>
      <c r="F151" s="190" t="s">
        <v>438</v>
      </c>
      <c r="G151" s="191"/>
      <c r="H151" s="191"/>
      <c r="I151" s="191"/>
      <c r="K151" s="110">
        <v>38.3</v>
      </c>
      <c r="L151" s="143">
        <v>0</v>
      </c>
      <c r="M151" s="143">
        <v>0</v>
      </c>
      <c r="R151" s="111"/>
      <c r="T151" s="112"/>
      <c r="AA151" s="113"/>
      <c r="AB151" s="143"/>
      <c r="AT151" s="109" t="s">
        <v>113</v>
      </c>
      <c r="AU151" s="109" t="s">
        <v>73</v>
      </c>
      <c r="AV151" s="109" t="s">
        <v>73</v>
      </c>
      <c r="AW151" s="109" t="s">
        <v>82</v>
      </c>
      <c r="AX151" s="109" t="s">
        <v>19</v>
      </c>
      <c r="AY151" s="109" t="s">
        <v>102</v>
      </c>
    </row>
    <row r="152" spans="2:65" s="6" customFormat="1" ht="15.75" customHeight="1">
      <c r="B152" s="19"/>
      <c r="C152" s="100">
        <v>18</v>
      </c>
      <c r="D152" s="100" t="s">
        <v>103</v>
      </c>
      <c r="E152" s="101" t="s">
        <v>241</v>
      </c>
      <c r="F152" s="185" t="s">
        <v>242</v>
      </c>
      <c r="G152" s="186"/>
      <c r="H152" s="186"/>
      <c r="I152" s="186"/>
      <c r="J152" s="102" t="s">
        <v>178</v>
      </c>
      <c r="K152" s="103">
        <v>3.683</v>
      </c>
      <c r="L152" s="187"/>
      <c r="M152" s="188"/>
      <c r="N152" s="189">
        <f>ROUND($L$152*$K$152,2)</f>
        <v>0</v>
      </c>
      <c r="O152" s="186"/>
      <c r="P152" s="186"/>
      <c r="Q152" s="186"/>
      <c r="R152" s="20"/>
      <c r="T152" s="104"/>
      <c r="U152" s="26" t="s">
        <v>33</v>
      </c>
      <c r="V152" s="105">
        <v>0</v>
      </c>
      <c r="W152" s="105">
        <f>$V$152*$K$152</f>
        <v>0</v>
      </c>
      <c r="X152" s="105">
        <v>0</v>
      </c>
      <c r="Y152" s="105">
        <f>$X$152*$K$152</f>
        <v>0</v>
      </c>
      <c r="Z152" s="105">
        <v>0</v>
      </c>
      <c r="AA152" s="106">
        <f>$Z$152*$K$152</f>
        <v>0</v>
      </c>
      <c r="AB152" s="143"/>
      <c r="AR152" s="6" t="s">
        <v>107</v>
      </c>
      <c r="AT152" s="6" t="s">
        <v>103</v>
      </c>
      <c r="AU152" s="6" t="s">
        <v>73</v>
      </c>
      <c r="AY152" s="6" t="s">
        <v>102</v>
      </c>
      <c r="BE152" s="107">
        <f>IF($U$152="základní",$N$152,0)</f>
        <v>0</v>
      </c>
      <c r="BF152" s="107">
        <f>IF($U$152="snížená",$N$152,0)</f>
        <v>0</v>
      </c>
      <c r="BG152" s="107">
        <f>IF($U$152="zákl. přenesená",$N$152,0)</f>
        <v>0</v>
      </c>
      <c r="BH152" s="107">
        <f>IF($U$152="sníž. přenesená",$N$152,0)</f>
        <v>0</v>
      </c>
      <c r="BI152" s="107">
        <f>IF($U$152="nulová",$N$152,0)</f>
        <v>0</v>
      </c>
      <c r="BJ152" s="6" t="s">
        <v>19</v>
      </c>
      <c r="BK152" s="107">
        <f>ROUND($L$152*$K$152,2)</f>
        <v>0</v>
      </c>
      <c r="BL152" s="6" t="s">
        <v>107</v>
      </c>
      <c r="BM152" s="6" t="s">
        <v>7</v>
      </c>
    </row>
    <row r="153" spans="2:51" s="6" customFormat="1" ht="18.75" customHeight="1">
      <c r="B153" s="114"/>
      <c r="E153" s="115"/>
      <c r="F153" s="202" t="s">
        <v>243</v>
      </c>
      <c r="G153" s="203"/>
      <c r="H153" s="203"/>
      <c r="I153" s="203"/>
      <c r="K153" s="115"/>
      <c r="L153" s="143">
        <v>0</v>
      </c>
      <c r="M153" s="143">
        <v>0</v>
      </c>
      <c r="R153" s="116"/>
      <c r="T153" s="117"/>
      <c r="AA153" s="118"/>
      <c r="AB153" s="143"/>
      <c r="AT153" s="115" t="s">
        <v>113</v>
      </c>
      <c r="AU153" s="115" t="s">
        <v>73</v>
      </c>
      <c r="AV153" s="115" t="s">
        <v>19</v>
      </c>
      <c r="AW153" s="115" t="s">
        <v>82</v>
      </c>
      <c r="AX153" s="115" t="s">
        <v>61</v>
      </c>
      <c r="AY153" s="115" t="s">
        <v>102</v>
      </c>
    </row>
    <row r="154" spans="2:51" s="6" customFormat="1" ht="18.75" customHeight="1">
      <c r="B154" s="108"/>
      <c r="E154" s="109"/>
      <c r="F154" s="190" t="s">
        <v>435</v>
      </c>
      <c r="G154" s="191"/>
      <c r="H154" s="191"/>
      <c r="I154" s="191"/>
      <c r="K154" s="110">
        <v>2.275</v>
      </c>
      <c r="L154" s="143">
        <v>0</v>
      </c>
      <c r="M154" s="143">
        <v>0</v>
      </c>
      <c r="R154" s="111"/>
      <c r="T154" s="112"/>
      <c r="AA154" s="113"/>
      <c r="AB154" s="143"/>
      <c r="AT154" s="109" t="s">
        <v>113</v>
      </c>
      <c r="AU154" s="109" t="s">
        <v>73</v>
      </c>
      <c r="AV154" s="109" t="s">
        <v>73</v>
      </c>
      <c r="AW154" s="109" t="s">
        <v>82</v>
      </c>
      <c r="AX154" s="109" t="s">
        <v>61</v>
      </c>
      <c r="AY154" s="109" t="s">
        <v>102</v>
      </c>
    </row>
    <row r="155" spans="2:51" s="6" customFormat="1" ht="18.75" customHeight="1">
      <c r="B155" s="108"/>
      <c r="E155" s="109"/>
      <c r="F155" s="190" t="s">
        <v>436</v>
      </c>
      <c r="G155" s="191"/>
      <c r="H155" s="191"/>
      <c r="I155" s="191"/>
      <c r="K155" s="110">
        <v>1.408</v>
      </c>
      <c r="L155" s="143">
        <v>0</v>
      </c>
      <c r="M155" s="143">
        <v>0</v>
      </c>
      <c r="R155" s="111"/>
      <c r="T155" s="112"/>
      <c r="AA155" s="113"/>
      <c r="AB155" s="143"/>
      <c r="AT155" s="109" t="s">
        <v>113</v>
      </c>
      <c r="AU155" s="109" t="s">
        <v>73</v>
      </c>
      <c r="AV155" s="109" t="s">
        <v>73</v>
      </c>
      <c r="AW155" s="109" t="s">
        <v>82</v>
      </c>
      <c r="AX155" s="109" t="s">
        <v>61</v>
      </c>
      <c r="AY155" s="109" t="s">
        <v>102</v>
      </c>
    </row>
    <row r="156" spans="2:51" s="6" customFormat="1" ht="18.75" customHeight="1">
      <c r="B156" s="114"/>
      <c r="E156" s="115"/>
      <c r="F156" s="202" t="s">
        <v>114</v>
      </c>
      <c r="G156" s="203"/>
      <c r="H156" s="203"/>
      <c r="I156" s="203"/>
      <c r="K156" s="115"/>
      <c r="L156" s="143">
        <v>0</v>
      </c>
      <c r="M156" s="143">
        <v>0</v>
      </c>
      <c r="R156" s="116"/>
      <c r="T156" s="117"/>
      <c r="AA156" s="118"/>
      <c r="AB156" s="143"/>
      <c r="AT156" s="115" t="s">
        <v>113</v>
      </c>
      <c r="AU156" s="115" t="s">
        <v>73</v>
      </c>
      <c r="AV156" s="115" t="s">
        <v>19</v>
      </c>
      <c r="AW156" s="115" t="s">
        <v>82</v>
      </c>
      <c r="AX156" s="115" t="s">
        <v>61</v>
      </c>
      <c r="AY156" s="115" t="s">
        <v>102</v>
      </c>
    </row>
    <row r="157" spans="2:51" s="6" customFormat="1" ht="18.75" customHeight="1">
      <c r="B157" s="114"/>
      <c r="E157" s="115"/>
      <c r="F157" s="202" t="s">
        <v>114</v>
      </c>
      <c r="G157" s="203"/>
      <c r="H157" s="203"/>
      <c r="I157" s="203"/>
      <c r="K157" s="115"/>
      <c r="L157" s="143">
        <v>0</v>
      </c>
      <c r="M157" s="143">
        <v>0</v>
      </c>
      <c r="R157" s="116"/>
      <c r="T157" s="117"/>
      <c r="AA157" s="118"/>
      <c r="AB157" s="143"/>
      <c r="AT157" s="115" t="s">
        <v>113</v>
      </c>
      <c r="AU157" s="115" t="s">
        <v>73</v>
      </c>
      <c r="AV157" s="115" t="s">
        <v>19</v>
      </c>
      <c r="AW157" s="115" t="s">
        <v>82</v>
      </c>
      <c r="AX157" s="115" t="s">
        <v>61</v>
      </c>
      <c r="AY157" s="115" t="s">
        <v>102</v>
      </c>
    </row>
    <row r="158" spans="2:51" s="6" customFormat="1" ht="18.75" customHeight="1">
      <c r="B158" s="119"/>
      <c r="E158" s="120"/>
      <c r="F158" s="192" t="s">
        <v>115</v>
      </c>
      <c r="G158" s="193"/>
      <c r="H158" s="193"/>
      <c r="I158" s="193"/>
      <c r="K158" s="121">
        <v>3.683</v>
      </c>
      <c r="L158" s="143">
        <v>0</v>
      </c>
      <c r="M158" s="143">
        <v>0</v>
      </c>
      <c r="R158" s="122"/>
      <c r="T158" s="123"/>
      <c r="AA158" s="124"/>
      <c r="AB158" s="143"/>
      <c r="AT158" s="120" t="s">
        <v>113</v>
      </c>
      <c r="AU158" s="120" t="s">
        <v>73</v>
      </c>
      <c r="AV158" s="120" t="s">
        <v>107</v>
      </c>
      <c r="AW158" s="120" t="s">
        <v>82</v>
      </c>
      <c r="AX158" s="120" t="s">
        <v>19</v>
      </c>
      <c r="AY158" s="120" t="s">
        <v>102</v>
      </c>
    </row>
    <row r="159" spans="2:65" s="6" customFormat="1" ht="27" customHeight="1">
      <c r="B159" s="19"/>
      <c r="C159" s="100">
        <v>19</v>
      </c>
      <c r="D159" s="100" t="s">
        <v>103</v>
      </c>
      <c r="E159" s="101" t="s">
        <v>246</v>
      </c>
      <c r="F159" s="185" t="s">
        <v>247</v>
      </c>
      <c r="G159" s="186"/>
      <c r="H159" s="186"/>
      <c r="I159" s="186"/>
      <c r="J159" s="102" t="s">
        <v>248</v>
      </c>
      <c r="K159" s="103">
        <v>5.893</v>
      </c>
      <c r="L159" s="187"/>
      <c r="M159" s="188"/>
      <c r="N159" s="189">
        <f>ROUND($L$159*$K$159,2)</f>
        <v>0</v>
      </c>
      <c r="O159" s="186"/>
      <c r="P159" s="186"/>
      <c r="Q159" s="186"/>
      <c r="R159" s="20"/>
      <c r="T159" s="104"/>
      <c r="U159" s="26" t="s">
        <v>33</v>
      </c>
      <c r="V159" s="105">
        <v>0</v>
      </c>
      <c r="W159" s="105">
        <f>$V$159*$K$159</f>
        <v>0</v>
      </c>
      <c r="X159" s="105">
        <v>0</v>
      </c>
      <c r="Y159" s="105">
        <f>$X$159*$K$159</f>
        <v>0</v>
      </c>
      <c r="Z159" s="105">
        <v>0</v>
      </c>
      <c r="AA159" s="106">
        <f>$Z$159*$K$159</f>
        <v>0</v>
      </c>
      <c r="AB159" s="143"/>
      <c r="AR159" s="6" t="s">
        <v>107</v>
      </c>
      <c r="AT159" s="6" t="s">
        <v>103</v>
      </c>
      <c r="AU159" s="6" t="s">
        <v>73</v>
      </c>
      <c r="AY159" s="6" t="s">
        <v>102</v>
      </c>
      <c r="BE159" s="107">
        <f>IF($U$159="základní",$N$159,0)</f>
        <v>0</v>
      </c>
      <c r="BF159" s="107">
        <f>IF($U$159="snížená",$N$159,0)</f>
        <v>0</v>
      </c>
      <c r="BG159" s="107">
        <f>IF($U$159="zákl. přenesená",$N$159,0)</f>
        <v>0</v>
      </c>
      <c r="BH159" s="107">
        <f>IF($U$159="sníž. přenesená",$N$159,0)</f>
        <v>0</v>
      </c>
      <c r="BI159" s="107">
        <f>IF($U$159="nulová",$N$159,0)</f>
        <v>0</v>
      </c>
      <c r="BJ159" s="6" t="s">
        <v>19</v>
      </c>
      <c r="BK159" s="107">
        <f>ROUND($L$159*$K$159,2)</f>
        <v>0</v>
      </c>
      <c r="BL159" s="6" t="s">
        <v>107</v>
      </c>
      <c r="BM159" s="6" t="s">
        <v>439</v>
      </c>
    </row>
    <row r="160" spans="2:51" s="6" customFormat="1" ht="18.75" customHeight="1">
      <c r="B160" s="108"/>
      <c r="E160" s="109"/>
      <c r="F160" s="190" t="s">
        <v>440</v>
      </c>
      <c r="G160" s="191"/>
      <c r="H160" s="191"/>
      <c r="I160" s="191"/>
      <c r="K160" s="110">
        <v>5.893</v>
      </c>
      <c r="L160" s="143">
        <v>0</v>
      </c>
      <c r="M160" s="143">
        <v>0</v>
      </c>
      <c r="R160" s="111"/>
      <c r="T160" s="112"/>
      <c r="AA160" s="113"/>
      <c r="AB160" s="143"/>
      <c r="AT160" s="109" t="s">
        <v>113</v>
      </c>
      <c r="AU160" s="109" t="s">
        <v>73</v>
      </c>
      <c r="AV160" s="109" t="s">
        <v>73</v>
      </c>
      <c r="AW160" s="109" t="s">
        <v>82</v>
      </c>
      <c r="AX160" s="109" t="s">
        <v>19</v>
      </c>
      <c r="AY160" s="109" t="s">
        <v>102</v>
      </c>
    </row>
    <row r="161" spans="2:65" s="6" customFormat="1" ht="27" customHeight="1">
      <c r="B161" s="19"/>
      <c r="C161" s="100">
        <v>20</v>
      </c>
      <c r="D161" s="100" t="s">
        <v>103</v>
      </c>
      <c r="E161" s="101" t="s">
        <v>251</v>
      </c>
      <c r="F161" s="185" t="s">
        <v>252</v>
      </c>
      <c r="G161" s="186"/>
      <c r="H161" s="186"/>
      <c r="I161" s="186"/>
      <c r="J161" s="102" t="s">
        <v>178</v>
      </c>
      <c r="K161" s="103">
        <v>4.195</v>
      </c>
      <c r="L161" s="187"/>
      <c r="M161" s="188"/>
      <c r="N161" s="189">
        <f>ROUND($L$161*$K$161,2)</f>
        <v>0</v>
      </c>
      <c r="O161" s="186"/>
      <c r="P161" s="186"/>
      <c r="Q161" s="186"/>
      <c r="R161" s="20"/>
      <c r="T161" s="104"/>
      <c r="U161" s="26" t="s">
        <v>33</v>
      </c>
      <c r="V161" s="105">
        <v>0</v>
      </c>
      <c r="W161" s="105">
        <f>$V$161*$K$161</f>
        <v>0</v>
      </c>
      <c r="X161" s="105">
        <v>0</v>
      </c>
      <c r="Y161" s="105">
        <f>$X$161*$K$161</f>
        <v>0</v>
      </c>
      <c r="Z161" s="105">
        <v>0</v>
      </c>
      <c r="AA161" s="106">
        <f>$Z$161*$K$161</f>
        <v>0</v>
      </c>
      <c r="AB161" s="143"/>
      <c r="AR161" s="6" t="s">
        <v>107</v>
      </c>
      <c r="AT161" s="6" t="s">
        <v>103</v>
      </c>
      <c r="AU161" s="6" t="s">
        <v>73</v>
      </c>
      <c r="AY161" s="6" t="s">
        <v>102</v>
      </c>
      <c r="BE161" s="107">
        <f>IF($U$161="základní",$N$161,0)</f>
        <v>0</v>
      </c>
      <c r="BF161" s="107">
        <f>IF($U$161="snížená",$N$161,0)</f>
        <v>0</v>
      </c>
      <c r="BG161" s="107">
        <f>IF($U$161="zákl. přenesená",$N$161,0)</f>
        <v>0</v>
      </c>
      <c r="BH161" s="107">
        <f>IF($U$161="sníž. přenesená",$N$161,0)</f>
        <v>0</v>
      </c>
      <c r="BI161" s="107">
        <f>IF($U$161="nulová",$N$161,0)</f>
        <v>0</v>
      </c>
      <c r="BJ161" s="6" t="s">
        <v>19</v>
      </c>
      <c r="BK161" s="107">
        <f>ROUND($L$161*$K$161,2)</f>
        <v>0</v>
      </c>
      <c r="BL161" s="6" t="s">
        <v>107</v>
      </c>
      <c r="BM161" s="6" t="s">
        <v>441</v>
      </c>
    </row>
    <row r="162" spans="2:51" s="6" customFormat="1" ht="18.75" customHeight="1">
      <c r="B162" s="114"/>
      <c r="E162" s="115"/>
      <c r="F162" s="202" t="s">
        <v>442</v>
      </c>
      <c r="G162" s="203"/>
      <c r="H162" s="203"/>
      <c r="I162" s="203"/>
      <c r="K162" s="115"/>
      <c r="L162" s="143">
        <v>0</v>
      </c>
      <c r="M162" s="143">
        <v>0</v>
      </c>
      <c r="R162" s="116"/>
      <c r="T162" s="117"/>
      <c r="AA162" s="118"/>
      <c r="AB162" s="143"/>
      <c r="AT162" s="115" t="s">
        <v>113</v>
      </c>
      <c r="AU162" s="115" t="s">
        <v>73</v>
      </c>
      <c r="AV162" s="115" t="s">
        <v>19</v>
      </c>
      <c r="AW162" s="115" t="s">
        <v>82</v>
      </c>
      <c r="AX162" s="115" t="s">
        <v>61</v>
      </c>
      <c r="AY162" s="115" t="s">
        <v>102</v>
      </c>
    </row>
    <row r="163" spans="2:51" s="6" customFormat="1" ht="32.25" customHeight="1">
      <c r="B163" s="108"/>
      <c r="E163" s="109"/>
      <c r="F163" s="190" t="s">
        <v>443</v>
      </c>
      <c r="G163" s="191"/>
      <c r="H163" s="191"/>
      <c r="I163" s="191"/>
      <c r="K163" s="110">
        <v>2.275</v>
      </c>
      <c r="L163" s="143">
        <v>0</v>
      </c>
      <c r="M163" s="143">
        <v>0</v>
      </c>
      <c r="R163" s="111"/>
      <c r="T163" s="112"/>
      <c r="AA163" s="113"/>
      <c r="AB163" s="143"/>
      <c r="AT163" s="109" t="s">
        <v>113</v>
      </c>
      <c r="AU163" s="109" t="s">
        <v>73</v>
      </c>
      <c r="AV163" s="109" t="s">
        <v>73</v>
      </c>
      <c r="AW163" s="109" t="s">
        <v>82</v>
      </c>
      <c r="AX163" s="109" t="s">
        <v>61</v>
      </c>
      <c r="AY163" s="109" t="s">
        <v>102</v>
      </c>
    </row>
    <row r="164" spans="2:51" s="6" customFormat="1" ht="18.75" customHeight="1">
      <c r="B164" s="108"/>
      <c r="E164" s="109"/>
      <c r="F164" s="190" t="s">
        <v>444</v>
      </c>
      <c r="G164" s="191"/>
      <c r="H164" s="191"/>
      <c r="I164" s="191"/>
      <c r="K164" s="110">
        <v>1.92</v>
      </c>
      <c r="L164" s="143">
        <v>0</v>
      </c>
      <c r="M164" s="143">
        <v>0</v>
      </c>
      <c r="R164" s="111"/>
      <c r="T164" s="112"/>
      <c r="AA164" s="113"/>
      <c r="AB164" s="143"/>
      <c r="AT164" s="109" t="s">
        <v>113</v>
      </c>
      <c r="AU164" s="109" t="s">
        <v>73</v>
      </c>
      <c r="AV164" s="109" t="s">
        <v>73</v>
      </c>
      <c r="AW164" s="109" t="s">
        <v>82</v>
      </c>
      <c r="AX164" s="109" t="s">
        <v>61</v>
      </c>
      <c r="AY164" s="109" t="s">
        <v>102</v>
      </c>
    </row>
    <row r="165" spans="2:51" s="6" customFormat="1" ht="18.75" customHeight="1">
      <c r="B165" s="119"/>
      <c r="E165" s="120"/>
      <c r="F165" s="192" t="s">
        <v>115</v>
      </c>
      <c r="G165" s="193"/>
      <c r="H165" s="193"/>
      <c r="I165" s="193"/>
      <c r="K165" s="121">
        <v>4.195</v>
      </c>
      <c r="L165" s="143">
        <v>0</v>
      </c>
      <c r="M165" s="143">
        <v>0</v>
      </c>
      <c r="R165" s="122"/>
      <c r="T165" s="123"/>
      <c r="AA165" s="124"/>
      <c r="AB165" s="143"/>
      <c r="AT165" s="120" t="s">
        <v>113</v>
      </c>
      <c r="AU165" s="120" t="s">
        <v>73</v>
      </c>
      <c r="AV165" s="120" t="s">
        <v>107</v>
      </c>
      <c r="AW165" s="120" t="s">
        <v>82</v>
      </c>
      <c r="AX165" s="120" t="s">
        <v>19</v>
      </c>
      <c r="AY165" s="120" t="s">
        <v>102</v>
      </c>
    </row>
    <row r="166" spans="2:65" s="6" customFormat="1" ht="15.75" customHeight="1">
      <c r="B166" s="19"/>
      <c r="C166" s="128">
        <v>21</v>
      </c>
      <c r="D166" s="128" t="s">
        <v>256</v>
      </c>
      <c r="E166" s="129" t="s">
        <v>446</v>
      </c>
      <c r="F166" s="204" t="s">
        <v>527</v>
      </c>
      <c r="G166" s="205"/>
      <c r="H166" s="205"/>
      <c r="I166" s="205"/>
      <c r="J166" s="130" t="s">
        <v>248</v>
      </c>
      <c r="K166" s="131">
        <v>6.712</v>
      </c>
      <c r="L166" s="206"/>
      <c r="M166" s="207"/>
      <c r="N166" s="208">
        <f>ROUND($L$166*$K$166,2)</f>
        <v>0</v>
      </c>
      <c r="O166" s="186"/>
      <c r="P166" s="186"/>
      <c r="Q166" s="186"/>
      <c r="R166" s="20"/>
      <c r="T166" s="104"/>
      <c r="U166" s="26" t="s">
        <v>33</v>
      </c>
      <c r="V166" s="105">
        <v>0</v>
      </c>
      <c r="W166" s="105">
        <f>$V$166*$K$166</f>
        <v>0</v>
      </c>
      <c r="X166" s="105">
        <v>1</v>
      </c>
      <c r="Y166" s="105">
        <f>$X$166*$K$166</f>
        <v>6.712</v>
      </c>
      <c r="Z166" s="105">
        <v>0</v>
      </c>
      <c r="AA166" s="106">
        <f>$Z$166*$K$166</f>
        <v>0</v>
      </c>
      <c r="AB166" s="143"/>
      <c r="AR166" s="6" t="s">
        <v>128</v>
      </c>
      <c r="AT166" s="6" t="s">
        <v>256</v>
      </c>
      <c r="AU166" s="6" t="s">
        <v>73</v>
      </c>
      <c r="AY166" s="6" t="s">
        <v>102</v>
      </c>
      <c r="BE166" s="107">
        <f>IF($U$166="základní",$N$166,0)</f>
        <v>0</v>
      </c>
      <c r="BF166" s="107">
        <f>IF($U$166="snížená",$N$166,0)</f>
        <v>0</v>
      </c>
      <c r="BG166" s="107">
        <f>IF($U$166="zákl. přenesená",$N$166,0)</f>
        <v>0</v>
      </c>
      <c r="BH166" s="107">
        <f>IF($U$166="sníž. přenesená",$N$166,0)</f>
        <v>0</v>
      </c>
      <c r="BI166" s="107">
        <f>IF($U$166="nulová",$N$166,0)</f>
        <v>0</v>
      </c>
      <c r="BJ166" s="6" t="s">
        <v>19</v>
      </c>
      <c r="BK166" s="107">
        <f>ROUND($L$166*$K$166,2)</f>
        <v>0</v>
      </c>
      <c r="BL166" s="6" t="s">
        <v>107</v>
      </c>
      <c r="BM166" s="6" t="s">
        <v>445</v>
      </c>
    </row>
    <row r="167" spans="2:65" s="6" customFormat="1" ht="27" customHeight="1">
      <c r="B167" s="19"/>
      <c r="C167" s="100">
        <v>22</v>
      </c>
      <c r="D167" s="100" t="s">
        <v>103</v>
      </c>
      <c r="E167" s="101" t="s">
        <v>260</v>
      </c>
      <c r="F167" s="185" t="s">
        <v>261</v>
      </c>
      <c r="G167" s="186"/>
      <c r="H167" s="186"/>
      <c r="I167" s="186"/>
      <c r="J167" s="102" t="s">
        <v>178</v>
      </c>
      <c r="K167" s="103">
        <v>19.764</v>
      </c>
      <c r="L167" s="187"/>
      <c r="M167" s="188"/>
      <c r="N167" s="189">
        <f>ROUND($L$167*$K$167,2)</f>
        <v>0</v>
      </c>
      <c r="O167" s="186"/>
      <c r="P167" s="186"/>
      <c r="Q167" s="186"/>
      <c r="R167" s="20"/>
      <c r="T167" s="104"/>
      <c r="U167" s="26" t="s">
        <v>33</v>
      </c>
      <c r="V167" s="105">
        <v>0</v>
      </c>
      <c r="W167" s="105">
        <f>$V$167*$K$167</f>
        <v>0</v>
      </c>
      <c r="X167" s="105">
        <v>0</v>
      </c>
      <c r="Y167" s="105">
        <f>$X$167*$K$167</f>
        <v>0</v>
      </c>
      <c r="Z167" s="105">
        <v>0</v>
      </c>
      <c r="AA167" s="106">
        <f>$Z$167*$K$167</f>
        <v>0</v>
      </c>
      <c r="AB167" s="143"/>
      <c r="AR167" s="6" t="s">
        <v>107</v>
      </c>
      <c r="AT167" s="6" t="s">
        <v>103</v>
      </c>
      <c r="AU167" s="6" t="s">
        <v>73</v>
      </c>
      <c r="AY167" s="6" t="s">
        <v>102</v>
      </c>
      <c r="BE167" s="107">
        <f>IF($U$167="základní",$N$167,0)</f>
        <v>0</v>
      </c>
      <c r="BF167" s="107">
        <f>IF($U$167="snížená",$N$167,0)</f>
        <v>0</v>
      </c>
      <c r="BG167" s="107">
        <f>IF($U$167="zákl. přenesená",$N$167,0)</f>
        <v>0</v>
      </c>
      <c r="BH167" s="107">
        <f>IF($U$167="sníž. přenesená",$N$167,0)</f>
        <v>0</v>
      </c>
      <c r="BI167" s="107">
        <f>IF($U$167="nulová",$N$167,0)</f>
        <v>0</v>
      </c>
      <c r="BJ167" s="6" t="s">
        <v>19</v>
      </c>
      <c r="BK167" s="107">
        <f>ROUND($L$167*$K$167,2)</f>
        <v>0</v>
      </c>
      <c r="BL167" s="6" t="s">
        <v>107</v>
      </c>
      <c r="BM167" s="6" t="s">
        <v>197</v>
      </c>
    </row>
    <row r="168" spans="2:51" s="6" customFormat="1" ht="18.75" customHeight="1">
      <c r="B168" s="114"/>
      <c r="E168" s="115"/>
      <c r="F168" s="202" t="s">
        <v>447</v>
      </c>
      <c r="G168" s="203"/>
      <c r="H168" s="203"/>
      <c r="I168" s="203"/>
      <c r="K168" s="115"/>
      <c r="L168" s="143">
        <v>0</v>
      </c>
      <c r="M168" s="143">
        <v>0</v>
      </c>
      <c r="R168" s="116"/>
      <c r="T168" s="117"/>
      <c r="AA168" s="118"/>
      <c r="AB168" s="143"/>
      <c r="AT168" s="115" t="s">
        <v>113</v>
      </c>
      <c r="AU168" s="115" t="s">
        <v>73</v>
      </c>
      <c r="AV168" s="115" t="s">
        <v>19</v>
      </c>
      <c r="AW168" s="115" t="s">
        <v>82</v>
      </c>
      <c r="AX168" s="115" t="s">
        <v>61</v>
      </c>
      <c r="AY168" s="115" t="s">
        <v>102</v>
      </c>
    </row>
    <row r="169" spans="2:51" s="6" customFormat="1" ht="18.75" customHeight="1">
      <c r="B169" s="108"/>
      <c r="E169" s="109"/>
      <c r="F169" s="190" t="s">
        <v>448</v>
      </c>
      <c r="G169" s="191"/>
      <c r="H169" s="191"/>
      <c r="I169" s="191"/>
      <c r="K169" s="110">
        <v>18.612</v>
      </c>
      <c r="L169" s="143">
        <v>0</v>
      </c>
      <c r="M169" s="143">
        <v>0</v>
      </c>
      <c r="R169" s="111"/>
      <c r="T169" s="112"/>
      <c r="AA169" s="113"/>
      <c r="AB169" s="143"/>
      <c r="AT169" s="109" t="s">
        <v>113</v>
      </c>
      <c r="AU169" s="109" t="s">
        <v>73</v>
      </c>
      <c r="AV169" s="109" t="s">
        <v>73</v>
      </c>
      <c r="AW169" s="109" t="s">
        <v>82</v>
      </c>
      <c r="AX169" s="109" t="s">
        <v>61</v>
      </c>
      <c r="AY169" s="109" t="s">
        <v>102</v>
      </c>
    </row>
    <row r="170" spans="2:51" s="6" customFormat="1" ht="18.75" customHeight="1">
      <c r="B170" s="108"/>
      <c r="E170" s="109"/>
      <c r="F170" s="190" t="s">
        <v>449</v>
      </c>
      <c r="G170" s="191"/>
      <c r="H170" s="191"/>
      <c r="I170" s="191"/>
      <c r="K170" s="110">
        <v>1.152</v>
      </c>
      <c r="L170" s="143">
        <v>0</v>
      </c>
      <c r="M170" s="143">
        <v>0</v>
      </c>
      <c r="R170" s="111"/>
      <c r="T170" s="112"/>
      <c r="AA170" s="113"/>
      <c r="AB170" s="143"/>
      <c r="AT170" s="109" t="s">
        <v>113</v>
      </c>
      <c r="AU170" s="109" t="s">
        <v>73</v>
      </c>
      <c r="AV170" s="109" t="s">
        <v>73</v>
      </c>
      <c r="AW170" s="109" t="s">
        <v>82</v>
      </c>
      <c r="AX170" s="109" t="s">
        <v>61</v>
      </c>
      <c r="AY170" s="109" t="s">
        <v>102</v>
      </c>
    </row>
    <row r="171" spans="2:51" s="6" customFormat="1" ht="18.75" customHeight="1">
      <c r="B171" s="114"/>
      <c r="E171" s="115"/>
      <c r="F171" s="202" t="s">
        <v>114</v>
      </c>
      <c r="G171" s="203"/>
      <c r="H171" s="203"/>
      <c r="I171" s="203"/>
      <c r="K171" s="115"/>
      <c r="L171" s="143">
        <v>0</v>
      </c>
      <c r="M171" s="143">
        <v>0</v>
      </c>
      <c r="R171" s="116"/>
      <c r="T171" s="117"/>
      <c r="AA171" s="118"/>
      <c r="AB171" s="143"/>
      <c r="AT171" s="115" t="s">
        <v>113</v>
      </c>
      <c r="AU171" s="115" t="s">
        <v>73</v>
      </c>
      <c r="AV171" s="115" t="s">
        <v>19</v>
      </c>
      <c r="AW171" s="115" t="s">
        <v>82</v>
      </c>
      <c r="AX171" s="115" t="s">
        <v>61</v>
      </c>
      <c r="AY171" s="115" t="s">
        <v>102</v>
      </c>
    </row>
    <row r="172" spans="2:51" s="6" customFormat="1" ht="18.75" customHeight="1">
      <c r="B172" s="114"/>
      <c r="E172" s="115"/>
      <c r="F172" s="202" t="s">
        <v>114</v>
      </c>
      <c r="G172" s="203"/>
      <c r="H172" s="203"/>
      <c r="I172" s="203"/>
      <c r="K172" s="115"/>
      <c r="L172" s="143">
        <v>0</v>
      </c>
      <c r="M172" s="143">
        <v>0</v>
      </c>
      <c r="R172" s="116"/>
      <c r="T172" s="117"/>
      <c r="AA172" s="118"/>
      <c r="AB172" s="143"/>
      <c r="AT172" s="115" t="s">
        <v>113</v>
      </c>
      <c r="AU172" s="115" t="s">
        <v>73</v>
      </c>
      <c r="AV172" s="115" t="s">
        <v>19</v>
      </c>
      <c r="AW172" s="115" t="s">
        <v>82</v>
      </c>
      <c r="AX172" s="115" t="s">
        <v>61</v>
      </c>
      <c r="AY172" s="115" t="s">
        <v>102</v>
      </c>
    </row>
    <row r="173" spans="2:51" s="6" customFormat="1" ht="18.75" customHeight="1">
      <c r="B173" s="119"/>
      <c r="E173" s="120"/>
      <c r="F173" s="192" t="s">
        <v>115</v>
      </c>
      <c r="G173" s="193"/>
      <c r="H173" s="193"/>
      <c r="I173" s="193"/>
      <c r="K173" s="121">
        <v>19.764</v>
      </c>
      <c r="L173" s="143">
        <v>0</v>
      </c>
      <c r="M173" s="143">
        <v>0</v>
      </c>
      <c r="R173" s="122"/>
      <c r="T173" s="123"/>
      <c r="AA173" s="124"/>
      <c r="AB173" s="143"/>
      <c r="AT173" s="120" t="s">
        <v>113</v>
      </c>
      <c r="AU173" s="120" t="s">
        <v>73</v>
      </c>
      <c r="AV173" s="120" t="s">
        <v>107</v>
      </c>
      <c r="AW173" s="120" t="s">
        <v>82</v>
      </c>
      <c r="AX173" s="120" t="s">
        <v>19</v>
      </c>
      <c r="AY173" s="120" t="s">
        <v>102</v>
      </c>
    </row>
    <row r="174" spans="2:65" s="6" customFormat="1" ht="27" customHeight="1">
      <c r="B174" s="19"/>
      <c r="C174" s="128">
        <v>23</v>
      </c>
      <c r="D174" s="128" t="s">
        <v>256</v>
      </c>
      <c r="E174" s="129" t="s">
        <v>265</v>
      </c>
      <c r="F174" s="204" t="s">
        <v>526</v>
      </c>
      <c r="G174" s="205"/>
      <c r="H174" s="205"/>
      <c r="I174" s="205"/>
      <c r="J174" s="130" t="s">
        <v>248</v>
      </c>
      <c r="K174" s="131">
        <v>30.802</v>
      </c>
      <c r="L174" s="206"/>
      <c r="M174" s="207"/>
      <c r="N174" s="208">
        <f>ROUND($L$174*$K$174,2)</f>
        <v>0</v>
      </c>
      <c r="O174" s="186"/>
      <c r="P174" s="186"/>
      <c r="Q174" s="186"/>
      <c r="R174" s="20"/>
      <c r="T174" s="104"/>
      <c r="U174" s="26" t="s">
        <v>33</v>
      </c>
      <c r="V174" s="105">
        <v>0</v>
      </c>
      <c r="W174" s="105">
        <f>$V$174*$K$174</f>
        <v>0</v>
      </c>
      <c r="X174" s="105">
        <v>1</v>
      </c>
      <c r="Y174" s="105">
        <f>$X$174*$K$174</f>
        <v>30.802</v>
      </c>
      <c r="Z174" s="105">
        <v>0</v>
      </c>
      <c r="AA174" s="106">
        <f>$Z$174*$K$174</f>
        <v>0</v>
      </c>
      <c r="AB174" s="143"/>
      <c r="AR174" s="6" t="s">
        <v>128</v>
      </c>
      <c r="AT174" s="6" t="s">
        <v>256</v>
      </c>
      <c r="AU174" s="6" t="s">
        <v>73</v>
      </c>
      <c r="AY174" s="6" t="s">
        <v>102</v>
      </c>
      <c r="BE174" s="107">
        <f>IF($U$174="základní",$N$174,0)</f>
        <v>0</v>
      </c>
      <c r="BF174" s="107">
        <f>IF($U$174="snížená",$N$174,0)</f>
        <v>0</v>
      </c>
      <c r="BG174" s="107">
        <f>IF($U$174="zákl. přenesená",$N$174,0)</f>
        <v>0</v>
      </c>
      <c r="BH174" s="107">
        <f>IF($U$174="sníž. přenesená",$N$174,0)</f>
        <v>0</v>
      </c>
      <c r="BI174" s="107">
        <f>IF($U$174="nulová",$N$174,0)</f>
        <v>0</v>
      </c>
      <c r="BJ174" s="6" t="s">
        <v>19</v>
      </c>
      <c r="BK174" s="107">
        <f>ROUND($L$174*$K$174,2)</f>
        <v>0</v>
      </c>
      <c r="BL174" s="6" t="s">
        <v>107</v>
      </c>
      <c r="BM174" s="6" t="s">
        <v>201</v>
      </c>
    </row>
    <row r="175" spans="2:65" s="6" customFormat="1" ht="39" customHeight="1">
      <c r="B175" s="19"/>
      <c r="C175" s="100">
        <v>24</v>
      </c>
      <c r="D175" s="100" t="s">
        <v>103</v>
      </c>
      <c r="E175" s="101" t="s">
        <v>451</v>
      </c>
      <c r="F175" s="185" t="s">
        <v>452</v>
      </c>
      <c r="G175" s="186"/>
      <c r="H175" s="186"/>
      <c r="I175" s="186"/>
      <c r="J175" s="102" t="s">
        <v>154</v>
      </c>
      <c r="K175" s="103">
        <v>2.56</v>
      </c>
      <c r="L175" s="187"/>
      <c r="M175" s="188"/>
      <c r="N175" s="189">
        <f>ROUND($L$175*$K$175,2)</f>
        <v>0</v>
      </c>
      <c r="O175" s="186"/>
      <c r="P175" s="186"/>
      <c r="Q175" s="186"/>
      <c r="R175" s="20"/>
      <c r="T175" s="104"/>
      <c r="U175" s="26" t="s">
        <v>33</v>
      </c>
      <c r="V175" s="105">
        <v>0</v>
      </c>
      <c r="W175" s="105">
        <f>$V$175*$K$175</f>
        <v>0</v>
      </c>
      <c r="X175" s="105">
        <v>0</v>
      </c>
      <c r="Y175" s="105">
        <f>$X$175*$K$175</f>
        <v>0</v>
      </c>
      <c r="Z175" s="105">
        <v>0</v>
      </c>
      <c r="AA175" s="106">
        <f>$Z$175*$K$175</f>
        <v>0</v>
      </c>
      <c r="AB175" s="143"/>
      <c r="AR175" s="6" t="s">
        <v>107</v>
      </c>
      <c r="AT175" s="6" t="s">
        <v>103</v>
      </c>
      <c r="AU175" s="6" t="s">
        <v>73</v>
      </c>
      <c r="AY175" s="6" t="s">
        <v>102</v>
      </c>
      <c r="BE175" s="107">
        <f>IF($U$175="základní",$N$175,0)</f>
        <v>0</v>
      </c>
      <c r="BF175" s="107">
        <f>IF($U$175="snížená",$N$175,0)</f>
        <v>0</v>
      </c>
      <c r="BG175" s="107">
        <f>IF($U$175="zákl. přenesená",$N$175,0)</f>
        <v>0</v>
      </c>
      <c r="BH175" s="107">
        <f>IF($U$175="sníž. přenesená",$N$175,0)</f>
        <v>0</v>
      </c>
      <c r="BI175" s="107">
        <f>IF($U$175="nulová",$N$175,0)</f>
        <v>0</v>
      </c>
      <c r="BJ175" s="6" t="s">
        <v>19</v>
      </c>
      <c r="BK175" s="107">
        <f>ROUND($L$175*$K$175,2)</f>
        <v>0</v>
      </c>
      <c r="BL175" s="6" t="s">
        <v>107</v>
      </c>
      <c r="BM175" s="6" t="s">
        <v>450</v>
      </c>
    </row>
    <row r="176" spans="2:51" s="6" customFormat="1" ht="18.75" customHeight="1">
      <c r="B176" s="108"/>
      <c r="E176" s="109"/>
      <c r="F176" s="190" t="s">
        <v>453</v>
      </c>
      <c r="G176" s="191"/>
      <c r="H176" s="191"/>
      <c r="I176" s="191"/>
      <c r="K176" s="110">
        <v>2.56</v>
      </c>
      <c r="L176" s="143">
        <v>0</v>
      </c>
      <c r="M176" s="143">
        <v>0</v>
      </c>
      <c r="R176" s="111"/>
      <c r="T176" s="112"/>
      <c r="AA176" s="113"/>
      <c r="AB176" s="143"/>
      <c r="AT176" s="109" t="s">
        <v>113</v>
      </c>
      <c r="AU176" s="109" t="s">
        <v>73</v>
      </c>
      <c r="AV176" s="109" t="s">
        <v>73</v>
      </c>
      <c r="AW176" s="109" t="s">
        <v>82</v>
      </c>
      <c r="AX176" s="109" t="s">
        <v>61</v>
      </c>
      <c r="AY176" s="109" t="s">
        <v>102</v>
      </c>
    </row>
    <row r="177" spans="2:51" s="6" customFormat="1" ht="18.75" customHeight="1">
      <c r="B177" s="114"/>
      <c r="E177" s="115"/>
      <c r="F177" s="202" t="s">
        <v>114</v>
      </c>
      <c r="G177" s="203"/>
      <c r="H177" s="203"/>
      <c r="I177" s="203"/>
      <c r="K177" s="115"/>
      <c r="L177" s="143">
        <v>0</v>
      </c>
      <c r="M177" s="143">
        <v>0</v>
      </c>
      <c r="R177" s="116"/>
      <c r="T177" s="117"/>
      <c r="AA177" s="118"/>
      <c r="AB177" s="143"/>
      <c r="AT177" s="115" t="s">
        <v>113</v>
      </c>
      <c r="AU177" s="115" t="s">
        <v>73</v>
      </c>
      <c r="AV177" s="115" t="s">
        <v>19</v>
      </c>
      <c r="AW177" s="115" t="s">
        <v>82</v>
      </c>
      <c r="AX177" s="115" t="s">
        <v>61</v>
      </c>
      <c r="AY177" s="115" t="s">
        <v>102</v>
      </c>
    </row>
    <row r="178" spans="2:51" s="6" customFormat="1" ht="18.75" customHeight="1">
      <c r="B178" s="119"/>
      <c r="E178" s="120"/>
      <c r="F178" s="192" t="s">
        <v>115</v>
      </c>
      <c r="G178" s="193"/>
      <c r="H178" s="193"/>
      <c r="I178" s="193"/>
      <c r="K178" s="121">
        <v>2.56</v>
      </c>
      <c r="L178" s="143">
        <v>0</v>
      </c>
      <c r="M178" s="143">
        <v>0</v>
      </c>
      <c r="R178" s="122"/>
      <c r="T178" s="123"/>
      <c r="AA178" s="124"/>
      <c r="AB178" s="143"/>
      <c r="AT178" s="120" t="s">
        <v>113</v>
      </c>
      <c r="AU178" s="120" t="s">
        <v>73</v>
      </c>
      <c r="AV178" s="120" t="s">
        <v>107</v>
      </c>
      <c r="AW178" s="120" t="s">
        <v>82</v>
      </c>
      <c r="AX178" s="120" t="s">
        <v>19</v>
      </c>
      <c r="AY178" s="120" t="s">
        <v>102</v>
      </c>
    </row>
    <row r="179" spans="2:65" s="6" customFormat="1" ht="27" customHeight="1">
      <c r="B179" s="19"/>
      <c r="C179" s="100">
        <v>25</v>
      </c>
      <c r="D179" s="100" t="s">
        <v>103</v>
      </c>
      <c r="E179" s="101" t="s">
        <v>455</v>
      </c>
      <c r="F179" s="185" t="s">
        <v>456</v>
      </c>
      <c r="G179" s="186"/>
      <c r="H179" s="186"/>
      <c r="I179" s="186"/>
      <c r="J179" s="102" t="s">
        <v>154</v>
      </c>
      <c r="K179" s="103">
        <v>2.56</v>
      </c>
      <c r="L179" s="187"/>
      <c r="M179" s="188"/>
      <c r="N179" s="189">
        <f>ROUND($L$179*$K$179,2)</f>
        <v>0</v>
      </c>
      <c r="O179" s="186"/>
      <c r="P179" s="186"/>
      <c r="Q179" s="186"/>
      <c r="R179" s="20"/>
      <c r="T179" s="104"/>
      <c r="U179" s="26" t="s">
        <v>33</v>
      </c>
      <c r="V179" s="105">
        <v>0</v>
      </c>
      <c r="W179" s="105">
        <f>$V$179*$K$179</f>
        <v>0</v>
      </c>
      <c r="X179" s="105">
        <v>0</v>
      </c>
      <c r="Y179" s="105">
        <f>$X$179*$K$179</f>
        <v>0</v>
      </c>
      <c r="Z179" s="105">
        <v>0</v>
      </c>
      <c r="AA179" s="106">
        <f>$Z$179*$K$179</f>
        <v>0</v>
      </c>
      <c r="AB179" s="143"/>
      <c r="AR179" s="6" t="s">
        <v>107</v>
      </c>
      <c r="AT179" s="6" t="s">
        <v>103</v>
      </c>
      <c r="AU179" s="6" t="s">
        <v>73</v>
      </c>
      <c r="AY179" s="6" t="s">
        <v>102</v>
      </c>
      <c r="BE179" s="107">
        <f>IF($U$179="základní",$N$179,0)</f>
        <v>0</v>
      </c>
      <c r="BF179" s="107">
        <f>IF($U$179="snížená",$N$179,0)</f>
        <v>0</v>
      </c>
      <c r="BG179" s="107">
        <f>IF($U$179="zákl. přenesená",$N$179,0)</f>
        <v>0</v>
      </c>
      <c r="BH179" s="107">
        <f>IF($U$179="sníž. přenesená",$N$179,0)</f>
        <v>0</v>
      </c>
      <c r="BI179" s="107">
        <f>IF($U$179="nulová",$N$179,0)</f>
        <v>0</v>
      </c>
      <c r="BJ179" s="6" t="s">
        <v>19</v>
      </c>
      <c r="BK179" s="107">
        <f>ROUND($L$179*$K$179,2)</f>
        <v>0</v>
      </c>
      <c r="BL179" s="6" t="s">
        <v>107</v>
      </c>
      <c r="BM179" s="6" t="s">
        <v>454</v>
      </c>
    </row>
    <row r="180" spans="2:51" s="6" customFormat="1" ht="18.75" customHeight="1">
      <c r="B180" s="108"/>
      <c r="E180" s="109"/>
      <c r="F180" s="190" t="s">
        <v>453</v>
      </c>
      <c r="G180" s="191"/>
      <c r="H180" s="191"/>
      <c r="I180" s="191"/>
      <c r="K180" s="110">
        <v>2.56</v>
      </c>
      <c r="L180" s="143">
        <v>0</v>
      </c>
      <c r="M180" s="143">
        <v>0</v>
      </c>
      <c r="R180" s="111"/>
      <c r="T180" s="112"/>
      <c r="AA180" s="113"/>
      <c r="AB180" s="143"/>
      <c r="AT180" s="109" t="s">
        <v>113</v>
      </c>
      <c r="AU180" s="109" t="s">
        <v>73</v>
      </c>
      <c r="AV180" s="109" t="s">
        <v>73</v>
      </c>
      <c r="AW180" s="109" t="s">
        <v>82</v>
      </c>
      <c r="AX180" s="109" t="s">
        <v>61</v>
      </c>
      <c r="AY180" s="109" t="s">
        <v>102</v>
      </c>
    </row>
    <row r="181" spans="2:51" s="6" customFormat="1" ht="18.75" customHeight="1">
      <c r="B181" s="114"/>
      <c r="E181" s="115"/>
      <c r="F181" s="202" t="s">
        <v>114</v>
      </c>
      <c r="G181" s="203"/>
      <c r="H181" s="203"/>
      <c r="I181" s="203"/>
      <c r="K181" s="115"/>
      <c r="L181" s="143">
        <v>0</v>
      </c>
      <c r="M181" s="143">
        <v>0</v>
      </c>
      <c r="R181" s="116"/>
      <c r="T181" s="117"/>
      <c r="AA181" s="118"/>
      <c r="AB181" s="143"/>
      <c r="AT181" s="115" t="s">
        <v>113</v>
      </c>
      <c r="AU181" s="115" t="s">
        <v>73</v>
      </c>
      <c r="AV181" s="115" t="s">
        <v>19</v>
      </c>
      <c r="AW181" s="115" t="s">
        <v>82</v>
      </c>
      <c r="AX181" s="115" t="s">
        <v>61</v>
      </c>
      <c r="AY181" s="115" t="s">
        <v>102</v>
      </c>
    </row>
    <row r="182" spans="2:51" s="6" customFormat="1" ht="18.75" customHeight="1">
      <c r="B182" s="119"/>
      <c r="E182" s="120"/>
      <c r="F182" s="192" t="s">
        <v>115</v>
      </c>
      <c r="G182" s="193"/>
      <c r="H182" s="193"/>
      <c r="I182" s="193"/>
      <c r="K182" s="121">
        <v>2.56</v>
      </c>
      <c r="L182" s="143">
        <v>0</v>
      </c>
      <c r="M182" s="143">
        <v>0</v>
      </c>
      <c r="R182" s="122"/>
      <c r="T182" s="123"/>
      <c r="AA182" s="124"/>
      <c r="AB182" s="143"/>
      <c r="AT182" s="120" t="s">
        <v>113</v>
      </c>
      <c r="AU182" s="120" t="s">
        <v>73</v>
      </c>
      <c r="AV182" s="120" t="s">
        <v>107</v>
      </c>
      <c r="AW182" s="120" t="s">
        <v>82</v>
      </c>
      <c r="AX182" s="120" t="s">
        <v>19</v>
      </c>
      <c r="AY182" s="120" t="s">
        <v>102</v>
      </c>
    </row>
    <row r="183" spans="2:63" s="90" customFormat="1" ht="30.75" customHeight="1">
      <c r="B183" s="91"/>
      <c r="D183" s="99" t="s">
        <v>389</v>
      </c>
      <c r="E183" s="99"/>
      <c r="F183" s="99"/>
      <c r="G183" s="99"/>
      <c r="H183" s="99"/>
      <c r="I183" s="99"/>
      <c r="J183" s="99"/>
      <c r="K183" s="99"/>
      <c r="L183" s="144">
        <v>0</v>
      </c>
      <c r="M183" s="144">
        <v>0</v>
      </c>
      <c r="N183" s="199">
        <f>$BK$183</f>
        <v>0</v>
      </c>
      <c r="O183" s="198"/>
      <c r="P183" s="198"/>
      <c r="Q183" s="198"/>
      <c r="R183" s="94"/>
      <c r="S183" s="6"/>
      <c r="T183" s="95"/>
      <c r="W183" s="96">
        <f>SUM($W$184:$W$188)</f>
        <v>0</v>
      </c>
      <c r="Y183" s="96">
        <f>SUM($Y$184:$Y$188)</f>
        <v>0</v>
      </c>
      <c r="AA183" s="97">
        <f>SUM($AA$184:$AA$188)</f>
        <v>0</v>
      </c>
      <c r="AB183" s="143"/>
      <c r="AR183" s="93" t="s">
        <v>19</v>
      </c>
      <c r="AT183" s="93" t="s">
        <v>60</v>
      </c>
      <c r="AU183" s="93" t="s">
        <v>19</v>
      </c>
      <c r="AY183" s="93" t="s">
        <v>102</v>
      </c>
      <c r="BK183" s="98">
        <f>SUM($BK$184:$BK$188)</f>
        <v>0</v>
      </c>
    </row>
    <row r="184" spans="2:65" s="6" customFormat="1" ht="27" customHeight="1">
      <c r="B184" s="19"/>
      <c r="C184" s="100">
        <v>26</v>
      </c>
      <c r="D184" s="100" t="s">
        <v>103</v>
      </c>
      <c r="E184" s="101" t="s">
        <v>457</v>
      </c>
      <c r="F184" s="185" t="s">
        <v>458</v>
      </c>
      <c r="G184" s="186"/>
      <c r="H184" s="186"/>
      <c r="I184" s="186"/>
      <c r="J184" s="102" t="s">
        <v>154</v>
      </c>
      <c r="K184" s="103">
        <v>2.56</v>
      </c>
      <c r="L184" s="187"/>
      <c r="M184" s="188"/>
      <c r="N184" s="189">
        <f>ROUND($L$184*$K$184,2)</f>
        <v>0</v>
      </c>
      <c r="O184" s="186"/>
      <c r="P184" s="186"/>
      <c r="Q184" s="186"/>
      <c r="R184" s="20"/>
      <c r="T184" s="104"/>
      <c r="U184" s="26" t="s">
        <v>33</v>
      </c>
      <c r="V184" s="105">
        <v>0</v>
      </c>
      <c r="W184" s="105">
        <f>$V$184*$K$184</f>
        <v>0</v>
      </c>
      <c r="X184" s="105">
        <v>0</v>
      </c>
      <c r="Y184" s="105">
        <f>$X$184*$K$184</f>
        <v>0</v>
      </c>
      <c r="Z184" s="105">
        <v>0</v>
      </c>
      <c r="AA184" s="106">
        <f>$Z$184*$K$184</f>
        <v>0</v>
      </c>
      <c r="AB184" s="143"/>
      <c r="AR184" s="6" t="s">
        <v>107</v>
      </c>
      <c r="AT184" s="6" t="s">
        <v>103</v>
      </c>
      <c r="AU184" s="6" t="s">
        <v>73</v>
      </c>
      <c r="AY184" s="6" t="s">
        <v>102</v>
      </c>
      <c r="BE184" s="107">
        <f>IF($U$184="základní",$N$184,0)</f>
        <v>0</v>
      </c>
      <c r="BF184" s="107">
        <f>IF($U$184="snížená",$N$184,0)</f>
        <v>0</v>
      </c>
      <c r="BG184" s="107">
        <f>IF($U$184="zákl. přenesená",$N$184,0)</f>
        <v>0</v>
      </c>
      <c r="BH184" s="107">
        <f>IF($U$184="sníž. přenesená",$N$184,0)</f>
        <v>0</v>
      </c>
      <c r="BI184" s="107">
        <f>IF($U$184="nulová",$N$184,0)</f>
        <v>0</v>
      </c>
      <c r="BJ184" s="6" t="s">
        <v>19</v>
      </c>
      <c r="BK184" s="107">
        <f>ROUND($L$184*$K$184,2)</f>
        <v>0</v>
      </c>
      <c r="BL184" s="6" t="s">
        <v>107</v>
      </c>
      <c r="BM184" s="6" t="s">
        <v>204</v>
      </c>
    </row>
    <row r="185" spans="2:51" s="6" customFormat="1" ht="18.75" customHeight="1">
      <c r="B185" s="108"/>
      <c r="E185" s="109"/>
      <c r="F185" s="190" t="s">
        <v>453</v>
      </c>
      <c r="G185" s="191"/>
      <c r="H185" s="191"/>
      <c r="I185" s="191"/>
      <c r="K185" s="110">
        <v>2.56</v>
      </c>
      <c r="L185" s="143">
        <v>0</v>
      </c>
      <c r="M185" s="143">
        <v>0</v>
      </c>
      <c r="R185" s="111"/>
      <c r="T185" s="112"/>
      <c r="AA185" s="113"/>
      <c r="AB185" s="143"/>
      <c r="AT185" s="109" t="s">
        <v>113</v>
      </c>
      <c r="AU185" s="109" t="s">
        <v>73</v>
      </c>
      <c r="AV185" s="109" t="s">
        <v>73</v>
      </c>
      <c r="AW185" s="109" t="s">
        <v>82</v>
      </c>
      <c r="AX185" s="109" t="s">
        <v>61</v>
      </c>
      <c r="AY185" s="109" t="s">
        <v>102</v>
      </c>
    </row>
    <row r="186" spans="2:51" s="6" customFormat="1" ht="18.75" customHeight="1">
      <c r="B186" s="114"/>
      <c r="E186" s="115"/>
      <c r="F186" s="202" t="s">
        <v>114</v>
      </c>
      <c r="G186" s="203"/>
      <c r="H186" s="203"/>
      <c r="I186" s="203"/>
      <c r="K186" s="115"/>
      <c r="L186" s="143">
        <v>0</v>
      </c>
      <c r="M186" s="143">
        <v>0</v>
      </c>
      <c r="R186" s="116"/>
      <c r="T186" s="117"/>
      <c r="AA186" s="118"/>
      <c r="AB186" s="143"/>
      <c r="AT186" s="115" t="s">
        <v>113</v>
      </c>
      <c r="AU186" s="115" t="s">
        <v>73</v>
      </c>
      <c r="AV186" s="115" t="s">
        <v>19</v>
      </c>
      <c r="AW186" s="115" t="s">
        <v>82</v>
      </c>
      <c r="AX186" s="115" t="s">
        <v>61</v>
      </c>
      <c r="AY186" s="115" t="s">
        <v>102</v>
      </c>
    </row>
    <row r="187" spans="2:51" s="6" customFormat="1" ht="18.75" customHeight="1">
      <c r="B187" s="119"/>
      <c r="E187" s="120"/>
      <c r="F187" s="192" t="s">
        <v>115</v>
      </c>
      <c r="G187" s="193"/>
      <c r="H187" s="193"/>
      <c r="I187" s="193"/>
      <c r="K187" s="121">
        <v>2.56</v>
      </c>
      <c r="L187" s="143">
        <v>0</v>
      </c>
      <c r="M187" s="143">
        <v>0</v>
      </c>
      <c r="R187" s="122"/>
      <c r="T187" s="123"/>
      <c r="AA187" s="124"/>
      <c r="AB187" s="143"/>
      <c r="AT187" s="120" t="s">
        <v>113</v>
      </c>
      <c r="AU187" s="120" t="s">
        <v>73</v>
      </c>
      <c r="AV187" s="120" t="s">
        <v>107</v>
      </c>
      <c r="AW187" s="120" t="s">
        <v>82</v>
      </c>
      <c r="AX187" s="120" t="s">
        <v>19</v>
      </c>
      <c r="AY187" s="120" t="s">
        <v>102</v>
      </c>
    </row>
    <row r="188" spans="2:65" s="6" customFormat="1" ht="15.75" customHeight="1">
      <c r="B188" s="19"/>
      <c r="C188" s="128">
        <v>27</v>
      </c>
      <c r="D188" s="128" t="s">
        <v>256</v>
      </c>
      <c r="E188" s="129" t="s">
        <v>459</v>
      </c>
      <c r="F188" s="204" t="s">
        <v>460</v>
      </c>
      <c r="G188" s="205"/>
      <c r="H188" s="205"/>
      <c r="I188" s="205"/>
      <c r="J188" s="130" t="s">
        <v>461</v>
      </c>
      <c r="K188" s="131">
        <v>0.064</v>
      </c>
      <c r="L188" s="206"/>
      <c r="M188" s="207"/>
      <c r="N188" s="208">
        <f>ROUND($L$188*$K$188,2)</f>
        <v>0</v>
      </c>
      <c r="O188" s="186"/>
      <c r="P188" s="186"/>
      <c r="Q188" s="186"/>
      <c r="R188" s="20"/>
      <c r="T188" s="104"/>
      <c r="U188" s="26" t="s">
        <v>33</v>
      </c>
      <c r="V188" s="105">
        <v>0</v>
      </c>
      <c r="W188" s="105">
        <f>$V$188*$K$188</f>
        <v>0</v>
      </c>
      <c r="X188" s="105">
        <v>0</v>
      </c>
      <c r="Y188" s="105">
        <f>$X$188*$K$188</f>
        <v>0</v>
      </c>
      <c r="Z188" s="105">
        <v>0</v>
      </c>
      <c r="AA188" s="106">
        <f>$Z$188*$K$188</f>
        <v>0</v>
      </c>
      <c r="AB188" s="143"/>
      <c r="AR188" s="6" t="s">
        <v>128</v>
      </c>
      <c r="AT188" s="6" t="s">
        <v>256</v>
      </c>
      <c r="AU188" s="6" t="s">
        <v>73</v>
      </c>
      <c r="AY188" s="6" t="s">
        <v>102</v>
      </c>
      <c r="BE188" s="107">
        <f>IF($U$188="základní",$N$188,0)</f>
        <v>0</v>
      </c>
      <c r="BF188" s="107">
        <f>IF($U$188="snížená",$N$188,0)</f>
        <v>0</v>
      </c>
      <c r="BG188" s="107">
        <f>IF($U$188="zákl. přenesená",$N$188,0)</f>
        <v>0</v>
      </c>
      <c r="BH188" s="107">
        <f>IF($U$188="sníž. přenesená",$N$188,0)</f>
        <v>0</v>
      </c>
      <c r="BI188" s="107">
        <f>IF($U$188="nulová",$N$188,0)</f>
        <v>0</v>
      </c>
      <c r="BJ188" s="6" t="s">
        <v>19</v>
      </c>
      <c r="BK188" s="107">
        <f>ROUND($L$188*$K$188,2)</f>
        <v>0</v>
      </c>
      <c r="BL188" s="6" t="s">
        <v>107</v>
      </c>
      <c r="BM188" s="6" t="s">
        <v>208</v>
      </c>
    </row>
    <row r="189" spans="2:63" s="90" customFormat="1" ht="30.75" customHeight="1">
      <c r="B189" s="91"/>
      <c r="D189" s="99" t="s">
        <v>145</v>
      </c>
      <c r="E189" s="99"/>
      <c r="F189" s="99"/>
      <c r="G189" s="99"/>
      <c r="H189" s="99"/>
      <c r="I189" s="99"/>
      <c r="J189" s="99"/>
      <c r="K189" s="99"/>
      <c r="L189" s="144">
        <v>0</v>
      </c>
      <c r="M189" s="144">
        <v>0</v>
      </c>
      <c r="N189" s="199">
        <f>$BK$189</f>
        <v>0</v>
      </c>
      <c r="O189" s="198"/>
      <c r="P189" s="198"/>
      <c r="Q189" s="198"/>
      <c r="R189" s="94"/>
      <c r="S189" s="6"/>
      <c r="T189" s="95"/>
      <c r="W189" s="96">
        <f>SUM($W$190:$W$193)</f>
        <v>0</v>
      </c>
      <c r="Y189" s="96">
        <f>SUM($Y$190:$Y$193)</f>
        <v>0</v>
      </c>
      <c r="AA189" s="97">
        <f>SUM($AA$190:$AA$193)</f>
        <v>0</v>
      </c>
      <c r="AB189" s="143"/>
      <c r="AR189" s="93" t="s">
        <v>19</v>
      </c>
      <c r="AT189" s="93" t="s">
        <v>60</v>
      </c>
      <c r="AU189" s="93" t="s">
        <v>19</v>
      </c>
      <c r="AY189" s="93" t="s">
        <v>102</v>
      </c>
      <c r="BK189" s="98">
        <f>SUM($BK$190:$BK$193)</f>
        <v>0</v>
      </c>
    </row>
    <row r="190" spans="2:65" s="6" customFormat="1" ht="15.75" customHeight="1">
      <c r="B190" s="19"/>
      <c r="C190" s="100">
        <v>28</v>
      </c>
      <c r="D190" s="100" t="s">
        <v>103</v>
      </c>
      <c r="E190" s="101" t="s">
        <v>272</v>
      </c>
      <c r="F190" s="185" t="s">
        <v>273</v>
      </c>
      <c r="G190" s="186"/>
      <c r="H190" s="186"/>
      <c r="I190" s="186"/>
      <c r="J190" s="102" t="s">
        <v>171</v>
      </c>
      <c r="K190" s="103">
        <v>36.7</v>
      </c>
      <c r="L190" s="187"/>
      <c r="M190" s="188"/>
      <c r="N190" s="189">
        <f>ROUND($L$190*$K$190,2)</f>
        <v>0</v>
      </c>
      <c r="O190" s="186"/>
      <c r="P190" s="186"/>
      <c r="Q190" s="186"/>
      <c r="R190" s="20"/>
      <c r="T190" s="104"/>
      <c r="U190" s="26" t="s">
        <v>33</v>
      </c>
      <c r="V190" s="105">
        <v>0</v>
      </c>
      <c r="W190" s="105">
        <f>$V$190*$K$190</f>
        <v>0</v>
      </c>
      <c r="X190" s="105">
        <v>0</v>
      </c>
      <c r="Y190" s="105">
        <f>$X$190*$K$190</f>
        <v>0</v>
      </c>
      <c r="Z190" s="105">
        <v>0</v>
      </c>
      <c r="AA190" s="106">
        <f>$Z$190*$K$190</f>
        <v>0</v>
      </c>
      <c r="AB190" s="143"/>
      <c r="AR190" s="6" t="s">
        <v>107</v>
      </c>
      <c r="AT190" s="6" t="s">
        <v>103</v>
      </c>
      <c r="AU190" s="6" t="s">
        <v>73</v>
      </c>
      <c r="AY190" s="6" t="s">
        <v>102</v>
      </c>
      <c r="BE190" s="107">
        <f>IF($U$190="základní",$N$190,0)</f>
        <v>0</v>
      </c>
      <c r="BF190" s="107">
        <f>IF($U$190="snížená",$N$190,0)</f>
        <v>0</v>
      </c>
      <c r="BG190" s="107">
        <f>IF($U$190="zákl. přenesená",$N$190,0)</f>
        <v>0</v>
      </c>
      <c r="BH190" s="107">
        <f>IF($U$190="sníž. přenesená",$N$190,0)</f>
        <v>0</v>
      </c>
      <c r="BI190" s="107">
        <f>IF($U$190="nulová",$N$190,0)</f>
        <v>0</v>
      </c>
      <c r="BJ190" s="6" t="s">
        <v>19</v>
      </c>
      <c r="BK190" s="107">
        <f>ROUND($L$190*$K$190,2)</f>
        <v>0</v>
      </c>
      <c r="BL190" s="6" t="s">
        <v>107</v>
      </c>
      <c r="BM190" s="6" t="s">
        <v>462</v>
      </c>
    </row>
    <row r="191" spans="2:51" s="6" customFormat="1" ht="18.75" customHeight="1">
      <c r="B191" s="108"/>
      <c r="E191" s="109"/>
      <c r="F191" s="190" t="s">
        <v>463</v>
      </c>
      <c r="G191" s="191"/>
      <c r="H191" s="191"/>
      <c r="I191" s="191"/>
      <c r="K191" s="110">
        <v>36.7</v>
      </c>
      <c r="L191" s="143">
        <v>0</v>
      </c>
      <c r="M191" s="143">
        <v>0</v>
      </c>
      <c r="R191" s="111"/>
      <c r="T191" s="112"/>
      <c r="AA191" s="113"/>
      <c r="AB191" s="143"/>
      <c r="AT191" s="109" t="s">
        <v>113</v>
      </c>
      <c r="AU191" s="109" t="s">
        <v>73</v>
      </c>
      <c r="AV191" s="109" t="s">
        <v>73</v>
      </c>
      <c r="AW191" s="109" t="s">
        <v>82</v>
      </c>
      <c r="AX191" s="109" t="s">
        <v>61</v>
      </c>
      <c r="AY191" s="109" t="s">
        <v>102</v>
      </c>
    </row>
    <row r="192" spans="2:51" s="6" customFormat="1" ht="18.75" customHeight="1">
      <c r="B192" s="114"/>
      <c r="E192" s="115"/>
      <c r="F192" s="202" t="s">
        <v>114</v>
      </c>
      <c r="G192" s="203"/>
      <c r="H192" s="203"/>
      <c r="I192" s="203"/>
      <c r="K192" s="115"/>
      <c r="L192" s="143">
        <v>0</v>
      </c>
      <c r="M192" s="143">
        <v>0</v>
      </c>
      <c r="R192" s="116"/>
      <c r="T192" s="117"/>
      <c r="AA192" s="118"/>
      <c r="AB192" s="143"/>
      <c r="AT192" s="115" t="s">
        <v>113</v>
      </c>
      <c r="AU192" s="115" t="s">
        <v>73</v>
      </c>
      <c r="AV192" s="115" t="s">
        <v>19</v>
      </c>
      <c r="AW192" s="115" t="s">
        <v>82</v>
      </c>
      <c r="AX192" s="115" t="s">
        <v>61</v>
      </c>
      <c r="AY192" s="115" t="s">
        <v>102</v>
      </c>
    </row>
    <row r="193" spans="2:51" s="6" customFormat="1" ht="18.75" customHeight="1">
      <c r="B193" s="119"/>
      <c r="E193" s="120"/>
      <c r="F193" s="192" t="s">
        <v>115</v>
      </c>
      <c r="G193" s="193"/>
      <c r="H193" s="193"/>
      <c r="I193" s="193"/>
      <c r="K193" s="121">
        <v>36.7</v>
      </c>
      <c r="L193" s="143">
        <v>0</v>
      </c>
      <c r="M193" s="143">
        <v>0</v>
      </c>
      <c r="R193" s="122"/>
      <c r="T193" s="123"/>
      <c r="AA193" s="124"/>
      <c r="AB193" s="143"/>
      <c r="AT193" s="120" t="s">
        <v>113</v>
      </c>
      <c r="AU193" s="120" t="s">
        <v>73</v>
      </c>
      <c r="AV193" s="120" t="s">
        <v>107</v>
      </c>
      <c r="AW193" s="120" t="s">
        <v>82</v>
      </c>
      <c r="AX193" s="120" t="s">
        <v>19</v>
      </c>
      <c r="AY193" s="120" t="s">
        <v>102</v>
      </c>
    </row>
    <row r="194" spans="2:63" s="90" customFormat="1" ht="30.75" customHeight="1">
      <c r="B194" s="91"/>
      <c r="D194" s="99" t="s">
        <v>146</v>
      </c>
      <c r="E194" s="99"/>
      <c r="F194" s="99"/>
      <c r="G194" s="99"/>
      <c r="H194" s="99"/>
      <c r="I194" s="99"/>
      <c r="J194" s="99"/>
      <c r="K194" s="99"/>
      <c r="L194" s="144">
        <v>0</v>
      </c>
      <c r="M194" s="144">
        <v>0</v>
      </c>
      <c r="N194" s="199">
        <f>$BK$194</f>
        <v>0</v>
      </c>
      <c r="O194" s="198"/>
      <c r="P194" s="198"/>
      <c r="Q194" s="198"/>
      <c r="R194" s="94"/>
      <c r="S194" s="6"/>
      <c r="T194" s="95"/>
      <c r="W194" s="96">
        <f>SUM($W$195:$W$200)</f>
        <v>0</v>
      </c>
      <c r="Y194" s="96">
        <f>SUM($Y$195:$Y$200)</f>
        <v>0</v>
      </c>
      <c r="AA194" s="97">
        <f>SUM($AA$195:$AA$200)</f>
        <v>0</v>
      </c>
      <c r="AB194" s="143"/>
      <c r="AR194" s="93" t="s">
        <v>19</v>
      </c>
      <c r="AT194" s="93" t="s">
        <v>60</v>
      </c>
      <c r="AU194" s="93" t="s">
        <v>19</v>
      </c>
      <c r="AY194" s="93" t="s">
        <v>102</v>
      </c>
      <c r="BK194" s="98">
        <f>SUM($BK$195:$BK$200)</f>
        <v>0</v>
      </c>
    </row>
    <row r="195" spans="2:65" s="6" customFormat="1" ht="27" customHeight="1">
      <c r="B195" s="19"/>
      <c r="C195" s="100">
        <v>29</v>
      </c>
      <c r="D195" s="100" t="s">
        <v>103</v>
      </c>
      <c r="E195" s="101" t="s">
        <v>465</v>
      </c>
      <c r="F195" s="185" t="s">
        <v>466</v>
      </c>
      <c r="G195" s="186"/>
      <c r="H195" s="186"/>
      <c r="I195" s="186"/>
      <c r="J195" s="102" t="s">
        <v>178</v>
      </c>
      <c r="K195" s="103">
        <v>0.67</v>
      </c>
      <c r="L195" s="187"/>
      <c r="M195" s="188"/>
      <c r="N195" s="189">
        <f>ROUND($L$195*$K$195,2)</f>
        <v>0</v>
      </c>
      <c r="O195" s="186"/>
      <c r="P195" s="186"/>
      <c r="Q195" s="186"/>
      <c r="R195" s="20"/>
      <c r="T195" s="104"/>
      <c r="U195" s="26" t="s">
        <v>33</v>
      </c>
      <c r="V195" s="105">
        <v>0</v>
      </c>
      <c r="W195" s="105">
        <f>$V$195*$K$195</f>
        <v>0</v>
      </c>
      <c r="X195" s="105">
        <v>0</v>
      </c>
      <c r="Y195" s="105">
        <f>$X$195*$K$195</f>
        <v>0</v>
      </c>
      <c r="Z195" s="105">
        <v>0</v>
      </c>
      <c r="AA195" s="106">
        <f>$Z$195*$K$195</f>
        <v>0</v>
      </c>
      <c r="AB195" s="143"/>
      <c r="AR195" s="6" t="s">
        <v>107</v>
      </c>
      <c r="AT195" s="6" t="s">
        <v>103</v>
      </c>
      <c r="AU195" s="6" t="s">
        <v>73</v>
      </c>
      <c r="AY195" s="6" t="s">
        <v>102</v>
      </c>
      <c r="BE195" s="107">
        <f>IF($U$195="základní",$N$195,0)</f>
        <v>0</v>
      </c>
      <c r="BF195" s="107">
        <f>IF($U$195="snížená",$N$195,0)</f>
        <v>0</v>
      </c>
      <c r="BG195" s="107">
        <f>IF($U$195="zákl. přenesená",$N$195,0)</f>
        <v>0</v>
      </c>
      <c r="BH195" s="107">
        <f>IF($U$195="sníž. přenesená",$N$195,0)</f>
        <v>0</v>
      </c>
      <c r="BI195" s="107">
        <f>IF($U$195="nulová",$N$195,0)</f>
        <v>0</v>
      </c>
      <c r="BJ195" s="6" t="s">
        <v>19</v>
      </c>
      <c r="BK195" s="107">
        <f>ROUND($L$195*$K$195,2)</f>
        <v>0</v>
      </c>
      <c r="BL195" s="6" t="s">
        <v>107</v>
      </c>
      <c r="BM195" s="6" t="s">
        <v>464</v>
      </c>
    </row>
    <row r="196" spans="2:51" s="6" customFormat="1" ht="18.75" customHeight="1">
      <c r="B196" s="108"/>
      <c r="E196" s="109"/>
      <c r="F196" s="190" t="s">
        <v>467</v>
      </c>
      <c r="G196" s="191"/>
      <c r="H196" s="191"/>
      <c r="I196" s="191"/>
      <c r="K196" s="110">
        <v>0.414</v>
      </c>
      <c r="L196" s="143">
        <v>0</v>
      </c>
      <c r="M196" s="143">
        <v>0</v>
      </c>
      <c r="R196" s="111"/>
      <c r="T196" s="112"/>
      <c r="AA196" s="113"/>
      <c r="AB196" s="143"/>
      <c r="AT196" s="109" t="s">
        <v>113</v>
      </c>
      <c r="AU196" s="109" t="s">
        <v>73</v>
      </c>
      <c r="AV196" s="109" t="s">
        <v>73</v>
      </c>
      <c r="AW196" s="109" t="s">
        <v>82</v>
      </c>
      <c r="AX196" s="109" t="s">
        <v>61</v>
      </c>
      <c r="AY196" s="109" t="s">
        <v>102</v>
      </c>
    </row>
    <row r="197" spans="2:51" s="6" customFormat="1" ht="18.75" customHeight="1">
      <c r="B197" s="108"/>
      <c r="E197" s="109"/>
      <c r="F197" s="190" t="s">
        <v>468</v>
      </c>
      <c r="G197" s="191"/>
      <c r="H197" s="191"/>
      <c r="I197" s="191"/>
      <c r="K197" s="110">
        <v>0.256</v>
      </c>
      <c r="L197" s="143">
        <v>0</v>
      </c>
      <c r="M197" s="143">
        <v>0</v>
      </c>
      <c r="R197" s="111"/>
      <c r="T197" s="112"/>
      <c r="AA197" s="113"/>
      <c r="AB197" s="143"/>
      <c r="AT197" s="109" t="s">
        <v>113</v>
      </c>
      <c r="AU197" s="109" t="s">
        <v>73</v>
      </c>
      <c r="AV197" s="109" t="s">
        <v>73</v>
      </c>
      <c r="AW197" s="109" t="s">
        <v>82</v>
      </c>
      <c r="AX197" s="109" t="s">
        <v>61</v>
      </c>
      <c r="AY197" s="109" t="s">
        <v>102</v>
      </c>
    </row>
    <row r="198" spans="2:51" s="6" customFormat="1" ht="18.75" customHeight="1">
      <c r="B198" s="114"/>
      <c r="E198" s="115"/>
      <c r="F198" s="202" t="s">
        <v>114</v>
      </c>
      <c r="G198" s="203"/>
      <c r="H198" s="203"/>
      <c r="I198" s="203"/>
      <c r="K198" s="115"/>
      <c r="L198" s="143">
        <v>0</v>
      </c>
      <c r="M198" s="143">
        <v>0</v>
      </c>
      <c r="R198" s="116"/>
      <c r="T198" s="117"/>
      <c r="AA198" s="118"/>
      <c r="AB198" s="143"/>
      <c r="AT198" s="115" t="s">
        <v>113</v>
      </c>
      <c r="AU198" s="115" t="s">
        <v>73</v>
      </c>
      <c r="AV198" s="115" t="s">
        <v>19</v>
      </c>
      <c r="AW198" s="115" t="s">
        <v>82</v>
      </c>
      <c r="AX198" s="115" t="s">
        <v>61</v>
      </c>
      <c r="AY198" s="115" t="s">
        <v>102</v>
      </c>
    </row>
    <row r="199" spans="2:51" s="6" customFormat="1" ht="18.75" customHeight="1">
      <c r="B199" s="114"/>
      <c r="E199" s="115"/>
      <c r="F199" s="202" t="s">
        <v>114</v>
      </c>
      <c r="G199" s="203"/>
      <c r="H199" s="203"/>
      <c r="I199" s="203"/>
      <c r="K199" s="115"/>
      <c r="L199" s="143">
        <v>0</v>
      </c>
      <c r="M199" s="143">
        <v>0</v>
      </c>
      <c r="R199" s="116"/>
      <c r="T199" s="117"/>
      <c r="AA199" s="118"/>
      <c r="AB199" s="143"/>
      <c r="AT199" s="115" t="s">
        <v>113</v>
      </c>
      <c r="AU199" s="115" t="s">
        <v>73</v>
      </c>
      <c r="AV199" s="115" t="s">
        <v>19</v>
      </c>
      <c r="AW199" s="115" t="s">
        <v>82</v>
      </c>
      <c r="AX199" s="115" t="s">
        <v>61</v>
      </c>
      <c r="AY199" s="115" t="s">
        <v>102</v>
      </c>
    </row>
    <row r="200" spans="2:51" s="6" customFormat="1" ht="18.75" customHeight="1">
      <c r="B200" s="119"/>
      <c r="E200" s="120"/>
      <c r="F200" s="192" t="s">
        <v>115</v>
      </c>
      <c r="G200" s="193"/>
      <c r="H200" s="193"/>
      <c r="I200" s="193"/>
      <c r="K200" s="121">
        <v>0.67</v>
      </c>
      <c r="L200" s="143">
        <v>0</v>
      </c>
      <c r="M200" s="143">
        <v>0</v>
      </c>
      <c r="R200" s="122"/>
      <c r="T200" s="123"/>
      <c r="AA200" s="124"/>
      <c r="AB200" s="143"/>
      <c r="AT200" s="120" t="s">
        <v>113</v>
      </c>
      <c r="AU200" s="120" t="s">
        <v>73</v>
      </c>
      <c r="AV200" s="120" t="s">
        <v>107</v>
      </c>
      <c r="AW200" s="120" t="s">
        <v>82</v>
      </c>
      <c r="AX200" s="120" t="s">
        <v>19</v>
      </c>
      <c r="AY200" s="120" t="s">
        <v>102</v>
      </c>
    </row>
    <row r="201" spans="2:63" s="90" customFormat="1" ht="30.75" customHeight="1">
      <c r="B201" s="91"/>
      <c r="D201" s="99" t="s">
        <v>147</v>
      </c>
      <c r="E201" s="99"/>
      <c r="F201" s="99"/>
      <c r="G201" s="99"/>
      <c r="H201" s="99"/>
      <c r="I201" s="99"/>
      <c r="J201" s="99"/>
      <c r="K201" s="99"/>
      <c r="L201" s="144">
        <v>0</v>
      </c>
      <c r="M201" s="144">
        <v>0</v>
      </c>
      <c r="N201" s="199">
        <f>$BK$201</f>
        <v>0</v>
      </c>
      <c r="O201" s="198"/>
      <c r="P201" s="198"/>
      <c r="Q201" s="198"/>
      <c r="R201" s="94"/>
      <c r="S201" s="6"/>
      <c r="T201" s="95"/>
      <c r="W201" s="96">
        <f>SUM($W$202:$W$227)</f>
        <v>0.8644240000000001</v>
      </c>
      <c r="Y201" s="96">
        <f>SUM($Y$202:$Y$227)</f>
        <v>4.5731752000000006</v>
      </c>
      <c r="AA201" s="97">
        <f>SUM($AA$202:$AA$227)</f>
        <v>0</v>
      </c>
      <c r="AB201" s="143"/>
      <c r="AR201" s="93" t="s">
        <v>19</v>
      </c>
      <c r="AT201" s="93" t="s">
        <v>60</v>
      </c>
      <c r="AU201" s="93" t="s">
        <v>19</v>
      </c>
      <c r="AY201" s="93" t="s">
        <v>102</v>
      </c>
      <c r="BK201" s="98">
        <f>SUM($BK$202:$BK$227)</f>
        <v>0</v>
      </c>
    </row>
    <row r="202" spans="2:65" s="6" customFormat="1" ht="15.75" customHeight="1">
      <c r="B202" s="19"/>
      <c r="C202" s="100">
        <v>30</v>
      </c>
      <c r="D202" s="100" t="s">
        <v>103</v>
      </c>
      <c r="E202" s="141" t="s">
        <v>293</v>
      </c>
      <c r="F202" s="209" t="s">
        <v>519</v>
      </c>
      <c r="G202" s="186"/>
      <c r="H202" s="186"/>
      <c r="I202" s="186"/>
      <c r="J202" s="102" t="s">
        <v>154</v>
      </c>
      <c r="K202" s="103">
        <v>4.136</v>
      </c>
      <c r="L202" s="187"/>
      <c r="M202" s="188"/>
      <c r="N202" s="189">
        <f>ROUND($L$202*$K$202,2)</f>
        <v>0</v>
      </c>
      <c r="O202" s="186"/>
      <c r="P202" s="186"/>
      <c r="Q202" s="186"/>
      <c r="R202" s="20"/>
      <c r="T202" s="104"/>
      <c r="U202" s="26" t="s">
        <v>33</v>
      </c>
      <c r="V202" s="105">
        <v>0.041</v>
      </c>
      <c r="W202" s="105">
        <f>$V$202*$K$202</f>
        <v>0.169576</v>
      </c>
      <c r="X202" s="105">
        <v>0.567</v>
      </c>
      <c r="Y202" s="105">
        <f>$X$202*$K$202</f>
        <v>2.345112</v>
      </c>
      <c r="Z202" s="105">
        <v>0</v>
      </c>
      <c r="AA202" s="106">
        <f>$Z$202*$K$202</f>
        <v>0</v>
      </c>
      <c r="AB202" s="143"/>
      <c r="AR202" s="6" t="s">
        <v>107</v>
      </c>
      <c r="AT202" s="6" t="s">
        <v>103</v>
      </c>
      <c r="AU202" s="6" t="s">
        <v>73</v>
      </c>
      <c r="AY202" s="6" t="s">
        <v>102</v>
      </c>
      <c r="BE202" s="107">
        <f>IF($U$202="základní",$N$202,0)</f>
        <v>0</v>
      </c>
      <c r="BF202" s="107">
        <f>IF($U$202="snížená",$N$202,0)</f>
        <v>0</v>
      </c>
      <c r="BG202" s="107">
        <f>IF($U$202="zákl. přenesená",$N$202,0)</f>
        <v>0</v>
      </c>
      <c r="BH202" s="107">
        <f>IF($U$202="sníž. přenesená",$N$202,0)</f>
        <v>0</v>
      </c>
      <c r="BI202" s="107">
        <f>IF($U$202="nulová",$N$202,0)</f>
        <v>0</v>
      </c>
      <c r="BJ202" s="6" t="s">
        <v>19</v>
      </c>
      <c r="BK202" s="107">
        <f>ROUND($L$202*$K$202,2)</f>
        <v>0</v>
      </c>
      <c r="BL202" s="6" t="s">
        <v>107</v>
      </c>
      <c r="BM202" s="6" t="s">
        <v>469</v>
      </c>
    </row>
    <row r="203" spans="2:51" s="6" customFormat="1" ht="18.75" customHeight="1">
      <c r="B203" s="108"/>
      <c r="E203" s="109"/>
      <c r="F203" s="190" t="s">
        <v>392</v>
      </c>
      <c r="G203" s="191"/>
      <c r="H203" s="191"/>
      <c r="I203" s="191"/>
      <c r="K203" s="110">
        <v>4.136</v>
      </c>
      <c r="L203" s="143">
        <v>0</v>
      </c>
      <c r="M203" s="143">
        <v>0</v>
      </c>
      <c r="R203" s="111"/>
      <c r="T203" s="112"/>
      <c r="AA203" s="113"/>
      <c r="AB203" s="143"/>
      <c r="AT203" s="109" t="s">
        <v>113</v>
      </c>
      <c r="AU203" s="109" t="s">
        <v>73</v>
      </c>
      <c r="AV203" s="109" t="s">
        <v>73</v>
      </c>
      <c r="AW203" s="109" t="s">
        <v>82</v>
      </c>
      <c r="AX203" s="109" t="s">
        <v>19</v>
      </c>
      <c r="AY203" s="109" t="s">
        <v>102</v>
      </c>
    </row>
    <row r="204" spans="2:65" s="6" customFormat="1" ht="27" customHeight="1">
      <c r="B204" s="19"/>
      <c r="C204" s="100">
        <v>31</v>
      </c>
      <c r="D204" s="100" t="s">
        <v>103</v>
      </c>
      <c r="E204" s="101" t="s">
        <v>296</v>
      </c>
      <c r="F204" s="185" t="s">
        <v>297</v>
      </c>
      <c r="G204" s="186"/>
      <c r="H204" s="186"/>
      <c r="I204" s="186"/>
      <c r="J204" s="102" t="s">
        <v>154</v>
      </c>
      <c r="K204" s="103">
        <v>4.136</v>
      </c>
      <c r="L204" s="187"/>
      <c r="M204" s="188"/>
      <c r="N204" s="189">
        <f>ROUND($L$204*$K$204,2)</f>
        <v>0</v>
      </c>
      <c r="O204" s="186"/>
      <c r="P204" s="186"/>
      <c r="Q204" s="186"/>
      <c r="R204" s="20"/>
      <c r="T204" s="104"/>
      <c r="U204" s="26" t="s">
        <v>33</v>
      </c>
      <c r="V204" s="105">
        <v>0.085</v>
      </c>
      <c r="W204" s="105">
        <f>$V$204*$K$204</f>
        <v>0.35156000000000004</v>
      </c>
      <c r="X204" s="105">
        <v>0.26376</v>
      </c>
      <c r="Y204" s="105">
        <f>$X$204*$K$204</f>
        <v>1.09091136</v>
      </c>
      <c r="Z204" s="105">
        <v>0</v>
      </c>
      <c r="AA204" s="106">
        <f>$Z$204*$K$204</f>
        <v>0</v>
      </c>
      <c r="AB204" s="143"/>
      <c r="AR204" s="6" t="s">
        <v>107</v>
      </c>
      <c r="AT204" s="6" t="s">
        <v>103</v>
      </c>
      <c r="AU204" s="6" t="s">
        <v>73</v>
      </c>
      <c r="AY204" s="6" t="s">
        <v>102</v>
      </c>
      <c r="BE204" s="107">
        <f>IF($U$204="základní",$N$204,0)</f>
        <v>0</v>
      </c>
      <c r="BF204" s="107">
        <f>IF($U$204="snížená",$N$204,0)</f>
        <v>0</v>
      </c>
      <c r="BG204" s="107">
        <f>IF($U$204="zákl. přenesená",$N$204,0)</f>
        <v>0</v>
      </c>
      <c r="BH204" s="107">
        <f>IF($U$204="sníž. přenesená",$N$204,0)</f>
        <v>0</v>
      </c>
      <c r="BI204" s="107">
        <f>IF($U$204="nulová",$N$204,0)</f>
        <v>0</v>
      </c>
      <c r="BJ204" s="6" t="s">
        <v>19</v>
      </c>
      <c r="BK204" s="107">
        <f>ROUND($L$204*$K$204,2)</f>
        <v>0</v>
      </c>
      <c r="BL204" s="6" t="s">
        <v>107</v>
      </c>
      <c r="BM204" s="6" t="s">
        <v>470</v>
      </c>
    </row>
    <row r="205" spans="2:51" s="6" customFormat="1" ht="18.75" customHeight="1">
      <c r="B205" s="108"/>
      <c r="E205" s="109"/>
      <c r="F205" s="190" t="s">
        <v>392</v>
      </c>
      <c r="G205" s="191"/>
      <c r="H205" s="191"/>
      <c r="I205" s="191"/>
      <c r="K205" s="110">
        <v>4.136</v>
      </c>
      <c r="L205" s="143">
        <v>0</v>
      </c>
      <c r="M205" s="143">
        <v>0</v>
      </c>
      <c r="R205" s="111"/>
      <c r="T205" s="112"/>
      <c r="AA205" s="113"/>
      <c r="AB205" s="143"/>
      <c r="AT205" s="109" t="s">
        <v>113</v>
      </c>
      <c r="AU205" s="109" t="s">
        <v>73</v>
      </c>
      <c r="AV205" s="109" t="s">
        <v>73</v>
      </c>
      <c r="AW205" s="109" t="s">
        <v>82</v>
      </c>
      <c r="AX205" s="109" t="s">
        <v>61</v>
      </c>
      <c r="AY205" s="109" t="s">
        <v>102</v>
      </c>
    </row>
    <row r="206" spans="2:51" s="6" customFormat="1" ht="18.75" customHeight="1">
      <c r="B206" s="114"/>
      <c r="E206" s="115"/>
      <c r="F206" s="202" t="s">
        <v>114</v>
      </c>
      <c r="G206" s="203"/>
      <c r="H206" s="203"/>
      <c r="I206" s="203"/>
      <c r="K206" s="115"/>
      <c r="L206" s="143">
        <v>0</v>
      </c>
      <c r="M206" s="143">
        <v>0</v>
      </c>
      <c r="R206" s="116"/>
      <c r="T206" s="117"/>
      <c r="AA206" s="118"/>
      <c r="AB206" s="143"/>
      <c r="AT206" s="115" t="s">
        <v>113</v>
      </c>
      <c r="AU206" s="115" t="s">
        <v>73</v>
      </c>
      <c r="AV206" s="115" t="s">
        <v>19</v>
      </c>
      <c r="AW206" s="115" t="s">
        <v>82</v>
      </c>
      <c r="AX206" s="115" t="s">
        <v>61</v>
      </c>
      <c r="AY206" s="115" t="s">
        <v>102</v>
      </c>
    </row>
    <row r="207" spans="2:51" s="6" customFormat="1" ht="18.75" customHeight="1">
      <c r="B207" s="119"/>
      <c r="E207" s="120"/>
      <c r="F207" s="192" t="s">
        <v>115</v>
      </c>
      <c r="G207" s="193"/>
      <c r="H207" s="193"/>
      <c r="I207" s="193"/>
      <c r="K207" s="121">
        <v>4.136</v>
      </c>
      <c r="L207" s="143">
        <v>0</v>
      </c>
      <c r="M207" s="143">
        <v>0</v>
      </c>
      <c r="R207" s="122"/>
      <c r="T207" s="123"/>
      <c r="AA207" s="124"/>
      <c r="AB207" s="143"/>
      <c r="AT207" s="120" t="s">
        <v>113</v>
      </c>
      <c r="AU207" s="120" t="s">
        <v>73</v>
      </c>
      <c r="AV207" s="120" t="s">
        <v>107</v>
      </c>
      <c r="AW207" s="120" t="s">
        <v>82</v>
      </c>
      <c r="AX207" s="120" t="s">
        <v>19</v>
      </c>
      <c r="AY207" s="120" t="s">
        <v>102</v>
      </c>
    </row>
    <row r="208" spans="2:65" s="6" customFormat="1" ht="27" customHeight="1">
      <c r="B208" s="19"/>
      <c r="C208" s="100">
        <v>32</v>
      </c>
      <c r="D208" s="100" t="s">
        <v>103</v>
      </c>
      <c r="E208" s="101" t="s">
        <v>301</v>
      </c>
      <c r="F208" s="185" t="s">
        <v>302</v>
      </c>
      <c r="G208" s="186"/>
      <c r="H208" s="186"/>
      <c r="I208" s="186"/>
      <c r="J208" s="102" t="s">
        <v>154</v>
      </c>
      <c r="K208" s="103">
        <v>4.136</v>
      </c>
      <c r="L208" s="187"/>
      <c r="M208" s="188"/>
      <c r="N208" s="189">
        <f>ROUND($L$208*$K$208,2)</f>
        <v>0</v>
      </c>
      <c r="O208" s="186"/>
      <c r="P208" s="186"/>
      <c r="Q208" s="186"/>
      <c r="R208" s="20"/>
      <c r="T208" s="104"/>
      <c r="U208" s="26" t="s">
        <v>33</v>
      </c>
      <c r="V208" s="105">
        <v>0</v>
      </c>
      <c r="W208" s="105">
        <f>$V$208*$K$208</f>
        <v>0</v>
      </c>
      <c r="X208" s="105">
        <v>0.00601</v>
      </c>
      <c r="Y208" s="105">
        <f>$X$208*$K$208</f>
        <v>0.02485736</v>
      </c>
      <c r="Z208" s="105">
        <v>0</v>
      </c>
      <c r="AA208" s="106">
        <f>$Z$208*$K$208</f>
        <v>0</v>
      </c>
      <c r="AB208" s="143"/>
      <c r="AR208" s="6" t="s">
        <v>107</v>
      </c>
      <c r="AT208" s="6" t="s">
        <v>103</v>
      </c>
      <c r="AU208" s="6" t="s">
        <v>73</v>
      </c>
      <c r="AY208" s="6" t="s">
        <v>102</v>
      </c>
      <c r="BE208" s="107">
        <f>IF($U$208="základní",$N$208,0)</f>
        <v>0</v>
      </c>
      <c r="BF208" s="107">
        <f>IF($U$208="snížená",$N$208,0)</f>
        <v>0</v>
      </c>
      <c r="BG208" s="107">
        <f>IF($U$208="zákl. přenesená",$N$208,0)</f>
        <v>0</v>
      </c>
      <c r="BH208" s="107">
        <f>IF($U$208="sníž. přenesená",$N$208,0)</f>
        <v>0</v>
      </c>
      <c r="BI208" s="107">
        <f>IF($U$208="nulová",$N$208,0)</f>
        <v>0</v>
      </c>
      <c r="BJ208" s="6" t="s">
        <v>19</v>
      </c>
      <c r="BK208" s="107">
        <f>ROUND($L$208*$K$208,2)</f>
        <v>0</v>
      </c>
      <c r="BL208" s="6" t="s">
        <v>107</v>
      </c>
      <c r="BM208" s="6" t="s">
        <v>223</v>
      </c>
    </row>
    <row r="209" spans="2:51" s="6" customFormat="1" ht="18.75" customHeight="1">
      <c r="B209" s="108"/>
      <c r="E209" s="109"/>
      <c r="F209" s="190" t="s">
        <v>392</v>
      </c>
      <c r="G209" s="191"/>
      <c r="H209" s="191"/>
      <c r="I209" s="191"/>
      <c r="K209" s="110">
        <v>4.136</v>
      </c>
      <c r="L209" s="143">
        <v>0</v>
      </c>
      <c r="M209" s="143">
        <v>0</v>
      </c>
      <c r="R209" s="111"/>
      <c r="T209" s="112"/>
      <c r="AA209" s="113"/>
      <c r="AB209" s="143"/>
      <c r="AT209" s="109" t="s">
        <v>113</v>
      </c>
      <c r="AU209" s="109" t="s">
        <v>73</v>
      </c>
      <c r="AV209" s="109" t="s">
        <v>73</v>
      </c>
      <c r="AW209" s="109" t="s">
        <v>82</v>
      </c>
      <c r="AX209" s="109" t="s">
        <v>61</v>
      </c>
      <c r="AY209" s="109" t="s">
        <v>102</v>
      </c>
    </row>
    <row r="210" spans="2:51" s="6" customFormat="1" ht="18.75" customHeight="1">
      <c r="B210" s="114"/>
      <c r="E210" s="115"/>
      <c r="F210" s="202" t="s">
        <v>114</v>
      </c>
      <c r="G210" s="203"/>
      <c r="H210" s="203"/>
      <c r="I210" s="203"/>
      <c r="K210" s="115"/>
      <c r="L210" s="143">
        <v>0</v>
      </c>
      <c r="M210" s="143">
        <v>0</v>
      </c>
      <c r="R210" s="116"/>
      <c r="T210" s="117"/>
      <c r="AA210" s="118"/>
      <c r="AB210" s="143"/>
      <c r="AT210" s="115" t="s">
        <v>113</v>
      </c>
      <c r="AU210" s="115" t="s">
        <v>73</v>
      </c>
      <c r="AV210" s="115" t="s">
        <v>19</v>
      </c>
      <c r="AW210" s="115" t="s">
        <v>82</v>
      </c>
      <c r="AX210" s="115" t="s">
        <v>61</v>
      </c>
      <c r="AY210" s="115" t="s">
        <v>102</v>
      </c>
    </row>
    <row r="211" spans="2:51" s="6" customFormat="1" ht="18.75" customHeight="1">
      <c r="B211" s="119"/>
      <c r="E211" s="120"/>
      <c r="F211" s="192" t="s">
        <v>115</v>
      </c>
      <c r="G211" s="193"/>
      <c r="H211" s="193"/>
      <c r="I211" s="193"/>
      <c r="K211" s="121">
        <v>4.136</v>
      </c>
      <c r="L211" s="143">
        <v>0</v>
      </c>
      <c r="M211" s="143">
        <v>0</v>
      </c>
      <c r="R211" s="122"/>
      <c r="T211" s="123"/>
      <c r="AA211" s="124"/>
      <c r="AB211" s="143"/>
      <c r="AT211" s="120" t="s">
        <v>113</v>
      </c>
      <c r="AU211" s="120" t="s">
        <v>73</v>
      </c>
      <c r="AV211" s="120" t="s">
        <v>107</v>
      </c>
      <c r="AW211" s="120" t="s">
        <v>82</v>
      </c>
      <c r="AX211" s="120" t="s">
        <v>19</v>
      </c>
      <c r="AY211" s="120" t="s">
        <v>102</v>
      </c>
    </row>
    <row r="212" spans="2:65" s="6" customFormat="1" ht="27" customHeight="1">
      <c r="B212" s="19"/>
      <c r="C212" s="100">
        <v>33</v>
      </c>
      <c r="D212" s="100" t="s">
        <v>103</v>
      </c>
      <c r="E212" s="101" t="s">
        <v>304</v>
      </c>
      <c r="F212" s="185" t="s">
        <v>305</v>
      </c>
      <c r="G212" s="186"/>
      <c r="H212" s="186"/>
      <c r="I212" s="186"/>
      <c r="J212" s="102" t="s">
        <v>154</v>
      </c>
      <c r="K212" s="103">
        <v>4.136</v>
      </c>
      <c r="L212" s="187"/>
      <c r="M212" s="188"/>
      <c r="N212" s="189">
        <f>ROUND($L$212*$K$212,2)</f>
        <v>0</v>
      </c>
      <c r="O212" s="186"/>
      <c r="P212" s="186"/>
      <c r="Q212" s="186"/>
      <c r="R212" s="20"/>
      <c r="T212" s="104"/>
      <c r="U212" s="26" t="s">
        <v>33</v>
      </c>
      <c r="V212" s="105">
        <v>0</v>
      </c>
      <c r="W212" s="105">
        <f>$V$212*$K$212</f>
        <v>0</v>
      </c>
      <c r="X212" s="105">
        <v>0.00061</v>
      </c>
      <c r="Y212" s="105">
        <f>$X$212*$K$212</f>
        <v>0.00252296</v>
      </c>
      <c r="Z212" s="105">
        <v>0</v>
      </c>
      <c r="AA212" s="106">
        <f>$Z$212*$K$212</f>
        <v>0</v>
      </c>
      <c r="AB212" s="143"/>
      <c r="AR212" s="6" t="s">
        <v>107</v>
      </c>
      <c r="AT212" s="6" t="s">
        <v>103</v>
      </c>
      <c r="AU212" s="6" t="s">
        <v>73</v>
      </c>
      <c r="AY212" s="6" t="s">
        <v>102</v>
      </c>
      <c r="BE212" s="107">
        <f>IF($U$212="základní",$N$212,0)</f>
        <v>0</v>
      </c>
      <c r="BF212" s="107">
        <f>IF($U$212="snížená",$N$212,0)</f>
        <v>0</v>
      </c>
      <c r="BG212" s="107">
        <f>IF($U$212="zákl. přenesená",$N$212,0)</f>
        <v>0</v>
      </c>
      <c r="BH212" s="107">
        <f>IF($U$212="sníž. přenesená",$N$212,0)</f>
        <v>0</v>
      </c>
      <c r="BI212" s="107">
        <f>IF($U$212="nulová",$N$212,0)</f>
        <v>0</v>
      </c>
      <c r="BJ212" s="6" t="s">
        <v>19</v>
      </c>
      <c r="BK212" s="107">
        <f>ROUND($L$212*$K$212,2)</f>
        <v>0</v>
      </c>
      <c r="BL212" s="6" t="s">
        <v>107</v>
      </c>
      <c r="BM212" s="6" t="s">
        <v>229</v>
      </c>
    </row>
    <row r="213" spans="2:51" s="6" customFormat="1" ht="18.75" customHeight="1">
      <c r="B213" s="108"/>
      <c r="E213" s="109"/>
      <c r="F213" s="190" t="s">
        <v>392</v>
      </c>
      <c r="G213" s="191"/>
      <c r="H213" s="191"/>
      <c r="I213" s="191"/>
      <c r="K213" s="110">
        <v>4.136</v>
      </c>
      <c r="L213" s="143">
        <v>0</v>
      </c>
      <c r="M213" s="143">
        <v>0</v>
      </c>
      <c r="R213" s="111"/>
      <c r="T213" s="112"/>
      <c r="AA213" s="113"/>
      <c r="AB213" s="143"/>
      <c r="AT213" s="109" t="s">
        <v>113</v>
      </c>
      <c r="AU213" s="109" t="s">
        <v>73</v>
      </c>
      <c r="AV213" s="109" t="s">
        <v>73</v>
      </c>
      <c r="AW213" s="109" t="s">
        <v>82</v>
      </c>
      <c r="AX213" s="109" t="s">
        <v>61</v>
      </c>
      <c r="AY213" s="109" t="s">
        <v>102</v>
      </c>
    </row>
    <row r="214" spans="2:51" s="6" customFormat="1" ht="18.75" customHeight="1">
      <c r="B214" s="114"/>
      <c r="E214" s="115"/>
      <c r="F214" s="202" t="s">
        <v>114</v>
      </c>
      <c r="G214" s="203"/>
      <c r="H214" s="203"/>
      <c r="I214" s="203"/>
      <c r="K214" s="115"/>
      <c r="L214" s="143">
        <v>0</v>
      </c>
      <c r="M214" s="143">
        <v>0</v>
      </c>
      <c r="R214" s="116"/>
      <c r="T214" s="117"/>
      <c r="AA214" s="118"/>
      <c r="AB214" s="143"/>
      <c r="AT214" s="115" t="s">
        <v>113</v>
      </c>
      <c r="AU214" s="115" t="s">
        <v>73</v>
      </c>
      <c r="AV214" s="115" t="s">
        <v>19</v>
      </c>
      <c r="AW214" s="115" t="s">
        <v>82</v>
      </c>
      <c r="AX214" s="115" t="s">
        <v>61</v>
      </c>
      <c r="AY214" s="115" t="s">
        <v>102</v>
      </c>
    </row>
    <row r="215" spans="2:51" s="6" customFormat="1" ht="18.75" customHeight="1">
      <c r="B215" s="119"/>
      <c r="E215" s="120"/>
      <c r="F215" s="192" t="s">
        <v>115</v>
      </c>
      <c r="G215" s="193"/>
      <c r="H215" s="193"/>
      <c r="I215" s="193"/>
      <c r="K215" s="121">
        <v>4.136</v>
      </c>
      <c r="L215" s="143">
        <v>0</v>
      </c>
      <c r="M215" s="143">
        <v>0</v>
      </c>
      <c r="R215" s="122"/>
      <c r="T215" s="123"/>
      <c r="AA215" s="124"/>
      <c r="AB215" s="143"/>
      <c r="AT215" s="120" t="s">
        <v>113</v>
      </c>
      <c r="AU215" s="120" t="s">
        <v>73</v>
      </c>
      <c r="AV215" s="120" t="s">
        <v>107</v>
      </c>
      <c r="AW215" s="120" t="s">
        <v>82</v>
      </c>
      <c r="AX215" s="120" t="s">
        <v>19</v>
      </c>
      <c r="AY215" s="120" t="s">
        <v>102</v>
      </c>
    </row>
    <row r="216" spans="2:65" s="6" customFormat="1" ht="27" customHeight="1">
      <c r="B216" s="19"/>
      <c r="C216" s="100">
        <v>34</v>
      </c>
      <c r="D216" s="100" t="s">
        <v>103</v>
      </c>
      <c r="E216" s="101" t="s">
        <v>307</v>
      </c>
      <c r="F216" s="185" t="s">
        <v>308</v>
      </c>
      <c r="G216" s="186"/>
      <c r="H216" s="186"/>
      <c r="I216" s="186"/>
      <c r="J216" s="102" t="s">
        <v>154</v>
      </c>
      <c r="K216" s="103">
        <v>4.136</v>
      </c>
      <c r="L216" s="187"/>
      <c r="M216" s="188"/>
      <c r="N216" s="189">
        <f>ROUND($L$216*$K$216,2)</f>
        <v>0</v>
      </c>
      <c r="O216" s="186"/>
      <c r="P216" s="186"/>
      <c r="Q216" s="186"/>
      <c r="R216" s="20"/>
      <c r="T216" s="104"/>
      <c r="U216" s="26" t="s">
        <v>33</v>
      </c>
      <c r="V216" s="105">
        <v>0</v>
      </c>
      <c r="W216" s="105">
        <f>$V$216*$K$216</f>
        <v>0</v>
      </c>
      <c r="X216" s="105">
        <v>0.10373</v>
      </c>
      <c r="Y216" s="105">
        <f>$X$216*$K$216</f>
        <v>0.42902728</v>
      </c>
      <c r="Z216" s="105">
        <v>0</v>
      </c>
      <c r="AA216" s="106">
        <f>$Z$216*$K$216</f>
        <v>0</v>
      </c>
      <c r="AB216" s="143"/>
      <c r="AR216" s="6" t="s">
        <v>107</v>
      </c>
      <c r="AT216" s="6" t="s">
        <v>103</v>
      </c>
      <c r="AU216" s="6" t="s">
        <v>73</v>
      </c>
      <c r="AY216" s="6" t="s">
        <v>102</v>
      </c>
      <c r="BE216" s="107">
        <f>IF($U$216="základní",$N$216,0)</f>
        <v>0</v>
      </c>
      <c r="BF216" s="107">
        <f>IF($U$216="snížená",$N$216,0)</f>
        <v>0</v>
      </c>
      <c r="BG216" s="107">
        <f>IF($U$216="zákl. přenesená",$N$216,0)</f>
        <v>0</v>
      </c>
      <c r="BH216" s="107">
        <f>IF($U$216="sníž. přenesená",$N$216,0)</f>
        <v>0</v>
      </c>
      <c r="BI216" s="107">
        <f>IF($U$216="nulová",$N$216,0)</f>
        <v>0</v>
      </c>
      <c r="BJ216" s="6" t="s">
        <v>19</v>
      </c>
      <c r="BK216" s="107">
        <f>ROUND($L$216*$K$216,2)</f>
        <v>0</v>
      </c>
      <c r="BL216" s="6" t="s">
        <v>107</v>
      </c>
      <c r="BM216" s="6" t="s">
        <v>233</v>
      </c>
    </row>
    <row r="217" spans="2:51" s="6" customFormat="1" ht="18.75" customHeight="1">
      <c r="B217" s="108"/>
      <c r="E217" s="109"/>
      <c r="F217" s="190" t="s">
        <v>392</v>
      </c>
      <c r="G217" s="191"/>
      <c r="H217" s="191"/>
      <c r="I217" s="191"/>
      <c r="K217" s="110">
        <v>4.136</v>
      </c>
      <c r="L217" s="143">
        <v>0</v>
      </c>
      <c r="M217" s="143">
        <v>0</v>
      </c>
      <c r="R217" s="111"/>
      <c r="T217" s="112"/>
      <c r="AA217" s="113"/>
      <c r="AB217" s="143"/>
      <c r="AT217" s="109" t="s">
        <v>113</v>
      </c>
      <c r="AU217" s="109" t="s">
        <v>73</v>
      </c>
      <c r="AV217" s="109" t="s">
        <v>73</v>
      </c>
      <c r="AW217" s="109" t="s">
        <v>82</v>
      </c>
      <c r="AX217" s="109" t="s">
        <v>61</v>
      </c>
      <c r="AY217" s="109" t="s">
        <v>102</v>
      </c>
    </row>
    <row r="218" spans="2:51" s="6" customFormat="1" ht="18.75" customHeight="1">
      <c r="B218" s="114"/>
      <c r="E218" s="115"/>
      <c r="F218" s="202" t="s">
        <v>114</v>
      </c>
      <c r="G218" s="203"/>
      <c r="H218" s="203"/>
      <c r="I218" s="203"/>
      <c r="K218" s="115"/>
      <c r="L218" s="143">
        <v>0</v>
      </c>
      <c r="M218" s="143">
        <v>0</v>
      </c>
      <c r="R218" s="116"/>
      <c r="T218" s="117"/>
      <c r="AA218" s="118"/>
      <c r="AB218" s="143"/>
      <c r="AT218" s="115" t="s">
        <v>113</v>
      </c>
      <c r="AU218" s="115" t="s">
        <v>73</v>
      </c>
      <c r="AV218" s="115" t="s">
        <v>19</v>
      </c>
      <c r="AW218" s="115" t="s">
        <v>82</v>
      </c>
      <c r="AX218" s="115" t="s">
        <v>61</v>
      </c>
      <c r="AY218" s="115" t="s">
        <v>102</v>
      </c>
    </row>
    <row r="219" spans="2:51" s="6" customFormat="1" ht="18.75" customHeight="1">
      <c r="B219" s="119"/>
      <c r="E219" s="120"/>
      <c r="F219" s="192" t="s">
        <v>115</v>
      </c>
      <c r="G219" s="193"/>
      <c r="H219" s="193"/>
      <c r="I219" s="193"/>
      <c r="K219" s="121">
        <v>4.136</v>
      </c>
      <c r="L219" s="143">
        <v>0</v>
      </c>
      <c r="M219" s="143">
        <v>0</v>
      </c>
      <c r="R219" s="122"/>
      <c r="T219" s="123"/>
      <c r="AA219" s="124"/>
      <c r="AB219" s="143"/>
      <c r="AT219" s="120" t="s">
        <v>113</v>
      </c>
      <c r="AU219" s="120" t="s">
        <v>73</v>
      </c>
      <c r="AV219" s="120" t="s">
        <v>107</v>
      </c>
      <c r="AW219" s="120" t="s">
        <v>82</v>
      </c>
      <c r="AX219" s="120" t="s">
        <v>19</v>
      </c>
      <c r="AY219" s="120" t="s">
        <v>102</v>
      </c>
    </row>
    <row r="220" spans="2:65" s="6" customFormat="1" ht="27" customHeight="1">
      <c r="B220" s="19"/>
      <c r="C220" s="100">
        <v>35</v>
      </c>
      <c r="D220" s="100" t="s">
        <v>103</v>
      </c>
      <c r="E220" s="101" t="s">
        <v>471</v>
      </c>
      <c r="F220" s="185" t="s">
        <v>472</v>
      </c>
      <c r="G220" s="186"/>
      <c r="H220" s="186"/>
      <c r="I220" s="186"/>
      <c r="J220" s="102" t="s">
        <v>154</v>
      </c>
      <c r="K220" s="103">
        <v>4.136</v>
      </c>
      <c r="L220" s="187"/>
      <c r="M220" s="188"/>
      <c r="N220" s="189">
        <f>ROUND($L$220*$K$220,2)</f>
        <v>0</v>
      </c>
      <c r="O220" s="186"/>
      <c r="P220" s="186"/>
      <c r="Q220" s="186"/>
      <c r="R220" s="20"/>
      <c r="T220" s="104"/>
      <c r="U220" s="26" t="s">
        <v>33</v>
      </c>
      <c r="V220" s="105">
        <v>0.083</v>
      </c>
      <c r="W220" s="105">
        <f>$V$220*$K$220</f>
        <v>0.34328800000000004</v>
      </c>
      <c r="X220" s="105">
        <v>0.15559</v>
      </c>
      <c r="Y220" s="105">
        <f>$X$220*$K$220</f>
        <v>0.6435202400000001</v>
      </c>
      <c r="Z220" s="105">
        <v>0</v>
      </c>
      <c r="AA220" s="106">
        <f>$Z$220*$K$220</f>
        <v>0</v>
      </c>
      <c r="AB220" s="143"/>
      <c r="AR220" s="6" t="s">
        <v>107</v>
      </c>
      <c r="AT220" s="6" t="s">
        <v>103</v>
      </c>
      <c r="AU220" s="6" t="s">
        <v>73</v>
      </c>
      <c r="AY220" s="6" t="s">
        <v>102</v>
      </c>
      <c r="BE220" s="107">
        <f>IF($U$220="základní",$N$220,0)</f>
        <v>0</v>
      </c>
      <c r="BF220" s="107">
        <f>IF($U$220="snížená",$N$220,0)</f>
        <v>0</v>
      </c>
      <c r="BG220" s="107">
        <f>IF($U$220="zákl. přenesená",$N$220,0)</f>
        <v>0</v>
      </c>
      <c r="BH220" s="107">
        <f>IF($U$220="sníž. přenesená",$N$220,0)</f>
        <v>0</v>
      </c>
      <c r="BI220" s="107">
        <f>IF($U$220="nulová",$N$220,0)</f>
        <v>0</v>
      </c>
      <c r="BJ220" s="6" t="s">
        <v>19</v>
      </c>
      <c r="BK220" s="107">
        <f>ROUND($L$220*$K$220,2)</f>
        <v>0</v>
      </c>
      <c r="BL220" s="6" t="s">
        <v>107</v>
      </c>
      <c r="BM220" s="6" t="s">
        <v>473</v>
      </c>
    </row>
    <row r="221" spans="2:51" s="6" customFormat="1" ht="18.75" customHeight="1">
      <c r="B221" s="108"/>
      <c r="E221" s="109"/>
      <c r="F221" s="190" t="s">
        <v>392</v>
      </c>
      <c r="G221" s="191"/>
      <c r="H221" s="191"/>
      <c r="I221" s="191"/>
      <c r="K221" s="110">
        <v>4.136</v>
      </c>
      <c r="L221" s="143">
        <v>0</v>
      </c>
      <c r="M221" s="143">
        <v>0</v>
      </c>
      <c r="R221" s="111"/>
      <c r="T221" s="112"/>
      <c r="AA221" s="113"/>
      <c r="AB221" s="143"/>
      <c r="AT221" s="109" t="s">
        <v>113</v>
      </c>
      <c r="AU221" s="109" t="s">
        <v>73</v>
      </c>
      <c r="AV221" s="109" t="s">
        <v>73</v>
      </c>
      <c r="AW221" s="109" t="s">
        <v>82</v>
      </c>
      <c r="AX221" s="109" t="s">
        <v>61</v>
      </c>
      <c r="AY221" s="109" t="s">
        <v>102</v>
      </c>
    </row>
    <row r="222" spans="2:51" s="6" customFormat="1" ht="18.75" customHeight="1">
      <c r="B222" s="114"/>
      <c r="E222" s="115"/>
      <c r="F222" s="202" t="s">
        <v>114</v>
      </c>
      <c r="G222" s="203"/>
      <c r="H222" s="203"/>
      <c r="I222" s="203"/>
      <c r="K222" s="115"/>
      <c r="L222" s="143">
        <v>0</v>
      </c>
      <c r="M222" s="143">
        <v>0</v>
      </c>
      <c r="R222" s="116"/>
      <c r="T222" s="117"/>
      <c r="AA222" s="118"/>
      <c r="AB222" s="143"/>
      <c r="AT222" s="115" t="s">
        <v>113</v>
      </c>
      <c r="AU222" s="115" t="s">
        <v>73</v>
      </c>
      <c r="AV222" s="115" t="s">
        <v>19</v>
      </c>
      <c r="AW222" s="115" t="s">
        <v>82</v>
      </c>
      <c r="AX222" s="115" t="s">
        <v>61</v>
      </c>
      <c r="AY222" s="115" t="s">
        <v>102</v>
      </c>
    </row>
    <row r="223" spans="2:51" s="6" customFormat="1" ht="18.75" customHeight="1">
      <c r="B223" s="119"/>
      <c r="E223" s="120"/>
      <c r="F223" s="192" t="s">
        <v>115</v>
      </c>
      <c r="G223" s="193"/>
      <c r="H223" s="193"/>
      <c r="I223" s="193"/>
      <c r="K223" s="121">
        <v>4.136</v>
      </c>
      <c r="L223" s="143">
        <v>0</v>
      </c>
      <c r="M223" s="143">
        <v>0</v>
      </c>
      <c r="R223" s="122"/>
      <c r="T223" s="123"/>
      <c r="AA223" s="124"/>
      <c r="AB223" s="143"/>
      <c r="AT223" s="120" t="s">
        <v>113</v>
      </c>
      <c r="AU223" s="120" t="s">
        <v>73</v>
      </c>
      <c r="AV223" s="120" t="s">
        <v>107</v>
      </c>
      <c r="AW223" s="120" t="s">
        <v>82</v>
      </c>
      <c r="AX223" s="120" t="s">
        <v>19</v>
      </c>
      <c r="AY223" s="120" t="s">
        <v>102</v>
      </c>
    </row>
    <row r="224" spans="2:65" s="6" customFormat="1" ht="27" customHeight="1">
      <c r="B224" s="19"/>
      <c r="C224" s="100">
        <v>36</v>
      </c>
      <c r="D224" s="100" t="s">
        <v>103</v>
      </c>
      <c r="E224" s="101" t="s">
        <v>314</v>
      </c>
      <c r="F224" s="185" t="s">
        <v>315</v>
      </c>
      <c r="G224" s="186"/>
      <c r="H224" s="186"/>
      <c r="I224" s="186"/>
      <c r="J224" s="102" t="s">
        <v>171</v>
      </c>
      <c r="K224" s="103">
        <v>10.34</v>
      </c>
      <c r="L224" s="187"/>
      <c r="M224" s="188"/>
      <c r="N224" s="189">
        <f>ROUND($L$224*$K$224,2)</f>
        <v>0</v>
      </c>
      <c r="O224" s="186"/>
      <c r="P224" s="186"/>
      <c r="Q224" s="186"/>
      <c r="R224" s="20"/>
      <c r="T224" s="104"/>
      <c r="U224" s="26" t="s">
        <v>33</v>
      </c>
      <c r="V224" s="105">
        <v>0</v>
      </c>
      <c r="W224" s="105">
        <f>$V$224*$K$224</f>
        <v>0</v>
      </c>
      <c r="X224" s="105">
        <v>0.0036</v>
      </c>
      <c r="Y224" s="105">
        <f>$X$224*$K$224</f>
        <v>0.037224</v>
      </c>
      <c r="Z224" s="105">
        <v>0</v>
      </c>
      <c r="AA224" s="106">
        <f>$Z$224*$K$224</f>
        <v>0</v>
      </c>
      <c r="AB224" s="143"/>
      <c r="AR224" s="6" t="s">
        <v>107</v>
      </c>
      <c r="AT224" s="6" t="s">
        <v>103</v>
      </c>
      <c r="AU224" s="6" t="s">
        <v>73</v>
      </c>
      <c r="AY224" s="6" t="s">
        <v>102</v>
      </c>
      <c r="BE224" s="107">
        <f>IF($U$224="základní",$N$224,0)</f>
        <v>0</v>
      </c>
      <c r="BF224" s="107">
        <f>IF($U$224="snížená",$N$224,0)</f>
        <v>0</v>
      </c>
      <c r="BG224" s="107">
        <f>IF($U$224="zákl. přenesená",$N$224,0)</f>
        <v>0</v>
      </c>
      <c r="BH224" s="107">
        <f>IF($U$224="sníž. přenesená",$N$224,0)</f>
        <v>0</v>
      </c>
      <c r="BI224" s="107">
        <f>IF($U$224="nulová",$N$224,0)</f>
        <v>0</v>
      </c>
      <c r="BJ224" s="6" t="s">
        <v>19</v>
      </c>
      <c r="BK224" s="107">
        <f>ROUND($L$224*$K$224,2)</f>
        <v>0</v>
      </c>
      <c r="BL224" s="6" t="s">
        <v>107</v>
      </c>
      <c r="BM224" s="6" t="s">
        <v>240</v>
      </c>
    </row>
    <row r="225" spans="2:51" s="6" customFormat="1" ht="18.75" customHeight="1">
      <c r="B225" s="108"/>
      <c r="E225" s="109"/>
      <c r="F225" s="190" t="s">
        <v>474</v>
      </c>
      <c r="G225" s="191"/>
      <c r="H225" s="191"/>
      <c r="I225" s="191"/>
      <c r="K225" s="110">
        <v>10.34</v>
      </c>
      <c r="L225" s="143">
        <v>0</v>
      </c>
      <c r="M225" s="143">
        <v>0</v>
      </c>
      <c r="R225" s="111"/>
      <c r="T225" s="112"/>
      <c r="AA225" s="113"/>
      <c r="AB225" s="143"/>
      <c r="AT225" s="109" t="s">
        <v>113</v>
      </c>
      <c r="AU225" s="109" t="s">
        <v>73</v>
      </c>
      <c r="AV225" s="109" t="s">
        <v>73</v>
      </c>
      <c r="AW225" s="109" t="s">
        <v>82</v>
      </c>
      <c r="AX225" s="109" t="s">
        <v>61</v>
      </c>
      <c r="AY225" s="109" t="s">
        <v>102</v>
      </c>
    </row>
    <row r="226" spans="2:51" s="6" customFormat="1" ht="18.75" customHeight="1">
      <c r="B226" s="114"/>
      <c r="E226" s="115"/>
      <c r="F226" s="202" t="s">
        <v>114</v>
      </c>
      <c r="G226" s="203"/>
      <c r="H226" s="203"/>
      <c r="I226" s="203"/>
      <c r="K226" s="115"/>
      <c r="L226" s="143">
        <v>0</v>
      </c>
      <c r="M226" s="143">
        <v>0</v>
      </c>
      <c r="R226" s="116"/>
      <c r="T226" s="117"/>
      <c r="AA226" s="118"/>
      <c r="AB226" s="143"/>
      <c r="AT226" s="115" t="s">
        <v>113</v>
      </c>
      <c r="AU226" s="115" t="s">
        <v>73</v>
      </c>
      <c r="AV226" s="115" t="s">
        <v>19</v>
      </c>
      <c r="AW226" s="115" t="s">
        <v>82</v>
      </c>
      <c r="AX226" s="115" t="s">
        <v>61</v>
      </c>
      <c r="AY226" s="115" t="s">
        <v>102</v>
      </c>
    </row>
    <row r="227" spans="2:51" s="6" customFormat="1" ht="18.75" customHeight="1">
      <c r="B227" s="119"/>
      <c r="E227" s="120"/>
      <c r="F227" s="192" t="s">
        <v>115</v>
      </c>
      <c r="G227" s="193"/>
      <c r="H227" s="193"/>
      <c r="I227" s="193"/>
      <c r="K227" s="121">
        <v>10.34</v>
      </c>
      <c r="L227" s="143">
        <v>0</v>
      </c>
      <c r="M227" s="143">
        <v>0</v>
      </c>
      <c r="R227" s="122"/>
      <c r="T227" s="123"/>
      <c r="AA227" s="124"/>
      <c r="AB227" s="143"/>
      <c r="AT227" s="120" t="s">
        <v>113</v>
      </c>
      <c r="AU227" s="120" t="s">
        <v>73</v>
      </c>
      <c r="AV227" s="120" t="s">
        <v>107</v>
      </c>
      <c r="AW227" s="120" t="s">
        <v>82</v>
      </c>
      <c r="AX227" s="120" t="s">
        <v>19</v>
      </c>
      <c r="AY227" s="120" t="s">
        <v>102</v>
      </c>
    </row>
    <row r="228" spans="2:63" s="90" customFormat="1" ht="30.75" customHeight="1">
      <c r="B228" s="91"/>
      <c r="D228" s="99" t="s">
        <v>148</v>
      </c>
      <c r="E228" s="99"/>
      <c r="F228" s="99"/>
      <c r="G228" s="99"/>
      <c r="H228" s="99"/>
      <c r="I228" s="99"/>
      <c r="J228" s="99"/>
      <c r="K228" s="99"/>
      <c r="L228" s="144">
        <v>0</v>
      </c>
      <c r="M228" s="144">
        <v>0</v>
      </c>
      <c r="N228" s="199">
        <f>$BK$228</f>
        <v>0</v>
      </c>
      <c r="O228" s="198"/>
      <c r="P228" s="198"/>
      <c r="Q228" s="198"/>
      <c r="R228" s="94"/>
      <c r="S228" s="6"/>
      <c r="T228" s="95"/>
      <c r="W228" s="96">
        <f>SUM($W$229:$W$242)</f>
        <v>0</v>
      </c>
      <c r="Y228" s="96">
        <f>SUM($Y$229:$Y$242)</f>
        <v>0.031806</v>
      </c>
      <c r="AA228" s="97">
        <f>SUM($AA$229:$AA$242)</f>
        <v>0</v>
      </c>
      <c r="AB228" s="143"/>
      <c r="AR228" s="93" t="s">
        <v>19</v>
      </c>
      <c r="AT228" s="93" t="s">
        <v>60</v>
      </c>
      <c r="AU228" s="93" t="s">
        <v>19</v>
      </c>
      <c r="AY228" s="93" t="s">
        <v>102</v>
      </c>
      <c r="BK228" s="98">
        <f>SUM($BK$229:$BK$242)</f>
        <v>0</v>
      </c>
    </row>
    <row r="229" spans="2:65" s="6" customFormat="1" ht="27" customHeight="1">
      <c r="B229" s="19"/>
      <c r="C229" s="100">
        <v>37</v>
      </c>
      <c r="D229" s="100" t="s">
        <v>103</v>
      </c>
      <c r="E229" s="101" t="s">
        <v>475</v>
      </c>
      <c r="F229" s="185" t="s">
        <v>476</v>
      </c>
      <c r="G229" s="186"/>
      <c r="H229" s="186"/>
      <c r="I229" s="186"/>
      <c r="J229" s="102" t="s">
        <v>171</v>
      </c>
      <c r="K229" s="103">
        <v>8.37</v>
      </c>
      <c r="L229" s="187"/>
      <c r="M229" s="188"/>
      <c r="N229" s="189">
        <f>ROUND($L$229*$K$229,2)</f>
        <v>0</v>
      </c>
      <c r="O229" s="186"/>
      <c r="P229" s="186"/>
      <c r="Q229" s="186"/>
      <c r="R229" s="20"/>
      <c r="T229" s="104"/>
      <c r="U229" s="26" t="s">
        <v>33</v>
      </c>
      <c r="V229" s="105">
        <v>0</v>
      </c>
      <c r="W229" s="105">
        <f>$V$229*$K$229</f>
        <v>0</v>
      </c>
      <c r="X229" s="105">
        <v>0</v>
      </c>
      <c r="Y229" s="105">
        <f>$X$229*$K$229</f>
        <v>0</v>
      </c>
      <c r="Z229" s="105">
        <v>0</v>
      </c>
      <c r="AA229" s="106">
        <f>$Z$229*$K$229</f>
        <v>0</v>
      </c>
      <c r="AB229" s="143"/>
      <c r="AR229" s="6" t="s">
        <v>107</v>
      </c>
      <c r="AT229" s="6" t="s">
        <v>103</v>
      </c>
      <c r="AU229" s="6" t="s">
        <v>73</v>
      </c>
      <c r="AY229" s="6" t="s">
        <v>102</v>
      </c>
      <c r="BE229" s="107">
        <f>IF($U$229="základní",$N$229,0)</f>
        <v>0</v>
      </c>
      <c r="BF229" s="107">
        <f>IF($U$229="snížená",$N$229,0)</f>
        <v>0</v>
      </c>
      <c r="BG229" s="107">
        <f>IF($U$229="zákl. přenesená",$N$229,0)</f>
        <v>0</v>
      </c>
      <c r="BH229" s="107">
        <f>IF($U$229="sníž. přenesená",$N$229,0)</f>
        <v>0</v>
      </c>
      <c r="BI229" s="107">
        <f>IF($U$229="nulová",$N$229,0)</f>
        <v>0</v>
      </c>
      <c r="BJ229" s="6" t="s">
        <v>19</v>
      </c>
      <c r="BK229" s="107">
        <f>ROUND($L$229*$K$229,2)</f>
        <v>0</v>
      </c>
      <c r="BL229" s="6" t="s">
        <v>107</v>
      </c>
      <c r="BM229" s="6" t="s">
        <v>245</v>
      </c>
    </row>
    <row r="230" spans="2:51" s="6" customFormat="1" ht="18.75" customHeight="1">
      <c r="B230" s="108"/>
      <c r="E230" s="109"/>
      <c r="F230" s="190" t="s">
        <v>477</v>
      </c>
      <c r="G230" s="191"/>
      <c r="H230" s="191"/>
      <c r="I230" s="191"/>
      <c r="K230" s="110">
        <v>8.37</v>
      </c>
      <c r="L230" s="143">
        <v>0</v>
      </c>
      <c r="M230" s="143">
        <v>0</v>
      </c>
      <c r="R230" s="111"/>
      <c r="T230" s="112"/>
      <c r="AA230" s="113"/>
      <c r="AB230" s="143"/>
      <c r="AT230" s="109" t="s">
        <v>113</v>
      </c>
      <c r="AU230" s="109" t="s">
        <v>73</v>
      </c>
      <c r="AV230" s="109" t="s">
        <v>73</v>
      </c>
      <c r="AW230" s="109" t="s">
        <v>82</v>
      </c>
      <c r="AX230" s="109" t="s">
        <v>61</v>
      </c>
      <c r="AY230" s="109" t="s">
        <v>102</v>
      </c>
    </row>
    <row r="231" spans="2:51" s="6" customFormat="1" ht="18.75" customHeight="1">
      <c r="B231" s="114"/>
      <c r="E231" s="115"/>
      <c r="F231" s="202" t="s">
        <v>114</v>
      </c>
      <c r="G231" s="203"/>
      <c r="H231" s="203"/>
      <c r="I231" s="203"/>
      <c r="K231" s="115"/>
      <c r="L231" s="143">
        <v>0</v>
      </c>
      <c r="M231" s="143">
        <v>0</v>
      </c>
      <c r="R231" s="116"/>
      <c r="T231" s="117"/>
      <c r="AA231" s="118"/>
      <c r="AB231" s="143"/>
      <c r="AT231" s="115" t="s">
        <v>113</v>
      </c>
      <c r="AU231" s="115" t="s">
        <v>73</v>
      </c>
      <c r="AV231" s="115" t="s">
        <v>19</v>
      </c>
      <c r="AW231" s="115" t="s">
        <v>82</v>
      </c>
      <c r="AX231" s="115" t="s">
        <v>61</v>
      </c>
      <c r="AY231" s="115" t="s">
        <v>102</v>
      </c>
    </row>
    <row r="232" spans="2:51" s="6" customFormat="1" ht="18.75" customHeight="1">
      <c r="B232" s="119"/>
      <c r="E232" s="120"/>
      <c r="F232" s="192" t="s">
        <v>115</v>
      </c>
      <c r="G232" s="193"/>
      <c r="H232" s="193"/>
      <c r="I232" s="193"/>
      <c r="K232" s="121">
        <v>8.37</v>
      </c>
      <c r="L232" s="143">
        <v>0</v>
      </c>
      <c r="M232" s="143">
        <v>0</v>
      </c>
      <c r="R232" s="122"/>
      <c r="T232" s="123"/>
      <c r="AA232" s="124"/>
      <c r="AB232" s="143"/>
      <c r="AT232" s="120" t="s">
        <v>113</v>
      </c>
      <c r="AU232" s="120" t="s">
        <v>73</v>
      </c>
      <c r="AV232" s="120" t="s">
        <v>107</v>
      </c>
      <c r="AW232" s="120" t="s">
        <v>82</v>
      </c>
      <c r="AX232" s="120" t="s">
        <v>19</v>
      </c>
      <c r="AY232" s="120" t="s">
        <v>102</v>
      </c>
    </row>
    <row r="233" spans="2:65" s="6" customFormat="1" ht="39" customHeight="1">
      <c r="B233" s="19"/>
      <c r="C233" s="100">
        <v>38</v>
      </c>
      <c r="D233" s="100" t="s">
        <v>103</v>
      </c>
      <c r="E233" s="101" t="s">
        <v>478</v>
      </c>
      <c r="F233" s="185" t="s">
        <v>479</v>
      </c>
      <c r="G233" s="186"/>
      <c r="H233" s="186"/>
      <c r="I233" s="186"/>
      <c r="J233" s="102" t="s">
        <v>285</v>
      </c>
      <c r="K233" s="103">
        <v>2</v>
      </c>
      <c r="L233" s="187"/>
      <c r="M233" s="188"/>
      <c r="N233" s="189">
        <f>ROUND($L$233*$K$233,2)</f>
        <v>0</v>
      </c>
      <c r="O233" s="186"/>
      <c r="P233" s="186"/>
      <c r="Q233" s="186"/>
      <c r="R233" s="20"/>
      <c r="T233" s="104"/>
      <c r="U233" s="26" t="s">
        <v>33</v>
      </c>
      <c r="V233" s="105">
        <v>0</v>
      </c>
      <c r="W233" s="105">
        <f>$V$233*$K$233</f>
        <v>0</v>
      </c>
      <c r="X233" s="105">
        <v>0</v>
      </c>
      <c r="Y233" s="105">
        <f>$X$233*$K$233</f>
        <v>0</v>
      </c>
      <c r="Z233" s="105">
        <v>0</v>
      </c>
      <c r="AA233" s="106">
        <f>$Z$233*$K$233</f>
        <v>0</v>
      </c>
      <c r="AB233" s="143"/>
      <c r="AR233" s="6" t="s">
        <v>107</v>
      </c>
      <c r="AT233" s="6" t="s">
        <v>103</v>
      </c>
      <c r="AU233" s="6" t="s">
        <v>73</v>
      </c>
      <c r="AY233" s="6" t="s">
        <v>102</v>
      </c>
      <c r="BE233" s="107">
        <f>IF($U$233="základní",$N$233,0)</f>
        <v>0</v>
      </c>
      <c r="BF233" s="107">
        <f>IF($U$233="snížená",$N$233,0)</f>
        <v>0</v>
      </c>
      <c r="BG233" s="107">
        <f>IF($U$233="zákl. přenesená",$N$233,0)</f>
        <v>0</v>
      </c>
      <c r="BH233" s="107">
        <f>IF($U$233="sníž. přenesená",$N$233,0)</f>
        <v>0</v>
      </c>
      <c r="BI233" s="107">
        <f>IF($U$233="nulová",$N$233,0)</f>
        <v>0</v>
      </c>
      <c r="BJ233" s="6" t="s">
        <v>19</v>
      </c>
      <c r="BK233" s="107">
        <f>ROUND($L$233*$K$233,2)</f>
        <v>0</v>
      </c>
      <c r="BL233" s="6" t="s">
        <v>107</v>
      </c>
      <c r="BM233" s="6" t="s">
        <v>250</v>
      </c>
    </row>
    <row r="234" spans="2:65" s="6" customFormat="1" ht="15.75" customHeight="1">
      <c r="B234" s="19"/>
      <c r="C234" s="128">
        <v>39</v>
      </c>
      <c r="D234" s="128" t="s">
        <v>256</v>
      </c>
      <c r="E234" s="129" t="s">
        <v>480</v>
      </c>
      <c r="F234" s="204" t="s">
        <v>481</v>
      </c>
      <c r="G234" s="205"/>
      <c r="H234" s="205"/>
      <c r="I234" s="205"/>
      <c r="J234" s="130" t="s">
        <v>285</v>
      </c>
      <c r="K234" s="131">
        <v>1</v>
      </c>
      <c r="L234" s="206"/>
      <c r="M234" s="207"/>
      <c r="N234" s="208">
        <f>ROUND($L$234*$K$234,2)</f>
        <v>0</v>
      </c>
      <c r="O234" s="186"/>
      <c r="P234" s="186"/>
      <c r="Q234" s="186"/>
      <c r="R234" s="20"/>
      <c r="T234" s="104"/>
      <c r="U234" s="26" t="s">
        <v>33</v>
      </c>
      <c r="V234" s="105">
        <v>0</v>
      </c>
      <c r="W234" s="105">
        <f>$V$234*$K$234</f>
        <v>0</v>
      </c>
      <c r="X234" s="105">
        <v>0</v>
      </c>
      <c r="Y234" s="105">
        <f>$X$234*$K$234</f>
        <v>0</v>
      </c>
      <c r="Z234" s="105">
        <v>0</v>
      </c>
      <c r="AA234" s="106">
        <f>$Z$234*$K$234</f>
        <v>0</v>
      </c>
      <c r="AB234" s="143"/>
      <c r="AR234" s="6" t="s">
        <v>128</v>
      </c>
      <c r="AT234" s="6" t="s">
        <v>256</v>
      </c>
      <c r="AU234" s="6" t="s">
        <v>73</v>
      </c>
      <c r="AY234" s="6" t="s">
        <v>102</v>
      </c>
      <c r="BE234" s="107">
        <f>IF($U$234="základní",$N$234,0)</f>
        <v>0</v>
      </c>
      <c r="BF234" s="107">
        <f>IF($U$234="snížená",$N$234,0)</f>
        <v>0</v>
      </c>
      <c r="BG234" s="107">
        <f>IF($U$234="zákl. přenesená",$N$234,0)</f>
        <v>0</v>
      </c>
      <c r="BH234" s="107">
        <f>IF($U$234="sníž. přenesená",$N$234,0)</f>
        <v>0</v>
      </c>
      <c r="BI234" s="107">
        <f>IF($U$234="nulová",$N$234,0)</f>
        <v>0</v>
      </c>
      <c r="BJ234" s="6" t="s">
        <v>19</v>
      </c>
      <c r="BK234" s="107">
        <f>ROUND($L$234*$K$234,2)</f>
        <v>0</v>
      </c>
      <c r="BL234" s="6" t="s">
        <v>107</v>
      </c>
      <c r="BM234" s="6" t="s">
        <v>255</v>
      </c>
    </row>
    <row r="235" spans="2:65" s="6" customFormat="1" ht="27" customHeight="1">
      <c r="B235" s="19"/>
      <c r="C235" s="128">
        <v>40</v>
      </c>
      <c r="D235" s="128" t="s">
        <v>256</v>
      </c>
      <c r="E235" s="129" t="s">
        <v>482</v>
      </c>
      <c r="F235" s="204" t="s">
        <v>483</v>
      </c>
      <c r="G235" s="205"/>
      <c r="H235" s="205"/>
      <c r="I235" s="205"/>
      <c r="J235" s="130" t="s">
        <v>285</v>
      </c>
      <c r="K235" s="131">
        <v>1.674</v>
      </c>
      <c r="L235" s="206"/>
      <c r="M235" s="207"/>
      <c r="N235" s="208">
        <f>ROUND($L$235*$K$235,2)</f>
        <v>0</v>
      </c>
      <c r="O235" s="186"/>
      <c r="P235" s="186"/>
      <c r="Q235" s="186"/>
      <c r="R235" s="20"/>
      <c r="T235" s="104"/>
      <c r="U235" s="26" t="s">
        <v>33</v>
      </c>
      <c r="V235" s="105">
        <v>0</v>
      </c>
      <c r="W235" s="105">
        <f>$V$235*$K$235</f>
        <v>0</v>
      </c>
      <c r="X235" s="105">
        <v>0.019</v>
      </c>
      <c r="Y235" s="105">
        <f>$X$235*$K$235</f>
        <v>0.031806</v>
      </c>
      <c r="Z235" s="105">
        <v>0</v>
      </c>
      <c r="AA235" s="106">
        <f>$Z$235*$K$235</f>
        <v>0</v>
      </c>
      <c r="AB235" s="143"/>
      <c r="AR235" s="6" t="s">
        <v>128</v>
      </c>
      <c r="AT235" s="6" t="s">
        <v>256</v>
      </c>
      <c r="AU235" s="6" t="s">
        <v>73</v>
      </c>
      <c r="AY235" s="6" t="s">
        <v>102</v>
      </c>
      <c r="BE235" s="107">
        <f>IF($U$235="základní",$N$235,0)</f>
        <v>0</v>
      </c>
      <c r="BF235" s="107">
        <f>IF($U$235="snížená",$N$235,0)</f>
        <v>0</v>
      </c>
      <c r="BG235" s="107">
        <f>IF($U$235="zákl. přenesená",$N$235,0)</f>
        <v>0</v>
      </c>
      <c r="BH235" s="107">
        <f>IF($U$235="sníž. přenesená",$N$235,0)</f>
        <v>0</v>
      </c>
      <c r="BI235" s="107">
        <f>IF($U$235="nulová",$N$235,0)</f>
        <v>0</v>
      </c>
      <c r="BJ235" s="6" t="s">
        <v>19</v>
      </c>
      <c r="BK235" s="107">
        <f>ROUND($L$235*$K$235,2)</f>
        <v>0</v>
      </c>
      <c r="BL235" s="6" t="s">
        <v>107</v>
      </c>
      <c r="BM235" s="6" t="s">
        <v>484</v>
      </c>
    </row>
    <row r="236" spans="2:51" s="6" customFormat="1" ht="18.75" customHeight="1">
      <c r="B236" s="108"/>
      <c r="E236" s="109"/>
      <c r="F236" s="190" t="s">
        <v>485</v>
      </c>
      <c r="G236" s="191"/>
      <c r="H236" s="191"/>
      <c r="I236" s="191"/>
      <c r="K236" s="110">
        <v>1.674</v>
      </c>
      <c r="L236" s="143">
        <v>0</v>
      </c>
      <c r="M236" s="143">
        <v>0</v>
      </c>
      <c r="R236" s="111"/>
      <c r="T236" s="112"/>
      <c r="AA236" s="113"/>
      <c r="AB236" s="143"/>
      <c r="AT236" s="109" t="s">
        <v>113</v>
      </c>
      <c r="AU236" s="109" t="s">
        <v>73</v>
      </c>
      <c r="AV236" s="109" t="s">
        <v>73</v>
      </c>
      <c r="AW236" s="109" t="s">
        <v>82</v>
      </c>
      <c r="AX236" s="109" t="s">
        <v>19</v>
      </c>
      <c r="AY236" s="109" t="s">
        <v>102</v>
      </c>
    </row>
    <row r="237" spans="2:65" s="6" customFormat="1" ht="39" customHeight="1">
      <c r="B237" s="19"/>
      <c r="C237" s="100">
        <v>41</v>
      </c>
      <c r="D237" s="100" t="s">
        <v>103</v>
      </c>
      <c r="E237" s="101" t="s">
        <v>486</v>
      </c>
      <c r="F237" s="185" t="s">
        <v>487</v>
      </c>
      <c r="G237" s="186"/>
      <c r="H237" s="186"/>
      <c r="I237" s="186"/>
      <c r="J237" s="102" t="s">
        <v>285</v>
      </c>
      <c r="K237" s="103">
        <v>1</v>
      </c>
      <c r="L237" s="187"/>
      <c r="M237" s="188"/>
      <c r="N237" s="189">
        <f>ROUND($L$237*$K$237,2)</f>
        <v>0</v>
      </c>
      <c r="O237" s="186"/>
      <c r="P237" s="186"/>
      <c r="Q237" s="186"/>
      <c r="R237" s="20"/>
      <c r="T237" s="104"/>
      <c r="U237" s="26" t="s">
        <v>33</v>
      </c>
      <c r="V237" s="105">
        <v>0</v>
      </c>
      <c r="W237" s="105">
        <f>$V$237*$K$237</f>
        <v>0</v>
      </c>
      <c r="X237" s="105">
        <v>0</v>
      </c>
      <c r="Y237" s="105">
        <f>$X$237*$K$237</f>
        <v>0</v>
      </c>
      <c r="Z237" s="105">
        <v>0</v>
      </c>
      <c r="AA237" s="106">
        <f>$Z$237*$K$237</f>
        <v>0</v>
      </c>
      <c r="AB237" s="143"/>
      <c r="AR237" s="6" t="s">
        <v>107</v>
      </c>
      <c r="AT237" s="6" t="s">
        <v>103</v>
      </c>
      <c r="AU237" s="6" t="s">
        <v>73</v>
      </c>
      <c r="AY237" s="6" t="s">
        <v>102</v>
      </c>
      <c r="BE237" s="107">
        <f>IF($U$237="základní",$N$237,0)</f>
        <v>0</v>
      </c>
      <c r="BF237" s="107">
        <f>IF($U$237="snížená",$N$237,0)</f>
        <v>0</v>
      </c>
      <c r="BG237" s="107">
        <f>IF($U$237="zákl. přenesená",$N$237,0)</f>
        <v>0</v>
      </c>
      <c r="BH237" s="107">
        <f>IF($U$237="sníž. přenesená",$N$237,0)</f>
        <v>0</v>
      </c>
      <c r="BI237" s="107">
        <f>IF($U$237="nulová",$N$237,0)</f>
        <v>0</v>
      </c>
      <c r="BJ237" s="6" t="s">
        <v>19</v>
      </c>
      <c r="BK237" s="107">
        <f>ROUND($L$237*$K$237,2)</f>
        <v>0</v>
      </c>
      <c r="BL237" s="6" t="s">
        <v>107</v>
      </c>
      <c r="BM237" s="6" t="s">
        <v>259</v>
      </c>
    </row>
    <row r="238" spans="2:65" s="6" customFormat="1" ht="27" customHeight="1">
      <c r="B238" s="19"/>
      <c r="C238" s="128">
        <v>42</v>
      </c>
      <c r="D238" s="128" t="s">
        <v>256</v>
      </c>
      <c r="E238" s="129" t="s">
        <v>488</v>
      </c>
      <c r="F238" s="204" t="s">
        <v>489</v>
      </c>
      <c r="G238" s="205"/>
      <c r="H238" s="205"/>
      <c r="I238" s="205"/>
      <c r="J238" s="130" t="s">
        <v>285</v>
      </c>
      <c r="K238" s="131">
        <v>1</v>
      </c>
      <c r="L238" s="206"/>
      <c r="M238" s="207"/>
      <c r="N238" s="208">
        <f>ROUND($L$238*$K$238,2)</f>
        <v>0</v>
      </c>
      <c r="O238" s="186"/>
      <c r="P238" s="186"/>
      <c r="Q238" s="186"/>
      <c r="R238" s="20"/>
      <c r="T238" s="104"/>
      <c r="U238" s="26" t="s">
        <v>33</v>
      </c>
      <c r="V238" s="105">
        <v>0</v>
      </c>
      <c r="W238" s="105">
        <f>$V$238*$K$238</f>
        <v>0</v>
      </c>
      <c r="X238" s="105">
        <v>0</v>
      </c>
      <c r="Y238" s="105">
        <f>$X$238*$K$238</f>
        <v>0</v>
      </c>
      <c r="Z238" s="105">
        <v>0</v>
      </c>
      <c r="AA238" s="106">
        <f>$Z$238*$K$238</f>
        <v>0</v>
      </c>
      <c r="AB238" s="143"/>
      <c r="AR238" s="6" t="s">
        <v>128</v>
      </c>
      <c r="AT238" s="6" t="s">
        <v>256</v>
      </c>
      <c r="AU238" s="6" t="s">
        <v>73</v>
      </c>
      <c r="AY238" s="6" t="s">
        <v>102</v>
      </c>
      <c r="BE238" s="107">
        <f>IF($U$238="základní",$N$238,0)</f>
        <v>0</v>
      </c>
      <c r="BF238" s="107">
        <f>IF($U$238="snížená",$N$238,0)</f>
        <v>0</v>
      </c>
      <c r="BG238" s="107">
        <f>IF($U$238="zákl. přenesená",$N$238,0)</f>
        <v>0</v>
      </c>
      <c r="BH238" s="107">
        <f>IF($U$238="sníž. přenesená",$N$238,0)</f>
        <v>0</v>
      </c>
      <c r="BI238" s="107">
        <f>IF($U$238="nulová",$N$238,0)</f>
        <v>0</v>
      </c>
      <c r="BJ238" s="6" t="s">
        <v>19</v>
      </c>
      <c r="BK238" s="107">
        <f>ROUND($L$238*$K$238,2)</f>
        <v>0</v>
      </c>
      <c r="BL238" s="6" t="s">
        <v>107</v>
      </c>
      <c r="BM238" s="6" t="s">
        <v>264</v>
      </c>
    </row>
    <row r="239" spans="2:65" s="6" customFormat="1" ht="27" customHeight="1">
      <c r="B239" s="19"/>
      <c r="C239" s="100">
        <v>43</v>
      </c>
      <c r="D239" s="100" t="s">
        <v>103</v>
      </c>
      <c r="E239" s="101" t="s">
        <v>490</v>
      </c>
      <c r="F239" s="185" t="s">
        <v>491</v>
      </c>
      <c r="G239" s="186"/>
      <c r="H239" s="186"/>
      <c r="I239" s="186"/>
      <c r="J239" s="102" t="s">
        <v>285</v>
      </c>
      <c r="K239" s="103"/>
      <c r="L239" s="194"/>
      <c r="M239" s="195"/>
      <c r="N239" s="189"/>
      <c r="O239" s="186"/>
      <c r="P239" s="186"/>
      <c r="Q239" s="186"/>
      <c r="R239" s="20"/>
      <c r="T239" s="104"/>
      <c r="U239" s="26" t="s">
        <v>33</v>
      </c>
      <c r="V239" s="105">
        <v>0</v>
      </c>
      <c r="W239" s="105">
        <f>$V$239*$K$239</f>
        <v>0</v>
      </c>
      <c r="X239" s="105">
        <v>0</v>
      </c>
      <c r="Y239" s="105">
        <f>$X$239*$K$239</f>
        <v>0</v>
      </c>
      <c r="Z239" s="105">
        <v>0</v>
      </c>
      <c r="AA239" s="106">
        <f>$Z$239*$K$239</f>
        <v>0</v>
      </c>
      <c r="AB239" s="143"/>
      <c r="AR239" s="6" t="s">
        <v>107</v>
      </c>
      <c r="AT239" s="6" t="s">
        <v>103</v>
      </c>
      <c r="AU239" s="6" t="s">
        <v>73</v>
      </c>
      <c r="AY239" s="6" t="s">
        <v>102</v>
      </c>
      <c r="BE239" s="107">
        <f>IF($U$239="základní",$N$239,0)</f>
        <v>0</v>
      </c>
      <c r="BF239" s="107">
        <f>IF($U$239="snížená",$N$239,0)</f>
        <v>0</v>
      </c>
      <c r="BG239" s="107">
        <f>IF($U$239="zákl. přenesená",$N$239,0)</f>
        <v>0</v>
      </c>
      <c r="BH239" s="107">
        <f>IF($U$239="sníž. přenesená",$N$239,0)</f>
        <v>0</v>
      </c>
      <c r="BI239" s="107">
        <f>IF($U$239="nulová",$N$239,0)</f>
        <v>0</v>
      </c>
      <c r="BJ239" s="6" t="s">
        <v>19</v>
      </c>
      <c r="BK239" s="107">
        <f>ROUND($L$239*$K$239,2)</f>
        <v>0</v>
      </c>
      <c r="BL239" s="6" t="s">
        <v>107</v>
      </c>
      <c r="BM239" s="6" t="s">
        <v>267</v>
      </c>
    </row>
    <row r="240" spans="2:65" s="6" customFormat="1" ht="39" customHeight="1">
      <c r="B240" s="19"/>
      <c r="C240" s="100">
        <v>44</v>
      </c>
      <c r="D240" s="100" t="s">
        <v>103</v>
      </c>
      <c r="E240" s="101" t="s">
        <v>492</v>
      </c>
      <c r="F240" s="185" t="s">
        <v>493</v>
      </c>
      <c r="G240" s="186"/>
      <c r="H240" s="186"/>
      <c r="I240" s="186"/>
      <c r="J240" s="102" t="s">
        <v>285</v>
      </c>
      <c r="K240" s="103"/>
      <c r="L240" s="194"/>
      <c r="M240" s="195"/>
      <c r="N240" s="189"/>
      <c r="O240" s="186"/>
      <c r="P240" s="186"/>
      <c r="Q240" s="186"/>
      <c r="R240" s="20"/>
      <c r="T240" s="104"/>
      <c r="U240" s="26" t="s">
        <v>33</v>
      </c>
      <c r="V240" s="105">
        <v>0</v>
      </c>
      <c r="W240" s="105">
        <f>$V$240*$K$240</f>
        <v>0</v>
      </c>
      <c r="X240" s="105">
        <v>0</v>
      </c>
      <c r="Y240" s="105">
        <f>$X$240*$K$240</f>
        <v>0</v>
      </c>
      <c r="Z240" s="105">
        <v>0</v>
      </c>
      <c r="AA240" s="106">
        <f>$Z$240*$K$240</f>
        <v>0</v>
      </c>
      <c r="AB240" s="143"/>
      <c r="AR240" s="6" t="s">
        <v>107</v>
      </c>
      <c r="AT240" s="6" t="s">
        <v>103</v>
      </c>
      <c r="AU240" s="6" t="s">
        <v>73</v>
      </c>
      <c r="AY240" s="6" t="s">
        <v>102</v>
      </c>
      <c r="BE240" s="107">
        <f>IF($U$240="základní",$N$240,0)</f>
        <v>0</v>
      </c>
      <c r="BF240" s="107">
        <f>IF($U$240="snížená",$N$240,0)</f>
        <v>0</v>
      </c>
      <c r="BG240" s="107">
        <f>IF($U$240="zákl. přenesená",$N$240,0)</f>
        <v>0</v>
      </c>
      <c r="BH240" s="107">
        <f>IF($U$240="sníž. přenesená",$N$240,0)</f>
        <v>0</v>
      </c>
      <c r="BI240" s="107">
        <f>IF($U$240="nulová",$N$240,0)</f>
        <v>0</v>
      </c>
      <c r="BJ240" s="6" t="s">
        <v>19</v>
      </c>
      <c r="BK240" s="107">
        <f>ROUND($L$240*$K$240,2)</f>
        <v>0</v>
      </c>
      <c r="BL240" s="6" t="s">
        <v>107</v>
      </c>
      <c r="BM240" s="6" t="s">
        <v>271</v>
      </c>
    </row>
    <row r="241" spans="2:65" s="6" customFormat="1" ht="27" customHeight="1">
      <c r="B241" s="19"/>
      <c r="C241" s="100">
        <v>45</v>
      </c>
      <c r="D241" s="100" t="s">
        <v>103</v>
      </c>
      <c r="E241" s="101" t="s">
        <v>494</v>
      </c>
      <c r="F241" s="185" t="s">
        <v>495</v>
      </c>
      <c r="G241" s="186"/>
      <c r="H241" s="186"/>
      <c r="I241" s="186"/>
      <c r="J241" s="102" t="s">
        <v>285</v>
      </c>
      <c r="K241" s="103"/>
      <c r="L241" s="194"/>
      <c r="M241" s="195"/>
      <c r="N241" s="189"/>
      <c r="O241" s="186"/>
      <c r="P241" s="186"/>
      <c r="Q241" s="186"/>
      <c r="R241" s="20"/>
      <c r="T241" s="104"/>
      <c r="U241" s="26" t="s">
        <v>33</v>
      </c>
      <c r="V241" s="105">
        <v>0</v>
      </c>
      <c r="W241" s="105">
        <f>$V$241*$K$241</f>
        <v>0</v>
      </c>
      <c r="X241" s="105">
        <v>0</v>
      </c>
      <c r="Y241" s="105">
        <f>$X$241*$K$241</f>
        <v>0</v>
      </c>
      <c r="Z241" s="105">
        <v>0</v>
      </c>
      <c r="AA241" s="106">
        <f>$Z$241*$K$241</f>
        <v>0</v>
      </c>
      <c r="AB241" s="143"/>
      <c r="AR241" s="6" t="s">
        <v>107</v>
      </c>
      <c r="AT241" s="6" t="s">
        <v>103</v>
      </c>
      <c r="AU241" s="6" t="s">
        <v>73</v>
      </c>
      <c r="AY241" s="6" t="s">
        <v>102</v>
      </c>
      <c r="BE241" s="107">
        <f>IF($U$241="základní",$N$241,0)</f>
        <v>0</v>
      </c>
      <c r="BF241" s="107">
        <f>IF($U$241="snížená",$N$241,0)</f>
        <v>0</v>
      </c>
      <c r="BG241" s="107">
        <f>IF($U$241="zákl. přenesená",$N$241,0)</f>
        <v>0</v>
      </c>
      <c r="BH241" s="107">
        <f>IF($U$241="sníž. přenesená",$N$241,0)</f>
        <v>0</v>
      </c>
      <c r="BI241" s="107">
        <f>IF($U$241="nulová",$N$241,0)</f>
        <v>0</v>
      </c>
      <c r="BJ241" s="6" t="s">
        <v>19</v>
      </c>
      <c r="BK241" s="107">
        <f>ROUND($L$241*$K$241,2)</f>
        <v>0</v>
      </c>
      <c r="BL241" s="6" t="s">
        <v>107</v>
      </c>
      <c r="BM241" s="6" t="s">
        <v>275</v>
      </c>
    </row>
    <row r="242" spans="2:65" s="6" customFormat="1" ht="27" customHeight="1">
      <c r="B242" s="19"/>
      <c r="C242" s="100">
        <v>46</v>
      </c>
      <c r="D242" s="100" t="s">
        <v>103</v>
      </c>
      <c r="E242" s="101" t="s">
        <v>496</v>
      </c>
      <c r="F242" s="185" t="s">
        <v>497</v>
      </c>
      <c r="G242" s="186"/>
      <c r="H242" s="186"/>
      <c r="I242" s="186"/>
      <c r="J242" s="102" t="s">
        <v>285</v>
      </c>
      <c r="K242" s="103"/>
      <c r="L242" s="194"/>
      <c r="M242" s="195"/>
      <c r="N242" s="189"/>
      <c r="O242" s="186"/>
      <c r="P242" s="186"/>
      <c r="Q242" s="186"/>
      <c r="R242" s="20"/>
      <c r="T242" s="104"/>
      <c r="U242" s="26" t="s">
        <v>33</v>
      </c>
      <c r="V242" s="105">
        <v>0</v>
      </c>
      <c r="W242" s="105">
        <f>$V$242*$K$242</f>
        <v>0</v>
      </c>
      <c r="X242" s="105">
        <v>0</v>
      </c>
      <c r="Y242" s="105">
        <f>$X$242*$K$242</f>
        <v>0</v>
      </c>
      <c r="Z242" s="105">
        <v>0</v>
      </c>
      <c r="AA242" s="106">
        <f>$Z$242*$K$242</f>
        <v>0</v>
      </c>
      <c r="AB242" s="143"/>
      <c r="AR242" s="6" t="s">
        <v>107</v>
      </c>
      <c r="AT242" s="6" t="s">
        <v>103</v>
      </c>
      <c r="AU242" s="6" t="s">
        <v>73</v>
      </c>
      <c r="AY242" s="6" t="s">
        <v>102</v>
      </c>
      <c r="BE242" s="107">
        <f>IF($U$242="základní",$N$242,0)</f>
        <v>0</v>
      </c>
      <c r="BF242" s="107">
        <f>IF($U$242="snížená",$N$242,0)</f>
        <v>0</v>
      </c>
      <c r="BG242" s="107">
        <f>IF($U$242="zákl. přenesená",$N$242,0)</f>
        <v>0</v>
      </c>
      <c r="BH242" s="107">
        <f>IF($U$242="sníž. přenesená",$N$242,0)</f>
        <v>0</v>
      </c>
      <c r="BI242" s="107">
        <f>IF($U$242="nulová",$N$242,0)</f>
        <v>0</v>
      </c>
      <c r="BJ242" s="6" t="s">
        <v>19</v>
      </c>
      <c r="BK242" s="107">
        <f>ROUND($L$242*$K$242,2)</f>
        <v>0</v>
      </c>
      <c r="BL242" s="6" t="s">
        <v>107</v>
      </c>
      <c r="BM242" s="6" t="s">
        <v>278</v>
      </c>
    </row>
    <row r="243" spans="2:63" s="90" customFormat="1" ht="30.75" customHeight="1">
      <c r="B243" s="91"/>
      <c r="D243" s="99" t="s">
        <v>149</v>
      </c>
      <c r="E243" s="99"/>
      <c r="F243" s="99"/>
      <c r="G243" s="99"/>
      <c r="H243" s="99"/>
      <c r="I243" s="99"/>
      <c r="J243" s="99"/>
      <c r="K243" s="99"/>
      <c r="L243" s="144">
        <v>0</v>
      </c>
      <c r="M243" s="144">
        <v>0</v>
      </c>
      <c r="N243" s="199">
        <f>$BK$243</f>
        <v>0</v>
      </c>
      <c r="O243" s="198"/>
      <c r="P243" s="198"/>
      <c r="Q243" s="198"/>
      <c r="R243" s="94"/>
      <c r="S243" s="6"/>
      <c r="T243" s="95"/>
      <c r="W243" s="96">
        <f>SUM($W$244:$W$255)</f>
        <v>0</v>
      </c>
      <c r="Y243" s="96">
        <f>SUM($Y$244:$Y$255)</f>
        <v>0</v>
      </c>
      <c r="AA243" s="97">
        <f>SUM($AA$244:$AA$255)</f>
        <v>0</v>
      </c>
      <c r="AB243" s="143"/>
      <c r="AR243" s="93" t="s">
        <v>19</v>
      </c>
      <c r="AT243" s="93" t="s">
        <v>60</v>
      </c>
      <c r="AU243" s="93" t="s">
        <v>19</v>
      </c>
      <c r="AY243" s="93" t="s">
        <v>102</v>
      </c>
      <c r="BK243" s="98">
        <f>SUM($BK$244:$BK$255)</f>
        <v>0</v>
      </c>
    </row>
    <row r="244" spans="2:65" s="6" customFormat="1" ht="27" customHeight="1">
      <c r="B244" s="19"/>
      <c r="C244" s="100">
        <v>47</v>
      </c>
      <c r="D244" s="100" t="s">
        <v>103</v>
      </c>
      <c r="E244" s="101" t="s">
        <v>357</v>
      </c>
      <c r="F244" s="185" t="s">
        <v>358</v>
      </c>
      <c r="G244" s="186"/>
      <c r="H244" s="186"/>
      <c r="I244" s="186"/>
      <c r="J244" s="102" t="s">
        <v>171</v>
      </c>
      <c r="K244" s="103">
        <v>26.568</v>
      </c>
      <c r="L244" s="187"/>
      <c r="M244" s="188"/>
      <c r="N244" s="189">
        <f>ROUND($L$244*$K$244,2)</f>
        <v>0</v>
      </c>
      <c r="O244" s="186"/>
      <c r="P244" s="186"/>
      <c r="Q244" s="186"/>
      <c r="R244" s="20"/>
      <c r="T244" s="104"/>
      <c r="U244" s="26" t="s">
        <v>33</v>
      </c>
      <c r="V244" s="105">
        <v>0</v>
      </c>
      <c r="W244" s="105">
        <f>$V$244*$K$244</f>
        <v>0</v>
      </c>
      <c r="X244" s="105">
        <v>0</v>
      </c>
      <c r="Y244" s="105">
        <f>$X$244*$K$244</f>
        <v>0</v>
      </c>
      <c r="Z244" s="105">
        <v>0</v>
      </c>
      <c r="AA244" s="106">
        <f>$Z$244*$K$244</f>
        <v>0</v>
      </c>
      <c r="AB244" s="143"/>
      <c r="AR244" s="6" t="s">
        <v>107</v>
      </c>
      <c r="AT244" s="6" t="s">
        <v>103</v>
      </c>
      <c r="AU244" s="6" t="s">
        <v>73</v>
      </c>
      <c r="AY244" s="6" t="s">
        <v>102</v>
      </c>
      <c r="BE244" s="107">
        <f>IF($U$244="základní",$N$244,0)</f>
        <v>0</v>
      </c>
      <c r="BF244" s="107">
        <f>IF($U$244="snížená",$N$244,0)</f>
        <v>0</v>
      </c>
      <c r="BG244" s="107">
        <f>IF($U$244="zákl. přenesená",$N$244,0)</f>
        <v>0</v>
      </c>
      <c r="BH244" s="107">
        <f>IF($U$244="sníž. přenesená",$N$244,0)</f>
        <v>0</v>
      </c>
      <c r="BI244" s="107">
        <f>IF($U$244="nulová",$N$244,0)</f>
        <v>0</v>
      </c>
      <c r="BJ244" s="6" t="s">
        <v>19</v>
      </c>
      <c r="BK244" s="107">
        <f>ROUND($L$244*$K$244,2)</f>
        <v>0</v>
      </c>
      <c r="BL244" s="6" t="s">
        <v>107</v>
      </c>
      <c r="BM244" s="6" t="s">
        <v>498</v>
      </c>
    </row>
    <row r="245" spans="2:51" s="6" customFormat="1" ht="18.75" customHeight="1">
      <c r="B245" s="108"/>
      <c r="E245" s="109"/>
      <c r="F245" s="190" t="s">
        <v>499</v>
      </c>
      <c r="G245" s="191"/>
      <c r="H245" s="191"/>
      <c r="I245" s="191"/>
      <c r="K245" s="110">
        <v>26.568</v>
      </c>
      <c r="L245" s="143">
        <v>0</v>
      </c>
      <c r="M245" s="143">
        <v>0</v>
      </c>
      <c r="R245" s="111"/>
      <c r="T245" s="112"/>
      <c r="AA245" s="113"/>
      <c r="AB245" s="143"/>
      <c r="AT245" s="109" t="s">
        <v>113</v>
      </c>
      <c r="AU245" s="109" t="s">
        <v>73</v>
      </c>
      <c r="AV245" s="109" t="s">
        <v>73</v>
      </c>
      <c r="AW245" s="109" t="s">
        <v>82</v>
      </c>
      <c r="AX245" s="109" t="s">
        <v>61</v>
      </c>
      <c r="AY245" s="109" t="s">
        <v>102</v>
      </c>
    </row>
    <row r="246" spans="2:51" s="6" customFormat="1" ht="18.75" customHeight="1">
      <c r="B246" s="114"/>
      <c r="E246" s="115"/>
      <c r="F246" s="202" t="s">
        <v>114</v>
      </c>
      <c r="G246" s="203"/>
      <c r="H246" s="203"/>
      <c r="I246" s="203"/>
      <c r="K246" s="115"/>
      <c r="L246" s="143">
        <v>0</v>
      </c>
      <c r="M246" s="143">
        <v>0</v>
      </c>
      <c r="R246" s="116"/>
      <c r="T246" s="117"/>
      <c r="AA246" s="118"/>
      <c r="AB246" s="143"/>
      <c r="AT246" s="115" t="s">
        <v>113</v>
      </c>
      <c r="AU246" s="115" t="s">
        <v>73</v>
      </c>
      <c r="AV246" s="115" t="s">
        <v>19</v>
      </c>
      <c r="AW246" s="115" t="s">
        <v>82</v>
      </c>
      <c r="AX246" s="115" t="s">
        <v>61</v>
      </c>
      <c r="AY246" s="115" t="s">
        <v>102</v>
      </c>
    </row>
    <row r="247" spans="2:51" s="6" customFormat="1" ht="18.75" customHeight="1">
      <c r="B247" s="119"/>
      <c r="E247" s="120"/>
      <c r="F247" s="192" t="s">
        <v>115</v>
      </c>
      <c r="G247" s="193"/>
      <c r="H247" s="193"/>
      <c r="I247" s="193"/>
      <c r="K247" s="121">
        <v>26.568</v>
      </c>
      <c r="L247" s="143">
        <v>0</v>
      </c>
      <c r="M247" s="143">
        <v>0</v>
      </c>
      <c r="R247" s="122"/>
      <c r="T247" s="123"/>
      <c r="AA247" s="124"/>
      <c r="AB247" s="143"/>
      <c r="AT247" s="120" t="s">
        <v>113</v>
      </c>
      <c r="AU247" s="120" t="s">
        <v>73</v>
      </c>
      <c r="AV247" s="120" t="s">
        <v>107</v>
      </c>
      <c r="AW247" s="120" t="s">
        <v>82</v>
      </c>
      <c r="AX247" s="120" t="s">
        <v>19</v>
      </c>
      <c r="AY247" s="120" t="s">
        <v>102</v>
      </c>
    </row>
    <row r="248" spans="2:65" s="6" customFormat="1" ht="15.75" customHeight="1">
      <c r="B248" s="19"/>
      <c r="C248" s="100">
        <v>48</v>
      </c>
      <c r="D248" s="100" t="s">
        <v>103</v>
      </c>
      <c r="E248" s="101" t="s">
        <v>360</v>
      </c>
      <c r="F248" s="185" t="s">
        <v>361</v>
      </c>
      <c r="G248" s="186"/>
      <c r="H248" s="186"/>
      <c r="I248" s="186"/>
      <c r="J248" s="102" t="s">
        <v>171</v>
      </c>
      <c r="K248" s="103">
        <v>26.568</v>
      </c>
      <c r="L248" s="187"/>
      <c r="M248" s="188"/>
      <c r="N248" s="189">
        <f>ROUND($L$248*$K$248,2)</f>
        <v>0</v>
      </c>
      <c r="O248" s="186"/>
      <c r="P248" s="186"/>
      <c r="Q248" s="186"/>
      <c r="R248" s="20"/>
      <c r="T248" s="104"/>
      <c r="U248" s="26" t="s">
        <v>33</v>
      </c>
      <c r="V248" s="105">
        <v>0</v>
      </c>
      <c r="W248" s="105">
        <f>$V$248*$K$248</f>
        <v>0</v>
      </c>
      <c r="X248" s="105">
        <v>0</v>
      </c>
      <c r="Y248" s="105">
        <f>$X$248*$K$248</f>
        <v>0</v>
      </c>
      <c r="Z248" s="105">
        <v>0</v>
      </c>
      <c r="AA248" s="106">
        <f>$Z$248*$K$248</f>
        <v>0</v>
      </c>
      <c r="AB248" s="143"/>
      <c r="AR248" s="6" t="s">
        <v>107</v>
      </c>
      <c r="AT248" s="6" t="s">
        <v>103</v>
      </c>
      <c r="AU248" s="6" t="s">
        <v>73</v>
      </c>
      <c r="AY248" s="6" t="s">
        <v>102</v>
      </c>
      <c r="BE248" s="107">
        <f>IF($U$248="základní",$N$248,0)</f>
        <v>0</v>
      </c>
      <c r="BF248" s="107">
        <f>IF($U$248="snížená",$N$248,0)</f>
        <v>0</v>
      </c>
      <c r="BG248" s="107">
        <f>IF($U$248="zákl. přenesená",$N$248,0)</f>
        <v>0</v>
      </c>
      <c r="BH248" s="107">
        <f>IF($U$248="sníž. přenesená",$N$248,0)</f>
        <v>0</v>
      </c>
      <c r="BI248" s="107">
        <f>IF($U$248="nulová",$N$248,0)</f>
        <v>0</v>
      </c>
      <c r="BJ248" s="6" t="s">
        <v>19</v>
      </c>
      <c r="BK248" s="107">
        <f>ROUND($L$248*$K$248,2)</f>
        <v>0</v>
      </c>
      <c r="BL248" s="6" t="s">
        <v>107</v>
      </c>
      <c r="BM248" s="6" t="s">
        <v>282</v>
      </c>
    </row>
    <row r="249" spans="2:51" s="6" customFormat="1" ht="18.75" customHeight="1">
      <c r="B249" s="108"/>
      <c r="E249" s="109"/>
      <c r="F249" s="190" t="s">
        <v>500</v>
      </c>
      <c r="G249" s="191"/>
      <c r="H249" s="191"/>
      <c r="I249" s="191"/>
      <c r="K249" s="110">
        <v>26.568</v>
      </c>
      <c r="L249" s="143">
        <v>0</v>
      </c>
      <c r="M249" s="143">
        <v>0</v>
      </c>
      <c r="R249" s="111"/>
      <c r="T249" s="112"/>
      <c r="AA249" s="113"/>
      <c r="AB249" s="143"/>
      <c r="AT249" s="109" t="s">
        <v>113</v>
      </c>
      <c r="AU249" s="109" t="s">
        <v>73</v>
      </c>
      <c r="AV249" s="109" t="s">
        <v>73</v>
      </c>
      <c r="AW249" s="109" t="s">
        <v>82</v>
      </c>
      <c r="AX249" s="109" t="s">
        <v>61</v>
      </c>
      <c r="AY249" s="109" t="s">
        <v>102</v>
      </c>
    </row>
    <row r="250" spans="2:51" s="6" customFormat="1" ht="18.75" customHeight="1">
      <c r="B250" s="114"/>
      <c r="E250" s="115"/>
      <c r="F250" s="202" t="s">
        <v>114</v>
      </c>
      <c r="G250" s="203"/>
      <c r="H250" s="203"/>
      <c r="I250" s="203"/>
      <c r="K250" s="115"/>
      <c r="L250" s="143">
        <v>0</v>
      </c>
      <c r="M250" s="143">
        <v>0</v>
      </c>
      <c r="R250" s="116"/>
      <c r="T250" s="117"/>
      <c r="AA250" s="118"/>
      <c r="AB250" s="143"/>
      <c r="AT250" s="115" t="s">
        <v>113</v>
      </c>
      <c r="AU250" s="115" t="s">
        <v>73</v>
      </c>
      <c r="AV250" s="115" t="s">
        <v>19</v>
      </c>
      <c r="AW250" s="115" t="s">
        <v>82</v>
      </c>
      <c r="AX250" s="115" t="s">
        <v>61</v>
      </c>
      <c r="AY250" s="115" t="s">
        <v>102</v>
      </c>
    </row>
    <row r="251" spans="2:51" s="6" customFormat="1" ht="18.75" customHeight="1">
      <c r="B251" s="119"/>
      <c r="E251" s="120"/>
      <c r="F251" s="192" t="s">
        <v>115</v>
      </c>
      <c r="G251" s="193"/>
      <c r="H251" s="193"/>
      <c r="I251" s="193"/>
      <c r="K251" s="121">
        <v>26.568</v>
      </c>
      <c r="L251" s="143">
        <v>0</v>
      </c>
      <c r="M251" s="143">
        <v>0</v>
      </c>
      <c r="R251" s="122"/>
      <c r="T251" s="123"/>
      <c r="AA251" s="124"/>
      <c r="AB251" s="143"/>
      <c r="AT251" s="120" t="s">
        <v>113</v>
      </c>
      <c r="AU251" s="120" t="s">
        <v>73</v>
      </c>
      <c r="AV251" s="120" t="s">
        <v>107</v>
      </c>
      <c r="AW251" s="120" t="s">
        <v>82</v>
      </c>
      <c r="AX251" s="120" t="s">
        <v>19</v>
      </c>
      <c r="AY251" s="120" t="s">
        <v>102</v>
      </c>
    </row>
    <row r="252" spans="2:65" s="6" customFormat="1" ht="27" customHeight="1">
      <c r="B252" s="19"/>
      <c r="C252" s="100">
        <v>49</v>
      </c>
      <c r="D252" s="100" t="s">
        <v>103</v>
      </c>
      <c r="E252" s="101" t="s">
        <v>363</v>
      </c>
      <c r="F252" s="185" t="s">
        <v>364</v>
      </c>
      <c r="G252" s="186"/>
      <c r="H252" s="186"/>
      <c r="I252" s="186"/>
      <c r="J252" s="102" t="s">
        <v>154</v>
      </c>
      <c r="K252" s="103">
        <v>10.627</v>
      </c>
      <c r="L252" s="187"/>
      <c r="M252" s="188"/>
      <c r="N252" s="189">
        <f>ROUND($L$252*$K$252,2)</f>
        <v>0</v>
      </c>
      <c r="O252" s="186"/>
      <c r="P252" s="186"/>
      <c r="Q252" s="186"/>
      <c r="R252" s="20"/>
      <c r="T252" s="104"/>
      <c r="U252" s="26" t="s">
        <v>33</v>
      </c>
      <c r="V252" s="105">
        <v>0</v>
      </c>
      <c r="W252" s="105">
        <f>$V$252*$K$252</f>
        <v>0</v>
      </c>
      <c r="X252" s="105">
        <v>0</v>
      </c>
      <c r="Y252" s="105">
        <f>$X$252*$K$252</f>
        <v>0</v>
      </c>
      <c r="Z252" s="105">
        <v>0</v>
      </c>
      <c r="AA252" s="106">
        <f>$Z$252*$K$252</f>
        <v>0</v>
      </c>
      <c r="AB252" s="143"/>
      <c r="AR252" s="6" t="s">
        <v>107</v>
      </c>
      <c r="AT252" s="6" t="s">
        <v>103</v>
      </c>
      <c r="AU252" s="6" t="s">
        <v>73</v>
      </c>
      <c r="AY252" s="6" t="s">
        <v>102</v>
      </c>
      <c r="BE252" s="107">
        <f>IF($U$252="základní",$N$252,0)</f>
        <v>0</v>
      </c>
      <c r="BF252" s="107">
        <f>IF($U$252="snížená",$N$252,0)</f>
        <v>0</v>
      </c>
      <c r="BG252" s="107">
        <f>IF($U$252="zákl. přenesená",$N$252,0)</f>
        <v>0</v>
      </c>
      <c r="BH252" s="107">
        <f>IF($U$252="sníž. přenesená",$N$252,0)</f>
        <v>0</v>
      </c>
      <c r="BI252" s="107">
        <f>IF($U$252="nulová",$N$252,0)</f>
        <v>0</v>
      </c>
      <c r="BJ252" s="6" t="s">
        <v>19</v>
      </c>
      <c r="BK252" s="107">
        <f>ROUND($L$252*$K$252,2)</f>
        <v>0</v>
      </c>
      <c r="BL252" s="6" t="s">
        <v>107</v>
      </c>
      <c r="BM252" s="6" t="s">
        <v>501</v>
      </c>
    </row>
    <row r="253" spans="2:51" s="6" customFormat="1" ht="18.75" customHeight="1">
      <c r="B253" s="108"/>
      <c r="E253" s="109"/>
      <c r="F253" s="190" t="s">
        <v>502</v>
      </c>
      <c r="G253" s="191"/>
      <c r="H253" s="191"/>
      <c r="I253" s="191"/>
      <c r="K253" s="110">
        <v>10.627</v>
      </c>
      <c r="L253" s="143">
        <v>0</v>
      </c>
      <c r="M253" s="143">
        <v>0</v>
      </c>
      <c r="R253" s="111"/>
      <c r="T253" s="112"/>
      <c r="AA253" s="113"/>
      <c r="AB253" s="143"/>
      <c r="AT253" s="109" t="s">
        <v>113</v>
      </c>
      <c r="AU253" s="109" t="s">
        <v>73</v>
      </c>
      <c r="AV253" s="109" t="s">
        <v>73</v>
      </c>
      <c r="AW253" s="109" t="s">
        <v>82</v>
      </c>
      <c r="AX253" s="109" t="s">
        <v>61</v>
      </c>
      <c r="AY253" s="109" t="s">
        <v>102</v>
      </c>
    </row>
    <row r="254" spans="2:51" s="6" customFormat="1" ht="18.75" customHeight="1">
      <c r="B254" s="114"/>
      <c r="E254" s="115"/>
      <c r="F254" s="202" t="s">
        <v>114</v>
      </c>
      <c r="G254" s="203"/>
      <c r="H254" s="203"/>
      <c r="I254" s="203"/>
      <c r="K254" s="115"/>
      <c r="L254" s="143">
        <v>0</v>
      </c>
      <c r="M254" s="143">
        <v>0</v>
      </c>
      <c r="R254" s="116"/>
      <c r="T254" s="117"/>
      <c r="AA254" s="118"/>
      <c r="AB254" s="143"/>
      <c r="AT254" s="115" t="s">
        <v>113</v>
      </c>
      <c r="AU254" s="115" t="s">
        <v>73</v>
      </c>
      <c r="AV254" s="115" t="s">
        <v>19</v>
      </c>
      <c r="AW254" s="115" t="s">
        <v>82</v>
      </c>
      <c r="AX254" s="115" t="s">
        <v>61</v>
      </c>
      <c r="AY254" s="115" t="s">
        <v>102</v>
      </c>
    </row>
    <row r="255" spans="2:51" s="6" customFormat="1" ht="18.75" customHeight="1">
      <c r="B255" s="119"/>
      <c r="E255" s="120"/>
      <c r="F255" s="192" t="s">
        <v>115</v>
      </c>
      <c r="G255" s="193"/>
      <c r="H255" s="193"/>
      <c r="I255" s="193"/>
      <c r="K255" s="121">
        <v>10.627</v>
      </c>
      <c r="L255" s="143">
        <v>0</v>
      </c>
      <c r="M255" s="143">
        <v>0</v>
      </c>
      <c r="R255" s="122"/>
      <c r="T255" s="123"/>
      <c r="AA255" s="124"/>
      <c r="AB255" s="143"/>
      <c r="AT255" s="120" t="s">
        <v>113</v>
      </c>
      <c r="AU255" s="120" t="s">
        <v>73</v>
      </c>
      <c r="AV255" s="120" t="s">
        <v>107</v>
      </c>
      <c r="AW255" s="120" t="s">
        <v>82</v>
      </c>
      <c r="AX255" s="120" t="s">
        <v>19</v>
      </c>
      <c r="AY255" s="120" t="s">
        <v>102</v>
      </c>
    </row>
    <row r="256" spans="2:63" s="90" customFormat="1" ht="30.75" customHeight="1">
      <c r="B256" s="91"/>
      <c r="D256" s="99" t="s">
        <v>150</v>
      </c>
      <c r="E256" s="99"/>
      <c r="F256" s="99"/>
      <c r="G256" s="99"/>
      <c r="H256" s="99"/>
      <c r="I256" s="99"/>
      <c r="J256" s="99"/>
      <c r="K256" s="99"/>
      <c r="L256" s="144">
        <v>0</v>
      </c>
      <c r="M256" s="144">
        <v>0</v>
      </c>
      <c r="N256" s="199">
        <f>$BK$256</f>
        <v>0</v>
      </c>
      <c r="O256" s="198"/>
      <c r="P256" s="198"/>
      <c r="Q256" s="198"/>
      <c r="R256" s="94"/>
      <c r="S256" s="6"/>
      <c r="T256" s="95"/>
      <c r="W256" s="96">
        <f>SUM($W$257:$W$264)</f>
        <v>0</v>
      </c>
      <c r="Y256" s="96">
        <f>SUM($Y$257:$Y$264)</f>
        <v>0</v>
      </c>
      <c r="AA256" s="97">
        <f>SUM($AA$257:$AA$264)</f>
        <v>0</v>
      </c>
      <c r="AB256" s="143"/>
      <c r="AR256" s="93" t="s">
        <v>19</v>
      </c>
      <c r="AT256" s="93" t="s">
        <v>60</v>
      </c>
      <c r="AU256" s="93" t="s">
        <v>19</v>
      </c>
      <c r="AY256" s="93" t="s">
        <v>102</v>
      </c>
      <c r="BK256" s="98">
        <f>SUM($BK$257:$BK$264)</f>
        <v>0</v>
      </c>
    </row>
    <row r="257" spans="2:65" s="6" customFormat="1" ht="27" customHeight="1">
      <c r="B257" s="19"/>
      <c r="C257" s="100">
        <v>50</v>
      </c>
      <c r="D257" s="100" t="s">
        <v>103</v>
      </c>
      <c r="E257" s="101" t="s">
        <v>366</v>
      </c>
      <c r="F257" s="185" t="s">
        <v>367</v>
      </c>
      <c r="G257" s="186"/>
      <c r="H257" s="186"/>
      <c r="I257" s="186"/>
      <c r="J257" s="102" t="s">
        <v>248</v>
      </c>
      <c r="K257" s="103">
        <v>2.06</v>
      </c>
      <c r="L257" s="187"/>
      <c r="M257" s="188"/>
      <c r="N257" s="189">
        <f>ROUND($L$257*$K$257,2)</f>
        <v>0</v>
      </c>
      <c r="O257" s="186"/>
      <c r="P257" s="186"/>
      <c r="Q257" s="186"/>
      <c r="R257" s="20"/>
      <c r="T257" s="104"/>
      <c r="U257" s="26" t="s">
        <v>33</v>
      </c>
      <c r="V257" s="105">
        <v>0</v>
      </c>
      <c r="W257" s="105">
        <f>$V$257*$K$257</f>
        <v>0</v>
      </c>
      <c r="X257" s="105">
        <v>0</v>
      </c>
      <c r="Y257" s="105">
        <f>$X$257*$K$257</f>
        <v>0</v>
      </c>
      <c r="Z257" s="105">
        <v>0</v>
      </c>
      <c r="AA257" s="106">
        <f>$Z$257*$K$257</f>
        <v>0</v>
      </c>
      <c r="AB257" s="143"/>
      <c r="AR257" s="6" t="s">
        <v>107</v>
      </c>
      <c r="AT257" s="6" t="s">
        <v>103</v>
      </c>
      <c r="AU257" s="6" t="s">
        <v>73</v>
      </c>
      <c r="AY257" s="6" t="s">
        <v>102</v>
      </c>
      <c r="BE257" s="107">
        <f>IF($U$257="základní",$N$257,0)</f>
        <v>0</v>
      </c>
      <c r="BF257" s="107">
        <f>IF($U$257="snížená",$N$257,0)</f>
        <v>0</v>
      </c>
      <c r="BG257" s="107">
        <f>IF($U$257="zákl. přenesená",$N$257,0)</f>
        <v>0</v>
      </c>
      <c r="BH257" s="107">
        <f>IF($U$257="sníž. přenesená",$N$257,0)</f>
        <v>0</v>
      </c>
      <c r="BI257" s="107">
        <f>IF($U$257="nulová",$N$257,0)</f>
        <v>0</v>
      </c>
      <c r="BJ257" s="6" t="s">
        <v>19</v>
      </c>
      <c r="BK257" s="107">
        <f>ROUND($L$257*$K$257,2)</f>
        <v>0</v>
      </c>
      <c r="BL257" s="6" t="s">
        <v>107</v>
      </c>
      <c r="BM257" s="6" t="s">
        <v>503</v>
      </c>
    </row>
    <row r="258" spans="2:65" s="6" customFormat="1" ht="27" customHeight="1">
      <c r="B258" s="19"/>
      <c r="C258" s="100">
        <v>51</v>
      </c>
      <c r="D258" s="100" t="s">
        <v>103</v>
      </c>
      <c r="E258" s="101" t="s">
        <v>369</v>
      </c>
      <c r="F258" s="185" t="s">
        <v>370</v>
      </c>
      <c r="G258" s="186"/>
      <c r="H258" s="186"/>
      <c r="I258" s="186"/>
      <c r="J258" s="102" t="s">
        <v>248</v>
      </c>
      <c r="K258" s="103">
        <v>20.6</v>
      </c>
      <c r="L258" s="187"/>
      <c r="M258" s="188"/>
      <c r="N258" s="189">
        <f>ROUND($L$258*$K$258,2)</f>
        <v>0</v>
      </c>
      <c r="O258" s="186"/>
      <c r="P258" s="186"/>
      <c r="Q258" s="186"/>
      <c r="R258" s="20"/>
      <c r="T258" s="104"/>
      <c r="U258" s="26" t="s">
        <v>33</v>
      </c>
      <c r="V258" s="105">
        <v>0</v>
      </c>
      <c r="W258" s="105">
        <f>$V$258*$K$258</f>
        <v>0</v>
      </c>
      <c r="X258" s="105">
        <v>0</v>
      </c>
      <c r="Y258" s="105">
        <f>$X$258*$K$258</f>
        <v>0</v>
      </c>
      <c r="Z258" s="105">
        <v>0</v>
      </c>
      <c r="AA258" s="106">
        <f>$Z$258*$K$258</f>
        <v>0</v>
      </c>
      <c r="AB258" s="143"/>
      <c r="AR258" s="6" t="s">
        <v>107</v>
      </c>
      <c r="AT258" s="6" t="s">
        <v>103</v>
      </c>
      <c r="AU258" s="6" t="s">
        <v>73</v>
      </c>
      <c r="AY258" s="6" t="s">
        <v>102</v>
      </c>
      <c r="BE258" s="107">
        <f>IF($U$258="základní",$N$258,0)</f>
        <v>0</v>
      </c>
      <c r="BF258" s="107">
        <f>IF($U$258="snížená",$N$258,0)</f>
        <v>0</v>
      </c>
      <c r="BG258" s="107">
        <f>IF($U$258="zákl. přenesená",$N$258,0)</f>
        <v>0</v>
      </c>
      <c r="BH258" s="107">
        <f>IF($U$258="sníž. přenesená",$N$258,0)</f>
        <v>0</v>
      </c>
      <c r="BI258" s="107">
        <f>IF($U$258="nulová",$N$258,0)</f>
        <v>0</v>
      </c>
      <c r="BJ258" s="6" t="s">
        <v>19</v>
      </c>
      <c r="BK258" s="107">
        <f>ROUND($L$258*$K$258,2)</f>
        <v>0</v>
      </c>
      <c r="BL258" s="6" t="s">
        <v>107</v>
      </c>
      <c r="BM258" s="6" t="s">
        <v>289</v>
      </c>
    </row>
    <row r="259" spans="2:65" s="6" customFormat="1" ht="27" customHeight="1">
      <c r="B259" s="19"/>
      <c r="C259" s="100">
        <v>52</v>
      </c>
      <c r="D259" s="100" t="s">
        <v>103</v>
      </c>
      <c r="E259" s="101" t="s">
        <v>372</v>
      </c>
      <c r="F259" s="185" t="s">
        <v>373</v>
      </c>
      <c r="G259" s="186"/>
      <c r="H259" s="186"/>
      <c r="I259" s="186"/>
      <c r="J259" s="102" t="s">
        <v>248</v>
      </c>
      <c r="K259" s="103">
        <v>2.06</v>
      </c>
      <c r="L259" s="187"/>
      <c r="M259" s="188"/>
      <c r="N259" s="189">
        <f>ROUND($L$259*$K$259,2)</f>
        <v>0</v>
      </c>
      <c r="O259" s="186"/>
      <c r="P259" s="186"/>
      <c r="Q259" s="186"/>
      <c r="R259" s="20"/>
      <c r="T259" s="104"/>
      <c r="U259" s="26" t="s">
        <v>33</v>
      </c>
      <c r="V259" s="105">
        <v>0</v>
      </c>
      <c r="W259" s="105">
        <f>$V$259*$K$259</f>
        <v>0</v>
      </c>
      <c r="X259" s="105">
        <v>0</v>
      </c>
      <c r="Y259" s="105">
        <f>$X$259*$K$259</f>
        <v>0</v>
      </c>
      <c r="Z259" s="105">
        <v>0</v>
      </c>
      <c r="AA259" s="106">
        <f>$Z$259*$K$259</f>
        <v>0</v>
      </c>
      <c r="AB259" s="143"/>
      <c r="AR259" s="6" t="s">
        <v>107</v>
      </c>
      <c r="AT259" s="6" t="s">
        <v>103</v>
      </c>
      <c r="AU259" s="6" t="s">
        <v>73</v>
      </c>
      <c r="AY259" s="6" t="s">
        <v>102</v>
      </c>
      <c r="BE259" s="107">
        <f>IF($U$259="základní",$N$259,0)</f>
        <v>0</v>
      </c>
      <c r="BF259" s="107">
        <f>IF($U$259="snížená",$N$259,0)</f>
        <v>0</v>
      </c>
      <c r="BG259" s="107">
        <f>IF($U$259="zákl. přenesená",$N$259,0)</f>
        <v>0</v>
      </c>
      <c r="BH259" s="107">
        <f>IF($U$259="sníž. přenesená",$N$259,0)</f>
        <v>0</v>
      </c>
      <c r="BI259" s="107">
        <f>IF($U$259="nulová",$N$259,0)</f>
        <v>0</v>
      </c>
      <c r="BJ259" s="6" t="s">
        <v>19</v>
      </c>
      <c r="BK259" s="107">
        <f>ROUND($L$259*$K$259,2)</f>
        <v>0</v>
      </c>
      <c r="BL259" s="6" t="s">
        <v>107</v>
      </c>
      <c r="BM259" s="6" t="s">
        <v>504</v>
      </c>
    </row>
    <row r="260" spans="2:65" s="6" customFormat="1" ht="27" customHeight="1">
      <c r="B260" s="19"/>
      <c r="C260" s="100">
        <v>53</v>
      </c>
      <c r="D260" s="100" t="s">
        <v>103</v>
      </c>
      <c r="E260" s="101" t="s">
        <v>375</v>
      </c>
      <c r="F260" s="185" t="s">
        <v>376</v>
      </c>
      <c r="G260" s="186"/>
      <c r="H260" s="186"/>
      <c r="I260" s="186"/>
      <c r="J260" s="102" t="s">
        <v>248</v>
      </c>
      <c r="K260" s="103">
        <v>0.405</v>
      </c>
      <c r="L260" s="187"/>
      <c r="M260" s="188"/>
      <c r="N260" s="189">
        <f>ROUND($L$260*$K$260,2)</f>
        <v>0</v>
      </c>
      <c r="O260" s="186"/>
      <c r="P260" s="186"/>
      <c r="Q260" s="186"/>
      <c r="R260" s="20"/>
      <c r="T260" s="104"/>
      <c r="U260" s="26" t="s">
        <v>33</v>
      </c>
      <c r="V260" s="105">
        <v>0</v>
      </c>
      <c r="W260" s="105">
        <f>$V$260*$K$260</f>
        <v>0</v>
      </c>
      <c r="X260" s="105">
        <v>0</v>
      </c>
      <c r="Y260" s="105">
        <f>$X$260*$K$260</f>
        <v>0</v>
      </c>
      <c r="Z260" s="105">
        <v>0</v>
      </c>
      <c r="AA260" s="106">
        <f>$Z$260*$K$260</f>
        <v>0</v>
      </c>
      <c r="AB260" s="143"/>
      <c r="AR260" s="6" t="s">
        <v>107</v>
      </c>
      <c r="AT260" s="6" t="s">
        <v>103</v>
      </c>
      <c r="AU260" s="6" t="s">
        <v>73</v>
      </c>
      <c r="AY260" s="6" t="s">
        <v>102</v>
      </c>
      <c r="BE260" s="107">
        <f>IF($U$260="základní",$N$260,0)</f>
        <v>0</v>
      </c>
      <c r="BF260" s="107">
        <f>IF($U$260="snížená",$N$260,0)</f>
        <v>0</v>
      </c>
      <c r="BG260" s="107">
        <f>IF($U$260="zákl. přenesená",$N$260,0)</f>
        <v>0</v>
      </c>
      <c r="BH260" s="107">
        <f>IF($U$260="sníž. přenesená",$N$260,0)</f>
        <v>0</v>
      </c>
      <c r="BI260" s="107">
        <f>IF($U$260="nulová",$N$260,0)</f>
        <v>0</v>
      </c>
      <c r="BJ260" s="6" t="s">
        <v>19</v>
      </c>
      <c r="BK260" s="107">
        <f>ROUND($L$260*$K$260,2)</f>
        <v>0</v>
      </c>
      <c r="BL260" s="6" t="s">
        <v>107</v>
      </c>
      <c r="BM260" s="6" t="s">
        <v>505</v>
      </c>
    </row>
    <row r="261" spans="2:65" s="6" customFormat="1" ht="27" customHeight="1">
      <c r="B261" s="19"/>
      <c r="C261" s="100">
        <v>54</v>
      </c>
      <c r="D261" s="100" t="s">
        <v>103</v>
      </c>
      <c r="E261" s="101" t="s">
        <v>379</v>
      </c>
      <c r="F261" s="185" t="s">
        <v>380</v>
      </c>
      <c r="G261" s="186"/>
      <c r="H261" s="186"/>
      <c r="I261" s="186"/>
      <c r="J261" s="102" t="s">
        <v>248</v>
      </c>
      <c r="K261" s="103">
        <v>1.654</v>
      </c>
      <c r="L261" s="187"/>
      <c r="M261" s="188"/>
      <c r="N261" s="189">
        <f>ROUND($L$261*$K$261,2)</f>
        <v>0</v>
      </c>
      <c r="O261" s="186"/>
      <c r="P261" s="186"/>
      <c r="Q261" s="186"/>
      <c r="R261" s="20"/>
      <c r="T261" s="104"/>
      <c r="U261" s="26" t="s">
        <v>33</v>
      </c>
      <c r="V261" s="105">
        <v>0</v>
      </c>
      <c r="W261" s="105">
        <f>$V$261*$K$261</f>
        <v>0</v>
      </c>
      <c r="X261" s="105">
        <v>0</v>
      </c>
      <c r="Y261" s="105">
        <f>$X$261*$K$261</f>
        <v>0</v>
      </c>
      <c r="Z261" s="105">
        <v>0</v>
      </c>
      <c r="AA261" s="106">
        <f>$Z$261*$K$261</f>
        <v>0</v>
      </c>
      <c r="AB261" s="143"/>
      <c r="AR261" s="6" t="s">
        <v>107</v>
      </c>
      <c r="AT261" s="6" t="s">
        <v>103</v>
      </c>
      <c r="AU261" s="6" t="s">
        <v>73</v>
      </c>
      <c r="AY261" s="6" t="s">
        <v>102</v>
      </c>
      <c r="BE261" s="107">
        <f>IF($U$261="základní",$N$261,0)</f>
        <v>0</v>
      </c>
      <c r="BF261" s="107">
        <f>IF($U$261="snížená",$N$261,0)</f>
        <v>0</v>
      </c>
      <c r="BG261" s="107">
        <f>IF($U$261="zákl. přenesená",$N$261,0)</f>
        <v>0</v>
      </c>
      <c r="BH261" s="107">
        <f>IF($U$261="sníž. přenesená",$N$261,0)</f>
        <v>0</v>
      </c>
      <c r="BI261" s="107">
        <f>IF($U$261="nulová",$N$261,0)</f>
        <v>0</v>
      </c>
      <c r="BJ261" s="6" t="s">
        <v>19</v>
      </c>
      <c r="BK261" s="107">
        <f>ROUND($L$261*$K$261,2)</f>
        <v>0</v>
      </c>
      <c r="BL261" s="6" t="s">
        <v>107</v>
      </c>
      <c r="BM261" s="6" t="s">
        <v>506</v>
      </c>
    </row>
    <row r="262" spans="2:51" s="6" customFormat="1" ht="18.75" customHeight="1">
      <c r="B262" s="108"/>
      <c r="E262" s="109"/>
      <c r="F262" s="190" t="s">
        <v>507</v>
      </c>
      <c r="G262" s="191"/>
      <c r="H262" s="191"/>
      <c r="I262" s="191"/>
      <c r="K262" s="110">
        <v>1.654</v>
      </c>
      <c r="L262" s="143">
        <v>0</v>
      </c>
      <c r="M262" s="143">
        <v>0</v>
      </c>
      <c r="R262" s="111"/>
      <c r="T262" s="112"/>
      <c r="AA262" s="113"/>
      <c r="AB262" s="143"/>
      <c r="AT262" s="109" t="s">
        <v>113</v>
      </c>
      <c r="AU262" s="109" t="s">
        <v>73</v>
      </c>
      <c r="AV262" s="109" t="s">
        <v>73</v>
      </c>
      <c r="AW262" s="109" t="s">
        <v>82</v>
      </c>
      <c r="AX262" s="109" t="s">
        <v>61</v>
      </c>
      <c r="AY262" s="109" t="s">
        <v>102</v>
      </c>
    </row>
    <row r="263" spans="2:51" s="6" customFormat="1" ht="18.75" customHeight="1">
      <c r="B263" s="114"/>
      <c r="E263" s="115"/>
      <c r="F263" s="202" t="s">
        <v>114</v>
      </c>
      <c r="G263" s="203"/>
      <c r="H263" s="203"/>
      <c r="I263" s="203"/>
      <c r="K263" s="115"/>
      <c r="L263" s="143">
        <v>0</v>
      </c>
      <c r="M263" s="143">
        <v>0</v>
      </c>
      <c r="R263" s="116"/>
      <c r="T263" s="117"/>
      <c r="AA263" s="118"/>
      <c r="AB263" s="143"/>
      <c r="AT263" s="115" t="s">
        <v>113</v>
      </c>
      <c r="AU263" s="115" t="s">
        <v>73</v>
      </c>
      <c r="AV263" s="115" t="s">
        <v>19</v>
      </c>
      <c r="AW263" s="115" t="s">
        <v>82</v>
      </c>
      <c r="AX263" s="115" t="s">
        <v>61</v>
      </c>
      <c r="AY263" s="115" t="s">
        <v>102</v>
      </c>
    </row>
    <row r="264" spans="2:51" s="6" customFormat="1" ht="18.75" customHeight="1">
      <c r="B264" s="119"/>
      <c r="E264" s="120"/>
      <c r="F264" s="192" t="s">
        <v>115</v>
      </c>
      <c r="G264" s="193"/>
      <c r="H264" s="193"/>
      <c r="I264" s="193"/>
      <c r="K264" s="121">
        <v>1.654</v>
      </c>
      <c r="L264" s="143">
        <v>0</v>
      </c>
      <c r="M264" s="143">
        <v>0</v>
      </c>
      <c r="R264" s="122"/>
      <c r="T264" s="123"/>
      <c r="AA264" s="124"/>
      <c r="AB264" s="143"/>
      <c r="AT264" s="120" t="s">
        <v>113</v>
      </c>
      <c r="AU264" s="120" t="s">
        <v>73</v>
      </c>
      <c r="AV264" s="120" t="s">
        <v>107</v>
      </c>
      <c r="AW264" s="120" t="s">
        <v>82</v>
      </c>
      <c r="AX264" s="120" t="s">
        <v>19</v>
      </c>
      <c r="AY264" s="120" t="s">
        <v>102</v>
      </c>
    </row>
    <row r="265" spans="2:63" s="90" customFormat="1" ht="30.75" customHeight="1">
      <c r="B265" s="91"/>
      <c r="D265" s="99" t="s">
        <v>151</v>
      </c>
      <c r="E265" s="99"/>
      <c r="F265" s="99"/>
      <c r="G265" s="99"/>
      <c r="H265" s="99"/>
      <c r="I265" s="99"/>
      <c r="J265" s="99"/>
      <c r="K265" s="99"/>
      <c r="L265" s="144">
        <v>0</v>
      </c>
      <c r="M265" s="144">
        <v>0</v>
      </c>
      <c r="N265" s="199">
        <f>$BK$265</f>
        <v>0</v>
      </c>
      <c r="O265" s="198"/>
      <c r="P265" s="198"/>
      <c r="Q265" s="198"/>
      <c r="R265" s="94"/>
      <c r="S265" s="6"/>
      <c r="T265" s="95"/>
      <c r="W265" s="96">
        <f>SUM($W$266:$W$273)</f>
        <v>0</v>
      </c>
      <c r="Y265" s="96">
        <f>SUM($Y$266:$Y$273)</f>
        <v>0</v>
      </c>
      <c r="AA265" s="97">
        <f>SUM($AA$266:$AA$273)</f>
        <v>0</v>
      </c>
      <c r="AB265" s="143"/>
      <c r="AR265" s="93" t="s">
        <v>19</v>
      </c>
      <c r="AT265" s="93" t="s">
        <v>60</v>
      </c>
      <c r="AU265" s="93" t="s">
        <v>19</v>
      </c>
      <c r="AY265" s="93" t="s">
        <v>102</v>
      </c>
      <c r="BK265" s="98">
        <f>SUM($BK$266:$BK$273)</f>
        <v>0</v>
      </c>
    </row>
    <row r="266" spans="2:65" s="6" customFormat="1" ht="39" customHeight="1">
      <c r="B266" s="19"/>
      <c r="C266" s="100">
        <v>55</v>
      </c>
      <c r="D266" s="100" t="s">
        <v>103</v>
      </c>
      <c r="E266" s="101" t="s">
        <v>382</v>
      </c>
      <c r="F266" s="185" t="s">
        <v>383</v>
      </c>
      <c r="G266" s="186"/>
      <c r="H266" s="186"/>
      <c r="I266" s="186"/>
      <c r="J266" s="102" t="s">
        <v>248</v>
      </c>
      <c r="K266" s="103">
        <v>5.228</v>
      </c>
      <c r="L266" s="187"/>
      <c r="M266" s="188"/>
      <c r="N266" s="189">
        <f>ROUND($L$266*$K$266,2)</f>
        <v>0</v>
      </c>
      <c r="O266" s="186"/>
      <c r="P266" s="186"/>
      <c r="Q266" s="186"/>
      <c r="R266" s="20"/>
      <c r="T266" s="104"/>
      <c r="U266" s="26" t="s">
        <v>33</v>
      </c>
      <c r="V266" s="105">
        <v>0</v>
      </c>
      <c r="W266" s="105">
        <f>$V$266*$K$266</f>
        <v>0</v>
      </c>
      <c r="X266" s="105">
        <v>0</v>
      </c>
      <c r="Y266" s="105">
        <f>$X$266*$K$266</f>
        <v>0</v>
      </c>
      <c r="Z266" s="105">
        <v>0</v>
      </c>
      <c r="AA266" s="106">
        <f>$Z$266*$K$266</f>
        <v>0</v>
      </c>
      <c r="AB266" s="143"/>
      <c r="AR266" s="6" t="s">
        <v>107</v>
      </c>
      <c r="AT266" s="6" t="s">
        <v>103</v>
      </c>
      <c r="AU266" s="6" t="s">
        <v>73</v>
      </c>
      <c r="AY266" s="6" t="s">
        <v>102</v>
      </c>
      <c r="BE266" s="107">
        <f>IF($U$266="základní",$N$266,0)</f>
        <v>0</v>
      </c>
      <c r="BF266" s="107">
        <f>IF($U$266="snížená",$N$266,0)</f>
        <v>0</v>
      </c>
      <c r="BG266" s="107">
        <f>IF($U$266="zákl. přenesená",$N$266,0)</f>
        <v>0</v>
      </c>
      <c r="BH266" s="107">
        <f>IF($U$266="sníž. přenesená",$N$266,0)</f>
        <v>0</v>
      </c>
      <c r="BI266" s="107">
        <f>IF($U$266="nulová",$N$266,0)</f>
        <v>0</v>
      </c>
      <c r="BJ266" s="6" t="s">
        <v>19</v>
      </c>
      <c r="BK266" s="107">
        <f>ROUND($L$266*$K$266,2)</f>
        <v>0</v>
      </c>
      <c r="BL266" s="6" t="s">
        <v>107</v>
      </c>
      <c r="BM266" s="6" t="s">
        <v>508</v>
      </c>
    </row>
    <row r="267" spans="2:51" s="6" customFormat="1" ht="18.75" customHeight="1">
      <c r="B267" s="108"/>
      <c r="E267" s="109"/>
      <c r="F267" s="190" t="s">
        <v>509</v>
      </c>
      <c r="G267" s="191"/>
      <c r="H267" s="191"/>
      <c r="I267" s="191"/>
      <c r="K267" s="110">
        <v>5.228</v>
      </c>
      <c r="L267" s="143">
        <v>0</v>
      </c>
      <c r="M267" s="143">
        <v>0</v>
      </c>
      <c r="R267" s="111"/>
      <c r="T267" s="112"/>
      <c r="AA267" s="113"/>
      <c r="AB267" s="143"/>
      <c r="AT267" s="109" t="s">
        <v>113</v>
      </c>
      <c r="AU267" s="109" t="s">
        <v>73</v>
      </c>
      <c r="AV267" s="109" t="s">
        <v>73</v>
      </c>
      <c r="AW267" s="109" t="s">
        <v>82</v>
      </c>
      <c r="AX267" s="109" t="s">
        <v>61</v>
      </c>
      <c r="AY267" s="109" t="s">
        <v>102</v>
      </c>
    </row>
    <row r="268" spans="2:51" s="6" customFormat="1" ht="18.75" customHeight="1">
      <c r="B268" s="114"/>
      <c r="E268" s="115"/>
      <c r="F268" s="202" t="s">
        <v>114</v>
      </c>
      <c r="G268" s="203"/>
      <c r="H268" s="203"/>
      <c r="I268" s="203"/>
      <c r="K268" s="115"/>
      <c r="L268" s="143">
        <v>0</v>
      </c>
      <c r="M268" s="143">
        <v>0</v>
      </c>
      <c r="R268" s="116"/>
      <c r="T268" s="117"/>
      <c r="AA268" s="118"/>
      <c r="AB268" s="143"/>
      <c r="AT268" s="115" t="s">
        <v>113</v>
      </c>
      <c r="AU268" s="115" t="s">
        <v>73</v>
      </c>
      <c r="AV268" s="115" t="s">
        <v>19</v>
      </c>
      <c r="AW268" s="115" t="s">
        <v>82</v>
      </c>
      <c r="AX268" s="115" t="s">
        <v>61</v>
      </c>
      <c r="AY268" s="115" t="s">
        <v>102</v>
      </c>
    </row>
    <row r="269" spans="2:51" s="6" customFormat="1" ht="18.75" customHeight="1">
      <c r="B269" s="119"/>
      <c r="E269" s="120"/>
      <c r="F269" s="192" t="s">
        <v>115</v>
      </c>
      <c r="G269" s="193"/>
      <c r="H269" s="193"/>
      <c r="I269" s="193"/>
      <c r="K269" s="121">
        <v>5.228</v>
      </c>
      <c r="L269" s="143">
        <v>0</v>
      </c>
      <c r="M269" s="143">
        <v>0</v>
      </c>
      <c r="R269" s="122"/>
      <c r="T269" s="123"/>
      <c r="AA269" s="124"/>
      <c r="AB269" s="143"/>
      <c r="AT269" s="120" t="s">
        <v>113</v>
      </c>
      <c r="AU269" s="120" t="s">
        <v>73</v>
      </c>
      <c r="AV269" s="120" t="s">
        <v>107</v>
      </c>
      <c r="AW269" s="120" t="s">
        <v>82</v>
      </c>
      <c r="AX269" s="120" t="s">
        <v>19</v>
      </c>
      <c r="AY269" s="120" t="s">
        <v>102</v>
      </c>
    </row>
    <row r="270" spans="2:65" s="6" customFormat="1" ht="27" customHeight="1">
      <c r="B270" s="19"/>
      <c r="C270" s="100">
        <v>56</v>
      </c>
      <c r="D270" s="100" t="s">
        <v>103</v>
      </c>
      <c r="E270" s="101" t="s">
        <v>386</v>
      </c>
      <c r="F270" s="185" t="s">
        <v>387</v>
      </c>
      <c r="G270" s="186"/>
      <c r="H270" s="186"/>
      <c r="I270" s="186"/>
      <c r="J270" s="102" t="s">
        <v>248</v>
      </c>
      <c r="K270" s="103">
        <v>37.551</v>
      </c>
      <c r="L270" s="187"/>
      <c r="M270" s="188"/>
      <c r="N270" s="189">
        <f>ROUND($L$270*$K$270,2)</f>
        <v>0</v>
      </c>
      <c r="O270" s="186"/>
      <c r="P270" s="186"/>
      <c r="Q270" s="186"/>
      <c r="R270" s="20"/>
      <c r="T270" s="104"/>
      <c r="U270" s="26" t="s">
        <v>33</v>
      </c>
      <c r="V270" s="105">
        <v>0</v>
      </c>
      <c r="W270" s="105">
        <f>$V$270*$K$270</f>
        <v>0</v>
      </c>
      <c r="X270" s="105">
        <v>0</v>
      </c>
      <c r="Y270" s="105">
        <f>$X$270*$K$270</f>
        <v>0</v>
      </c>
      <c r="Z270" s="105">
        <v>0</v>
      </c>
      <c r="AA270" s="106">
        <f>$Z$270*$K$270</f>
        <v>0</v>
      </c>
      <c r="AB270" s="143"/>
      <c r="AR270" s="6" t="s">
        <v>107</v>
      </c>
      <c r="AT270" s="6" t="s">
        <v>103</v>
      </c>
      <c r="AU270" s="6" t="s">
        <v>73</v>
      </c>
      <c r="AY270" s="6" t="s">
        <v>102</v>
      </c>
      <c r="BE270" s="107">
        <f>IF($U$270="základní",$N$270,0)</f>
        <v>0</v>
      </c>
      <c r="BF270" s="107">
        <f>IF($U$270="snížená",$N$270,0)</f>
        <v>0</v>
      </c>
      <c r="BG270" s="107">
        <f>IF($U$270="zákl. přenesená",$N$270,0)</f>
        <v>0</v>
      </c>
      <c r="BH270" s="107">
        <f>IF($U$270="sníž. přenesená",$N$270,0)</f>
        <v>0</v>
      </c>
      <c r="BI270" s="107">
        <f>IF($U$270="nulová",$N$270,0)</f>
        <v>0</v>
      </c>
      <c r="BJ270" s="6" t="s">
        <v>19</v>
      </c>
      <c r="BK270" s="107">
        <f>ROUND($L$270*$K$270,2)</f>
        <v>0</v>
      </c>
      <c r="BL270" s="6" t="s">
        <v>107</v>
      </c>
      <c r="BM270" s="6" t="s">
        <v>300</v>
      </c>
    </row>
    <row r="271" spans="2:51" s="6" customFormat="1" ht="18.75" customHeight="1">
      <c r="B271" s="108"/>
      <c r="E271" s="109"/>
      <c r="F271" s="190" t="s">
        <v>510</v>
      </c>
      <c r="G271" s="191"/>
      <c r="H271" s="191"/>
      <c r="I271" s="191"/>
      <c r="K271" s="110">
        <v>37.551</v>
      </c>
      <c r="L271" s="143">
        <v>0</v>
      </c>
      <c r="M271" s="143">
        <v>0</v>
      </c>
      <c r="R271" s="111"/>
      <c r="T271" s="112"/>
      <c r="AA271" s="113"/>
      <c r="AB271" s="143"/>
      <c r="AT271" s="109" t="s">
        <v>113</v>
      </c>
      <c r="AU271" s="109" t="s">
        <v>73</v>
      </c>
      <c r="AV271" s="109" t="s">
        <v>73</v>
      </c>
      <c r="AW271" s="109" t="s">
        <v>82</v>
      </c>
      <c r="AX271" s="109" t="s">
        <v>61</v>
      </c>
      <c r="AY271" s="109" t="s">
        <v>102</v>
      </c>
    </row>
    <row r="272" spans="2:51" s="6" customFormat="1" ht="18.75" customHeight="1">
      <c r="B272" s="114"/>
      <c r="E272" s="115"/>
      <c r="F272" s="202" t="s">
        <v>114</v>
      </c>
      <c r="G272" s="203"/>
      <c r="H272" s="203"/>
      <c r="I272" s="203"/>
      <c r="K272" s="115"/>
      <c r="L272" s="143">
        <v>0</v>
      </c>
      <c r="M272" s="143">
        <v>0</v>
      </c>
      <c r="R272" s="116"/>
      <c r="T272" s="117"/>
      <c r="AA272" s="118"/>
      <c r="AB272" s="143"/>
      <c r="AT272" s="115" t="s">
        <v>113</v>
      </c>
      <c r="AU272" s="115" t="s">
        <v>73</v>
      </c>
      <c r="AV272" s="115" t="s">
        <v>19</v>
      </c>
      <c r="AW272" s="115" t="s">
        <v>82</v>
      </c>
      <c r="AX272" s="115" t="s">
        <v>61</v>
      </c>
      <c r="AY272" s="115" t="s">
        <v>102</v>
      </c>
    </row>
    <row r="273" spans="2:51" s="6" customFormat="1" ht="18.75" customHeight="1">
      <c r="B273" s="119"/>
      <c r="E273" s="120"/>
      <c r="F273" s="192" t="s">
        <v>115</v>
      </c>
      <c r="G273" s="193"/>
      <c r="H273" s="193"/>
      <c r="I273" s="193"/>
      <c r="K273" s="121">
        <v>37.551</v>
      </c>
      <c r="L273" s="143">
        <v>0</v>
      </c>
      <c r="M273" s="143">
        <v>0</v>
      </c>
      <c r="R273" s="122"/>
      <c r="T273" s="132"/>
      <c r="U273" s="133"/>
      <c r="V273" s="133"/>
      <c r="W273" s="133"/>
      <c r="X273" s="133"/>
      <c r="Y273" s="133"/>
      <c r="Z273" s="133"/>
      <c r="AA273" s="134"/>
      <c r="AB273" s="143"/>
      <c r="AT273" s="120" t="s">
        <v>113</v>
      </c>
      <c r="AU273" s="120" t="s">
        <v>73</v>
      </c>
      <c r="AV273" s="120" t="s">
        <v>107</v>
      </c>
      <c r="AW273" s="120" t="s">
        <v>82</v>
      </c>
      <c r="AX273" s="120" t="s">
        <v>19</v>
      </c>
      <c r="AY273" s="120" t="s">
        <v>102</v>
      </c>
    </row>
    <row r="274" spans="2:18" s="6" customFormat="1" ht="7.5" customHeight="1"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6"/>
    </row>
    <row r="317" s="2" customFormat="1" ht="14.25" customHeight="1"/>
  </sheetData>
  <sheetProtection/>
  <mergeCells count="366">
    <mergeCell ref="S2:AC2"/>
    <mergeCell ref="N201:Q201"/>
    <mergeCell ref="N228:Q228"/>
    <mergeCell ref="N243:Q243"/>
    <mergeCell ref="N256:Q256"/>
    <mergeCell ref="N265:Q265"/>
    <mergeCell ref="N174:Q174"/>
    <mergeCell ref="C58:Q58"/>
    <mergeCell ref="F60:P60"/>
    <mergeCell ref="F61:P61"/>
    <mergeCell ref="H1:K1"/>
    <mergeCell ref="F270:I270"/>
    <mergeCell ref="L270:M270"/>
    <mergeCell ref="N270:Q270"/>
    <mergeCell ref="F271:I271"/>
    <mergeCell ref="F272:I272"/>
    <mergeCell ref="F261:I261"/>
    <mergeCell ref="L261:M261"/>
    <mergeCell ref="N261:Q261"/>
    <mergeCell ref="F262:I262"/>
    <mergeCell ref="F273:I273"/>
    <mergeCell ref="F266:I266"/>
    <mergeCell ref="L266:M266"/>
    <mergeCell ref="N266:Q266"/>
    <mergeCell ref="F267:I267"/>
    <mergeCell ref="F268:I268"/>
    <mergeCell ref="F269:I269"/>
    <mergeCell ref="F263:I263"/>
    <mergeCell ref="F264:I264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3:I253"/>
    <mergeCell ref="F254:I254"/>
    <mergeCell ref="F255:I255"/>
    <mergeCell ref="F248:I248"/>
    <mergeCell ref="L248:M248"/>
    <mergeCell ref="N248:Q248"/>
    <mergeCell ref="F249:I249"/>
    <mergeCell ref="F250:I250"/>
    <mergeCell ref="F251:I251"/>
    <mergeCell ref="F244:I244"/>
    <mergeCell ref="L244:M244"/>
    <mergeCell ref="N244:Q244"/>
    <mergeCell ref="F245:I245"/>
    <mergeCell ref="F246:I246"/>
    <mergeCell ref="F247:I247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36:I236"/>
    <mergeCell ref="F237:I237"/>
    <mergeCell ref="L237:M237"/>
    <mergeCell ref="N237:Q237"/>
    <mergeCell ref="F238:I238"/>
    <mergeCell ref="L238:M238"/>
    <mergeCell ref="N238:Q238"/>
    <mergeCell ref="F234:I234"/>
    <mergeCell ref="L234:M234"/>
    <mergeCell ref="N234:Q234"/>
    <mergeCell ref="F235:I235"/>
    <mergeCell ref="L235:M235"/>
    <mergeCell ref="N235:Q235"/>
    <mergeCell ref="F230:I230"/>
    <mergeCell ref="F231:I231"/>
    <mergeCell ref="F232:I232"/>
    <mergeCell ref="F233:I233"/>
    <mergeCell ref="L233:M233"/>
    <mergeCell ref="N233:Q233"/>
    <mergeCell ref="F225:I225"/>
    <mergeCell ref="F226:I226"/>
    <mergeCell ref="F227:I227"/>
    <mergeCell ref="F229:I229"/>
    <mergeCell ref="L229:M229"/>
    <mergeCell ref="N229:Q229"/>
    <mergeCell ref="F221:I221"/>
    <mergeCell ref="F222:I222"/>
    <mergeCell ref="F223:I223"/>
    <mergeCell ref="F224:I224"/>
    <mergeCell ref="L224:M224"/>
    <mergeCell ref="N224:Q224"/>
    <mergeCell ref="F217:I217"/>
    <mergeCell ref="F218:I218"/>
    <mergeCell ref="F219:I219"/>
    <mergeCell ref="F220:I220"/>
    <mergeCell ref="L220:M220"/>
    <mergeCell ref="N220:Q220"/>
    <mergeCell ref="F213:I213"/>
    <mergeCell ref="F214:I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L212:M212"/>
    <mergeCell ref="N212:Q212"/>
    <mergeCell ref="F205:I205"/>
    <mergeCell ref="F206:I206"/>
    <mergeCell ref="F207:I207"/>
    <mergeCell ref="F208:I208"/>
    <mergeCell ref="L208:M208"/>
    <mergeCell ref="N208:Q208"/>
    <mergeCell ref="L202:M202"/>
    <mergeCell ref="N202:Q202"/>
    <mergeCell ref="F203:I203"/>
    <mergeCell ref="F204:I204"/>
    <mergeCell ref="L204:M204"/>
    <mergeCell ref="N204:Q204"/>
    <mergeCell ref="F196:I196"/>
    <mergeCell ref="F197:I197"/>
    <mergeCell ref="F198:I198"/>
    <mergeCell ref="F199:I199"/>
    <mergeCell ref="F200:I200"/>
    <mergeCell ref="F202:I202"/>
    <mergeCell ref="F191:I191"/>
    <mergeCell ref="F192:I192"/>
    <mergeCell ref="F193:I193"/>
    <mergeCell ref="F195:I195"/>
    <mergeCell ref="L195:M195"/>
    <mergeCell ref="N195:Q195"/>
    <mergeCell ref="N194:Q194"/>
    <mergeCell ref="F187:I187"/>
    <mergeCell ref="F188:I188"/>
    <mergeCell ref="L188:M188"/>
    <mergeCell ref="N188:Q188"/>
    <mergeCell ref="F190:I190"/>
    <mergeCell ref="L190:M190"/>
    <mergeCell ref="N190:Q190"/>
    <mergeCell ref="N189:Q189"/>
    <mergeCell ref="F182:I182"/>
    <mergeCell ref="F184:I184"/>
    <mergeCell ref="L184:M184"/>
    <mergeCell ref="N184:Q184"/>
    <mergeCell ref="F185:I185"/>
    <mergeCell ref="F186:I186"/>
    <mergeCell ref="N183:Q183"/>
    <mergeCell ref="F178:I178"/>
    <mergeCell ref="F179:I179"/>
    <mergeCell ref="L179:M179"/>
    <mergeCell ref="N179:Q179"/>
    <mergeCell ref="F180:I180"/>
    <mergeCell ref="F181:I181"/>
    <mergeCell ref="F175:I175"/>
    <mergeCell ref="L175:M175"/>
    <mergeCell ref="N175:Q175"/>
    <mergeCell ref="F176:I176"/>
    <mergeCell ref="F177:I177"/>
    <mergeCell ref="F170:I170"/>
    <mergeCell ref="F171:I171"/>
    <mergeCell ref="F172:I172"/>
    <mergeCell ref="F173:I173"/>
    <mergeCell ref="F174:I174"/>
    <mergeCell ref="L174:M174"/>
    <mergeCell ref="N166:Q166"/>
    <mergeCell ref="F167:I167"/>
    <mergeCell ref="L167:M167"/>
    <mergeCell ref="N167:Q167"/>
    <mergeCell ref="F168:I168"/>
    <mergeCell ref="F169:I169"/>
    <mergeCell ref="F162:I162"/>
    <mergeCell ref="F163:I163"/>
    <mergeCell ref="F164:I164"/>
    <mergeCell ref="F165:I165"/>
    <mergeCell ref="F166:I166"/>
    <mergeCell ref="L166:M166"/>
    <mergeCell ref="F159:I159"/>
    <mergeCell ref="L159:M159"/>
    <mergeCell ref="N159:Q159"/>
    <mergeCell ref="F160:I160"/>
    <mergeCell ref="F161:I161"/>
    <mergeCell ref="L161:M161"/>
    <mergeCell ref="N161:Q161"/>
    <mergeCell ref="F153:I153"/>
    <mergeCell ref="F154:I154"/>
    <mergeCell ref="F155:I155"/>
    <mergeCell ref="F156:I156"/>
    <mergeCell ref="F157:I157"/>
    <mergeCell ref="F158:I158"/>
    <mergeCell ref="L150:M150"/>
    <mergeCell ref="N150:Q150"/>
    <mergeCell ref="F151:I151"/>
    <mergeCell ref="F152:I152"/>
    <mergeCell ref="L152:M152"/>
    <mergeCell ref="N152:Q152"/>
    <mergeCell ref="F145:I145"/>
    <mergeCell ref="F146:I146"/>
    <mergeCell ref="F147:I147"/>
    <mergeCell ref="F148:I148"/>
    <mergeCell ref="F149:I149"/>
    <mergeCell ref="F150:I150"/>
    <mergeCell ref="F141:I141"/>
    <mergeCell ref="F142:I142"/>
    <mergeCell ref="F143:I143"/>
    <mergeCell ref="L143:M143"/>
    <mergeCell ref="N143:Q143"/>
    <mergeCell ref="F144:I144"/>
    <mergeCell ref="F137:I137"/>
    <mergeCell ref="L137:M137"/>
    <mergeCell ref="N137:Q137"/>
    <mergeCell ref="F138:I138"/>
    <mergeCell ref="F139:I139"/>
    <mergeCell ref="F140:I140"/>
    <mergeCell ref="F133:I133"/>
    <mergeCell ref="F134:I134"/>
    <mergeCell ref="L134:M134"/>
    <mergeCell ref="N134:Q134"/>
    <mergeCell ref="F135:I135"/>
    <mergeCell ref="F136:I136"/>
    <mergeCell ref="F129:I129"/>
    <mergeCell ref="F130:I130"/>
    <mergeCell ref="L130:M130"/>
    <mergeCell ref="N130:Q130"/>
    <mergeCell ref="F131:I131"/>
    <mergeCell ref="F132:I132"/>
    <mergeCell ref="L124:M124"/>
    <mergeCell ref="N124:Q124"/>
    <mergeCell ref="F125:I125"/>
    <mergeCell ref="F126:I126"/>
    <mergeCell ref="F127:I127"/>
    <mergeCell ref="F128:I128"/>
    <mergeCell ref="F119:I119"/>
    <mergeCell ref="F120:I120"/>
    <mergeCell ref="F121:I121"/>
    <mergeCell ref="F122:I122"/>
    <mergeCell ref="F123:I123"/>
    <mergeCell ref="F124:I124"/>
    <mergeCell ref="F115:I115"/>
    <mergeCell ref="F116:I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06:M106"/>
    <mergeCell ref="N106:Q106"/>
    <mergeCell ref="F107:I107"/>
    <mergeCell ref="F108:I108"/>
    <mergeCell ref="F109:I109"/>
    <mergeCell ref="F110:I110"/>
    <mergeCell ref="F101:I101"/>
    <mergeCell ref="F102:I102"/>
    <mergeCell ref="F103:I103"/>
    <mergeCell ref="F104:I104"/>
    <mergeCell ref="F105:I105"/>
    <mergeCell ref="F106:I106"/>
    <mergeCell ref="F97:I97"/>
    <mergeCell ref="F98:I98"/>
    <mergeCell ref="F99:I99"/>
    <mergeCell ref="F100:I100"/>
    <mergeCell ref="L100:M100"/>
    <mergeCell ref="N100:Q100"/>
    <mergeCell ref="F93:I93"/>
    <mergeCell ref="F94:I94"/>
    <mergeCell ref="F95:I95"/>
    <mergeCell ref="F96:I96"/>
    <mergeCell ref="L96:M96"/>
    <mergeCell ref="N96:Q96"/>
    <mergeCell ref="F89:I89"/>
    <mergeCell ref="F90:I90"/>
    <mergeCell ref="F91:I91"/>
    <mergeCell ref="F92:I92"/>
    <mergeCell ref="L92:M92"/>
    <mergeCell ref="N92:Q92"/>
    <mergeCell ref="F85:I85"/>
    <mergeCell ref="F86:I86"/>
    <mergeCell ref="F87:I87"/>
    <mergeCell ref="F88:I88"/>
    <mergeCell ref="L88:M88"/>
    <mergeCell ref="N88:Q88"/>
    <mergeCell ref="F81:I81"/>
    <mergeCell ref="F82:I82"/>
    <mergeCell ref="F83:I83"/>
    <mergeCell ref="F84:I84"/>
    <mergeCell ref="L84:M84"/>
    <mergeCell ref="N84:Q84"/>
    <mergeCell ref="F77:I77"/>
    <mergeCell ref="F78:I78"/>
    <mergeCell ref="F79:I79"/>
    <mergeCell ref="F80:I80"/>
    <mergeCell ref="L80:M80"/>
    <mergeCell ref="N80:Q80"/>
    <mergeCell ref="F73:I73"/>
    <mergeCell ref="F74:I74"/>
    <mergeCell ref="F75:I75"/>
    <mergeCell ref="F76:I76"/>
    <mergeCell ref="L76:M76"/>
    <mergeCell ref="N76:Q76"/>
    <mergeCell ref="F68:I68"/>
    <mergeCell ref="L68:M68"/>
    <mergeCell ref="N68:Q68"/>
    <mergeCell ref="F72:I72"/>
    <mergeCell ref="L72:M72"/>
    <mergeCell ref="N72:Q72"/>
    <mergeCell ref="N69:Q69"/>
    <mergeCell ref="N70:Q70"/>
    <mergeCell ref="N71:Q71"/>
    <mergeCell ref="M63:P63"/>
    <mergeCell ref="M65:Q65"/>
    <mergeCell ref="M66:Q66"/>
    <mergeCell ref="N45:Q45"/>
    <mergeCell ref="N46:Q46"/>
    <mergeCell ref="N47:Q47"/>
    <mergeCell ref="N48:Q48"/>
    <mergeCell ref="N50:Q50"/>
    <mergeCell ref="L52:Q52"/>
    <mergeCell ref="N39:Q39"/>
    <mergeCell ref="N40:Q40"/>
    <mergeCell ref="N41:Q41"/>
    <mergeCell ref="N42:Q42"/>
    <mergeCell ref="N43:Q43"/>
    <mergeCell ref="N44:Q44"/>
    <mergeCell ref="M34:P34"/>
    <mergeCell ref="C36:G36"/>
    <mergeCell ref="N36:Q36"/>
    <mergeCell ref="N38:Q38"/>
    <mergeCell ref="H21:J21"/>
    <mergeCell ref="M21:P21"/>
    <mergeCell ref="L23:P23"/>
    <mergeCell ref="C29:Q29"/>
    <mergeCell ref="F31:P31"/>
    <mergeCell ref="F32:P32"/>
    <mergeCell ref="H18:J18"/>
    <mergeCell ref="M18:P18"/>
    <mergeCell ref="H19:J19"/>
    <mergeCell ref="M19:P19"/>
    <mergeCell ref="H20:J20"/>
    <mergeCell ref="M20:P20"/>
    <mergeCell ref="M12:P12"/>
    <mergeCell ref="M13:P13"/>
    <mergeCell ref="M15:P15"/>
    <mergeCell ref="H17:J17"/>
    <mergeCell ref="M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Šedivá Marie</dc:creator>
  <cp:keywords/>
  <dc:description/>
  <cp:lastModifiedBy>starosta</cp:lastModifiedBy>
  <dcterms:created xsi:type="dcterms:W3CDTF">2016-05-17T12:14:18Z</dcterms:created>
  <dcterms:modified xsi:type="dcterms:W3CDTF">2017-04-08T16:58:39Z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