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4" activeTab="2"/>
  </bookViews>
  <sheets>
    <sheet name="Stavba" sheetId="1" r:id="rId1"/>
    <sheet name="ON VRN" sheetId="2" r:id="rId2"/>
    <sheet name="SO01 KL" sheetId="3" r:id="rId3"/>
    <sheet name="SO01 rek" sheetId="4" r:id="rId4"/>
    <sheet name="SO01 pol" sheetId="5" r:id="rId5"/>
    <sheet name="SO02 01 KL" sheetId="6" r:id="rId6"/>
    <sheet name="SO02 01 Rek" sheetId="7" r:id="rId7"/>
    <sheet name="SO02 01 Pol" sheetId="8" r:id="rId8"/>
    <sheet name="SO02 02 KL" sheetId="9" r:id="rId9"/>
    <sheet name="SO02 02 Rek" sheetId="10" r:id="rId10"/>
    <sheet name="SO02 02 Pol" sheetId="11" r:id="rId11"/>
    <sheet name="SO02 03 KL" sheetId="12" r:id="rId12"/>
    <sheet name="SO02 03 Rek" sheetId="13" r:id="rId13"/>
    <sheet name="SO02 03 Pol" sheetId="14" r:id="rId14"/>
    <sheet name="SO02 04 KL" sheetId="15" r:id="rId15"/>
    <sheet name="SO02 04 Rek" sheetId="16" r:id="rId16"/>
    <sheet name="SO02 04 Pol" sheetId="17" r:id="rId17"/>
    <sheet name="SO03 01 KL" sheetId="18" r:id="rId18"/>
    <sheet name="SO03 01 Rek" sheetId="19" r:id="rId19"/>
    <sheet name="SO03 01 Pol" sheetId="20" r:id="rId20"/>
    <sheet name="SO03 02 KL" sheetId="21" r:id="rId21"/>
    <sheet name="SO03 02 Rek" sheetId="22" r:id="rId22"/>
    <sheet name="SO03 02 Pol" sheetId="23" r:id="rId23"/>
    <sheet name="SO04 01 KL" sheetId="24" r:id="rId24"/>
    <sheet name="SO04 01 Rek" sheetId="25" r:id="rId25"/>
    <sheet name="SO04 01 Pol" sheetId="26" r:id="rId26"/>
    <sheet name="SO04 02 KL" sheetId="27" r:id="rId27"/>
    <sheet name="SO04 02 Rek" sheetId="28" r:id="rId28"/>
    <sheet name="SO04 02 Pol" sheetId="29" r:id="rId29"/>
    <sheet name="SO04 03 KL" sheetId="30" r:id="rId30"/>
    <sheet name="SO04 03 Rek" sheetId="31" r:id="rId31"/>
    <sheet name="SO04 03 Pol" sheetId="32" r:id="rId32"/>
    <sheet name="SO05 01 KL" sheetId="33" r:id="rId33"/>
    <sheet name="SO05 01 Rek" sheetId="34" r:id="rId34"/>
    <sheet name="SO05 01 Pol" sheetId="35" r:id="rId35"/>
    <sheet name="SO06 01 KL" sheetId="36" r:id="rId36"/>
    <sheet name="SO06 01 Rek" sheetId="37" r:id="rId37"/>
    <sheet name="SO06 01 Pol" sheetId="38" r:id="rId38"/>
    <sheet name="SO07 KL" sheetId="39" r:id="rId39"/>
    <sheet name="SO 07 rek" sheetId="40" r:id="rId40"/>
    <sheet name="SO 07 pol" sheetId="41" r:id="rId41"/>
    <sheet name="SO08 KL" sheetId="42" r:id="rId42"/>
    <sheet name="SO 08 rek" sheetId="43" r:id="rId43"/>
    <sheet name="SO 08 pol" sheetId="44" r:id="rId44"/>
  </sheets>
  <definedNames>
    <definedName name="CelkemObjekty" localSheetId="0">'Stavba'!$F$31</definedName>
    <definedName name="CisloStavby" localSheetId="0">'Stavba'!$D$4</definedName>
    <definedName name="dadresa" localSheetId="0">'Stavba'!$D$7</definedName>
    <definedName name="DIČ" localSheetId="0">'Stavba'!$K$7</definedName>
    <definedName name="dmisto" localSheetId="0">'Stavba'!$D$5</definedName>
    <definedName name="dpsc" localSheetId="0">'Stavba'!$C$5</definedName>
    <definedName name="Excel_BuiltIn_Print_Area" localSheetId="37">'SO06 01 Pol'!$A$1:$K$42</definedName>
    <definedName name="Excel_BuiltIn_Print_Area" localSheetId="0">NA()</definedName>
    <definedName name="IČO" localSheetId="0">'Stavba'!$K$6</definedName>
    <definedName name="NazevObjektu" localSheetId="0">'Stavba'!$C$21</definedName>
    <definedName name="NazevStavby" localSheetId="0">'Stavba'!$E$4</definedName>
    <definedName name="_xlnm.Print_Titles" localSheetId="7">'SO02 01 Pol'!$1:$6</definedName>
    <definedName name="_xlnm.Print_Titles" localSheetId="6">'SO02 01 Rek'!$1:$6</definedName>
    <definedName name="_xlnm.Print_Titles" localSheetId="10">'SO02 02 Pol'!$1:$6</definedName>
    <definedName name="_xlnm.Print_Titles" localSheetId="9">'SO02 02 Rek'!$1:$6</definedName>
    <definedName name="_xlnm.Print_Titles" localSheetId="13">'SO02 03 Pol'!$1:$6</definedName>
    <definedName name="_xlnm.Print_Titles" localSheetId="12">'SO02 03 Rek'!$1:$6</definedName>
    <definedName name="_xlnm.Print_Titles" localSheetId="16">'SO02 04 Pol'!$1:$6</definedName>
    <definedName name="_xlnm.Print_Titles" localSheetId="15">'SO02 04 Rek'!$1:$6</definedName>
    <definedName name="_xlnm.Print_Titles" localSheetId="19">'SO03 01 Pol'!$1:$6</definedName>
    <definedName name="_xlnm.Print_Titles" localSheetId="18">'SO03 01 Rek'!$1:$6</definedName>
    <definedName name="_xlnm.Print_Titles" localSheetId="22">'SO03 02 Pol'!$1:$6</definedName>
    <definedName name="_xlnm.Print_Titles" localSheetId="21">'SO03 02 Rek'!$1:$6</definedName>
    <definedName name="_xlnm.Print_Titles" localSheetId="25">'SO04 01 Pol'!$1:$6</definedName>
    <definedName name="_xlnm.Print_Titles" localSheetId="24">'SO04 01 Rek'!$1:$6</definedName>
    <definedName name="_xlnm.Print_Titles" localSheetId="28">'SO04 02 Pol'!$1:$6</definedName>
    <definedName name="_xlnm.Print_Titles" localSheetId="27">'SO04 02 Rek'!$1:$6</definedName>
    <definedName name="_xlnm.Print_Titles" localSheetId="31">'SO04 03 Pol'!$1:$6</definedName>
    <definedName name="_xlnm.Print_Titles" localSheetId="30">'SO04 03 Rek'!$1:$6</definedName>
    <definedName name="_xlnm.Print_Titles" localSheetId="34">'SO05 01 Pol'!$1:$6</definedName>
    <definedName name="_xlnm.Print_Titles" localSheetId="33">'SO05 01 Rek'!$1:$6</definedName>
    <definedName name="_xlnm.Print_Titles" localSheetId="37">'SO06 01 Pol'!$1:$6</definedName>
    <definedName name="_xlnm.Print_Titles" localSheetId="36">'SO06 01 Rek'!$1:$6</definedName>
    <definedName name="Objednatel" localSheetId="0">'Stavba'!$D$7</definedName>
    <definedName name="Objekt" localSheetId="0">'Stavba'!$B$21</definedName>
    <definedName name="_xlnm.Print_Area" localSheetId="1">'ON VRN'!$A$1:$G$46</definedName>
    <definedName name="_xlnm.Print_Area" localSheetId="2">'SO01 KL'!$A$1:$G$49</definedName>
    <definedName name="_xlnm.Print_Area" localSheetId="5">'SO02 01 KL'!$A$1:$G$49</definedName>
    <definedName name="_xlnm.Print_Area" localSheetId="7">'SO02 01 Pol'!$A$1:$K$57</definedName>
    <definedName name="_xlnm.Print_Area" localSheetId="6">'SO02 01 Rek'!$A$1:$I$26</definedName>
    <definedName name="_xlnm.Print_Area" localSheetId="8">'SO02 02 KL'!$A$1:$G$49</definedName>
    <definedName name="_xlnm.Print_Area" localSheetId="10">'SO02 02 Pol'!$A$1:$K$64</definedName>
    <definedName name="_xlnm.Print_Area" localSheetId="9">'SO02 02 Rek'!$A$1:$I$28</definedName>
    <definedName name="_xlnm.Print_Area" localSheetId="11">'SO02 03 KL'!$A$1:$G$49</definedName>
    <definedName name="_xlnm.Print_Area" localSheetId="13">'SO02 03 Pol'!$A$1:$K$34</definedName>
    <definedName name="_xlnm.Print_Area" localSheetId="12">'SO02 03 Rek'!$A$1:$I$25</definedName>
    <definedName name="_xlnm.Print_Area" localSheetId="14">'SO02 04 KL'!$A$1:$G$49</definedName>
    <definedName name="_xlnm.Print_Area" localSheetId="16">'SO02 04 Pol'!$A$1:$K$60</definedName>
    <definedName name="_xlnm.Print_Area" localSheetId="15">'SO02 04 Rek'!$A$1:$I$27</definedName>
    <definedName name="_xlnm.Print_Area" localSheetId="17">'SO03 01 KL'!$A$1:$G$49</definedName>
    <definedName name="_xlnm.Print_Area" localSheetId="19">'SO03 01 Pol'!$A$1:$K$57</definedName>
    <definedName name="_xlnm.Print_Area" localSheetId="18">'SO03 01 Rek'!$A$1:$I$28</definedName>
    <definedName name="_xlnm.Print_Area" localSheetId="20">'SO03 02 KL'!$A$1:$G$49</definedName>
    <definedName name="_xlnm.Print_Area" localSheetId="22">'SO03 02 Pol'!$A$1:$K$58</definedName>
    <definedName name="_xlnm.Print_Area" localSheetId="21">'SO03 02 Rek'!$A$1:$I$28</definedName>
    <definedName name="_xlnm.Print_Area" localSheetId="23">'SO04 01 KL'!$A$1:$G$49</definedName>
    <definedName name="_xlnm.Print_Area" localSheetId="25">'SO04 01 Pol'!$A$1:$K$58</definedName>
    <definedName name="_xlnm.Print_Area" localSheetId="24">'SO04 01 Rek'!$A$1:$I$28</definedName>
    <definedName name="_xlnm.Print_Area" localSheetId="26">'SO04 02 KL'!$A$1:$G$49</definedName>
    <definedName name="_xlnm.Print_Area" localSheetId="28">'SO04 02 Pol'!$A$1:$K$58</definedName>
    <definedName name="_xlnm.Print_Area" localSheetId="27">'SO04 02 Rek'!$A$1:$I$28</definedName>
    <definedName name="_xlnm.Print_Area" localSheetId="29">'SO04 03 KL'!$A$1:$G$49</definedName>
    <definedName name="_xlnm.Print_Area" localSheetId="31">'SO04 03 Pol'!$A$1:$K$53</definedName>
    <definedName name="_xlnm.Print_Area" localSheetId="30">'SO04 03 Rek'!$A$1:$I$28</definedName>
    <definedName name="_xlnm.Print_Area" localSheetId="32">'SO05 01 KL'!$A$1:$G$49</definedName>
    <definedName name="_xlnm.Print_Area" localSheetId="34">'SO05 01 Pol'!$A$1:$K$42</definedName>
    <definedName name="_xlnm.Print_Area" localSheetId="33">'SO05 01 Rek'!$A$1:$I$25</definedName>
    <definedName name="_xlnm.Print_Area" localSheetId="35">'SO06 01 KL'!$A$1:$G$49</definedName>
    <definedName name="_xlnm.Print_Area" localSheetId="37">'SO06 01 Pol'!$A$1:$G$76</definedName>
    <definedName name="_xlnm.Print_Area" localSheetId="36">'SO06 01 Rek'!$A$1:$I$25</definedName>
    <definedName name="_xlnm.Print_Area" localSheetId="38">'SO07 KL'!$A$1:$G$49</definedName>
    <definedName name="_xlnm.Print_Area" localSheetId="41">'SO08 KL'!$A$1:$G$49</definedName>
    <definedName name="_xlnm.Print_Area" localSheetId="0">'Stavba'!$B$1:$J$176</definedName>
    <definedName name="odic" localSheetId="0">'Stavba'!$K$8</definedName>
    <definedName name="oico" localSheetId="0">'Stavba'!$K$7</definedName>
    <definedName name="omisto" localSheetId="0">'Stavba'!$D$9</definedName>
    <definedName name="onazev" localSheetId="0">'Stavba'!$D$8</definedName>
    <definedName name="opsc" localSheetId="0">'Stavba'!$C$9</definedName>
    <definedName name="PocetMJ">'SO06 01 KL'!$G$6</definedName>
    <definedName name="Projektant">'SO06 01 KL'!$C$8</definedName>
    <definedName name="SazbaDPH1" localSheetId="0">'Stavba'!$D$14</definedName>
    <definedName name="SazbaDPH1">'SO06 01 KL'!$C$30</definedName>
    <definedName name="SazbaDPH2" localSheetId="0">'Stavba'!$D$16</definedName>
    <definedName name="SazbaDPH2">'SO06 01 KL'!$C$32</definedName>
    <definedName name="solver_lin" localSheetId="7">0</definedName>
    <definedName name="solver_lin" localSheetId="10">0</definedName>
    <definedName name="solver_lin" localSheetId="13">0</definedName>
    <definedName name="solver_lin" localSheetId="16">0</definedName>
    <definedName name="solver_lin" localSheetId="19">0</definedName>
    <definedName name="solver_lin" localSheetId="22">0</definedName>
    <definedName name="solver_lin" localSheetId="25">0</definedName>
    <definedName name="solver_lin" localSheetId="28">0</definedName>
    <definedName name="solver_lin" localSheetId="31">0</definedName>
    <definedName name="solver_lin" localSheetId="34">0</definedName>
    <definedName name="solver_lin" localSheetId="37">0</definedName>
    <definedName name="solver_num" localSheetId="7">0</definedName>
    <definedName name="solver_num" localSheetId="10">0</definedName>
    <definedName name="solver_num" localSheetId="13">0</definedName>
    <definedName name="solver_num" localSheetId="16">0</definedName>
    <definedName name="solver_num" localSheetId="19">0</definedName>
    <definedName name="solver_num" localSheetId="22">0</definedName>
    <definedName name="solver_num" localSheetId="25">0</definedName>
    <definedName name="solver_num" localSheetId="28">0</definedName>
    <definedName name="solver_num" localSheetId="31">0</definedName>
    <definedName name="solver_num" localSheetId="34">0</definedName>
    <definedName name="solver_num" localSheetId="37">0</definedName>
    <definedName name="solver_opt" localSheetId="7">"$'so02 01 pol'.$#ref" "$#REF!"</definedName>
    <definedName name="solver_opt" localSheetId="10">"$'so02 02 pol'.$#ref" "$#REF!"</definedName>
    <definedName name="solver_opt" localSheetId="13">"$'so02 03 pol'.$#ref" "$#REF!"</definedName>
    <definedName name="solver_opt" localSheetId="16">"$'so02 04 pol'.$#ref" "$#REF!"</definedName>
    <definedName name="solver_opt" localSheetId="19">"$'so03 01 pol'.$#ref" "$#REF!"</definedName>
    <definedName name="solver_opt" localSheetId="22">"$'so03 02 pol'.$#ref" "$#REF!"</definedName>
    <definedName name="solver_opt" localSheetId="25">"$'so04 01 pol'.$#ref" "$#REF!"</definedName>
    <definedName name="solver_opt" localSheetId="28">"$'so04 02 pol'.$#ref" "$#REF!"</definedName>
    <definedName name="solver_opt" localSheetId="31">"$'so04 03 pol'.$#ref" "$#REF!"</definedName>
    <definedName name="solver_opt" localSheetId="34">"$'so05 01 pol'.$#ref" "$#REF!"</definedName>
    <definedName name="solver_opt" localSheetId="37">"$'so06 01 pol'.$#ref" "$#REF!"</definedName>
    <definedName name="solver_typ" localSheetId="7">1</definedName>
    <definedName name="solver_typ" localSheetId="10">1</definedName>
    <definedName name="solver_typ" localSheetId="13">1</definedName>
    <definedName name="solver_typ" localSheetId="16">1</definedName>
    <definedName name="solver_typ" localSheetId="19">1</definedName>
    <definedName name="solver_typ" localSheetId="22">1</definedName>
    <definedName name="solver_typ" localSheetId="25">1</definedName>
    <definedName name="solver_typ" localSheetId="28">1</definedName>
    <definedName name="solver_typ" localSheetId="31">1</definedName>
    <definedName name="solver_typ" localSheetId="34">1</definedName>
    <definedName name="solver_typ" localSheetId="37">1</definedName>
    <definedName name="solver_val" localSheetId="7">0</definedName>
    <definedName name="solver_val" localSheetId="10">0</definedName>
    <definedName name="solver_val" localSheetId="13">0</definedName>
    <definedName name="solver_val" localSheetId="16">0</definedName>
    <definedName name="solver_val" localSheetId="19">0</definedName>
    <definedName name="solver_val" localSheetId="22">0</definedName>
    <definedName name="solver_val" localSheetId="25">0</definedName>
    <definedName name="solver_val" localSheetId="28">0</definedName>
    <definedName name="solver_val" localSheetId="31">0</definedName>
    <definedName name="solver_val" localSheetId="34">0</definedName>
    <definedName name="solver_val" localSheetId="37">0</definedName>
    <definedName name="SoucetDilu" localSheetId="0">NA()</definedName>
    <definedName name="StavbaCelkem" localSheetId="0">'Stavba'!$H$31</definedName>
    <definedName name="Zhotovitel" localSheetId="0">'Stavba'!$D$6</definedName>
  </definedNames>
  <calcPr fullCalcOnLoad="1"/>
</workbook>
</file>

<file path=xl/sharedStrings.xml><?xml version="1.0" encoding="utf-8"?>
<sst xmlns="http://schemas.openxmlformats.org/spreadsheetml/2006/main" count="3778" uniqueCount="885">
  <si>
    <t>Soupis stavebních prací, dodávek a služeb</t>
  </si>
  <si>
    <t xml:space="preserve"> </t>
  </si>
  <si>
    <t>Stavba :</t>
  </si>
  <si>
    <t>Revitalizace obce Břest</t>
  </si>
  <si>
    <t xml:space="preserve">Zadavatel : </t>
  </si>
  <si>
    <t>Obec Břest</t>
  </si>
  <si>
    <t>IČO :</t>
  </si>
  <si>
    <t>00287105</t>
  </si>
  <si>
    <t>Břest č.p. 87</t>
  </si>
  <si>
    <t>DIČ :</t>
  </si>
  <si>
    <t>CZ00287105</t>
  </si>
  <si>
    <t>768 23</t>
  </si>
  <si>
    <t>Břest</t>
  </si>
  <si>
    <t>Projektant :</t>
  </si>
  <si>
    <t>REALKA – Rubíček s.r.o.</t>
  </si>
  <si>
    <t>27666573</t>
  </si>
  <si>
    <t>Masarykovo nám.9</t>
  </si>
  <si>
    <t>CZ27666573</t>
  </si>
  <si>
    <t>767 01</t>
  </si>
  <si>
    <t>Kroměříž</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</si>
  <si>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</si>
  <si>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</si>
  <si>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</si>
  <si>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</si>
  <si>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</si>
  <si>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</si>
  <si>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</si>
  <si>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</si>
  <si>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</si>
  <si>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SO00</t>
  </si>
  <si>
    <t>VN a ON dle vyhl.230/2012 Sb</t>
  </si>
  <si>
    <t>SO01</t>
  </si>
  <si>
    <t>Vegetační úpravy</t>
  </si>
  <si>
    <t>SO02</t>
  </si>
  <si>
    <t>Chodníky - dlažba</t>
  </si>
  <si>
    <t>SO03</t>
  </si>
  <si>
    <t>Komunikace - asfalt</t>
  </si>
  <si>
    <t>SO04</t>
  </si>
  <si>
    <t>Zpevněné plochy - dlažba</t>
  </si>
  <si>
    <t>SO05</t>
  </si>
  <si>
    <t>Zpevněná plocha - asfalt</t>
  </si>
  <si>
    <t>SO06</t>
  </si>
  <si>
    <t>Dešťová kanalizace</t>
  </si>
  <si>
    <t>SO07</t>
  </si>
  <si>
    <t>Veřejné osvětlení</t>
  </si>
  <si>
    <t>SO08</t>
  </si>
  <si>
    <t>Veřejný mobiliář</t>
  </si>
  <si>
    <t>Celkem za stavbu</t>
  </si>
  <si>
    <t>Rekapitulace stavebních rozpočtů</t>
  </si>
  <si>
    <t>Číslo objektu</t>
  </si>
  <si>
    <t>Číslo a název rozpočtu</t>
  </si>
  <si>
    <t>01 Vedlejší a ostatní náklady dle vyhl.230/2012 Sb</t>
  </si>
  <si>
    <t>01 Vegetační úpravy</t>
  </si>
  <si>
    <t>01 Chodník CH1</t>
  </si>
  <si>
    <t>02 Chodník CH2</t>
  </si>
  <si>
    <t>03 Chodník CH3</t>
  </si>
  <si>
    <t>04 Chodník CH4</t>
  </si>
  <si>
    <t>01 Účelová komunikace MK1</t>
  </si>
  <si>
    <t>02 Účelová komunikace MK2</t>
  </si>
  <si>
    <t>01 Zpevněná plocha ZP1</t>
  </si>
  <si>
    <t>02 Zpevněná plocha ZP2</t>
  </si>
  <si>
    <t>03 Zpevněná plocha ZP3</t>
  </si>
  <si>
    <t>01 Zpevněná plocha ZP4</t>
  </si>
  <si>
    <t>01 Dešťová kanalizace</t>
  </si>
  <si>
    <t>01 Veřejné osvětlení</t>
  </si>
  <si>
    <t>01 Veřejný mobiliář</t>
  </si>
  <si>
    <t>1.PREAMBULE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</si>
  <si>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dodavateli předložených cenových nabídek.</t>
  </si>
  <si>
    <t>Předpokládá se, že dodavatel před zpracováním cenové nabídky pečlivě prostuduje všechny pokyny a technické specifikace obsažené v zadávacích podmínkách a bude se jimi při zpracování nabídkové ceny řídit.</t>
  </si>
  <si>
    <t>Pokud dodavatel nesplní ve vztahu k nabídkové ceně všechny pokyny nebo pokud  neposkytne včas všechny požadované informace a dokumenty, nebo pokud jeho cenová nabídka nebude v každém ohledu odpovídat zadávacím podmínkám, může to mít za důsledek vyřazení nabídky a následné vyloučení uchazeče ze zadávacího řízení. Zadavatel nemůže vzít v úvahu žádnou dodatečnou výhradu dodavatele k soupisu stavebních prací, dodávek a služeb. Jakákoliv dodatečná výhrada může znamenat vyřazení nabídky a vyloučení dodavatele ze zadávacího řízení.</t>
  </si>
  <si>
    <t>Zpracovaný soupis stavebních prací, dodávek a služeb je sestaven plně s povinnostmi zadavatele definovanými vyhláškou Ministerstva pro místní rozvoj č.230/2012 Sb.</t>
  </si>
  <si>
    <t>2.VYMEZENÍ NĚKTERÝCH POJMŮ</t>
  </si>
  <si>
    <t>Pro účely tohoto svazku zadávací dokumentace (platí i pro ostatní svazky) se rozumí:</t>
  </si>
  <si>
    <t>a)Soupisem stavebních prací dodávek a služeb dokument, ve kterém jsou definovány zadavatelem požadované stavební práce, dodávky a služby v podrobnostech nezbytných pro zpracování cenové nabídky dodavatele. Soupis obsahuje i definici požadovaného množství stavebních prací, dodávek a služeb.</t>
  </si>
  <si>
    <t>b)Cenovou soustavou uspořádaný soubor informací o stavebních a montážních pracích, materiálech a výrobcích obsahující zatřídění položek, podrobný popis a měrnou jednotku, způsob měření a další technické a cenové podmínky pro možnost sestavení kalkulace nezbytných nákladů a stanovení jednotkové ceny.</t>
  </si>
  <si>
    <t>c)Ostatními náklady - ekonomicky nutné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</si>
  <si>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d)Položkovým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jednotlivých částí soupisu až po celkovou nabídkovou cenu za veškeré stavební práce, dodávky nebo služby, které jsou obsahem soupisu stavebních prací, dodávek a služeb.</t>
  </si>
  <si>
    <t>e)Profilem zadavatele elektronický nástroj, prostřednictvím kterého zadavatel podle zákona uveřejňuje informace a dokumenty ke svým veřejným zakázkám a který  umožňuje neomezený a přímý dálkový přístup, a jehož internetová adresa je uveřejněna ve Věstníku veřejných zakázek.</t>
  </si>
  <si>
    <t>f)Vedlejšími náklady ekonomicky nutné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</si>
  <si>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3.CENOVÁ SOUSTAVA</t>
  </si>
  <si>
    <t>3.1.POUŽITÁ CENOVÁ SOUSTAVA</t>
  </si>
  <si>
    <t>Soupisy stavebních prací, dodávek a služeb jsou zpracovány kombinací cenové soustavy zpracované společností RTS, a.s., pro rok 2013 a individuálního popisu. Veškeré položky obsažené v soupise u nichž je definován i příslušný sborník jsou převzaty z cenové soustavy RTS, a.s., ostatní položky jsou definovány individuálním popisem. Pro část 2 - 5 jsou pro popis použity pouze individuální položky.</t>
  </si>
  <si>
    <t>3.2.TECHNICKÉ A KVALITATIVNÍ PODMÍNKY</t>
  </si>
  <si>
    <t>Obsah jednotlivých položek, způsob měření a ostatní další podmínky definující obsah a použití jednotlivých položek jsou obsaženy v úvodních ustanoveních příslušných sborníků (viz zařazení u položky), které jsou volně dostupné na elektronické adrese www.cenovasoustava.cz</t>
  </si>
  <si>
    <t>3.3.TECHNICKÉ A KVALITATIVNÍ PODMÍNKY INDIVIDUÁLNÍCH POLOŽEK</t>
  </si>
  <si>
    <t>V soupise jsou vzhledem ke specifikům stavby použity ve větší míře individuální popisy položek (tedy položky neobsažená v cenové soustavě RTS, a.s.). Jejich  technické a kvalitativní podmínky jsou definovány popisem položky.</t>
  </si>
  <si>
    <t>3.4.ZVLÁŠTNÍ TECHNICKÉ A KVALITATIVNÍ PODMÍNKY INDIVIDUÁLNÍCH POLOŽEK</t>
  </si>
  <si>
    <t>Pro použité položky stavebních prací, které nejsou součástí definované cenové soustavy platí dále následující podmínky</t>
  </si>
  <si>
    <t>3.4.1Je-li popsaná individuální položka stavebních prací v textu označena popisem D+M, rozumí se tím vždy dodávka a montáž materiálů, prvků či zařízení definovaných popisem položky.</t>
  </si>
  <si>
    <t>3.4.2Pokud podle ocenění některých specializovaných řemesel je obvyklé dopočítávat do nabídkové ceny podíly na přidružené výkony, doplňkové náklady nebo zednické výpomoci či podružný materiál, pak je dodavatel povinen kalkulovat tyto „doplňkové“ náklady přímo do položek soupisu stavebních prací. Soupisy neobsahují  pro tyto „doplňkové náklady žádný samostatný popis.</t>
  </si>
  <si>
    <t>4.ZÁVAZNOST A ZMĚNA SOUPISU</t>
  </si>
  <si>
    <t>4.1.ZÁVAZNOST SOUPISU</t>
  </si>
  <si>
    <t>Zadavatelem poskytnuté soupisy jsou pro zpracování nabídkové ceny závazné. Je vyloučeno jakékoliv vyřazení položek ze soupisu, doplnění položek do soupisu, jakýkoliv zásah do popisu položky, změna množství nebo měnit jakéhokoliv jiného údaje v soupisu, pokud není dále v těchto podmínkách uvedeno jinak.</t>
  </si>
  <si>
    <t>4.2.KONTROLA SOUPISU</t>
  </si>
  <si>
    <t>Zadavatel si je vědom své zákonné odpovědnosti za správnost a úplnost zadávací dokumentace. Přesto, s ohledem na reálný stav a složitost zpracování soupisu doporučuje dodavatelům, aby při zpracování nabídkové ceny prováděli přiměřenou kontrolu soupisu, zda odpovídá ostatním částem zadávací dokumentace. Jakékoliv zjištěné nejasnosti, chyby či doplnění si vyjasnili ještě před podáním nabídky.</t>
  </si>
  <si>
    <t>4.3.ZMĚNA SOUPISU V PRŮBĚHU LHŮTY PRO PODÁNÍ NABÍDEK</t>
  </si>
  <si>
    <t>Pokud v důsledku žádostí dodavatelů o dodatečné informace k soupisu dojde k jakékoliv změně předaného soupisu, pak zadavatel předloží opětovně celý nový soupis příslušného stavebního objektu, popřípadě i soupis Ostatních a vedlejších nákladů. Tento nově předaný soupis nahradí v plném rozsahu původně předaný. Dodavatel je pak povinen pro zpracování nabídkové ceny použít tento nově předaný soupis. Původní soupis příslušného stavebního objektu pozbývá předáním nového soupisu platnosti. Pro poskytování dodatečných informací k soupisu platí v celém rozsahu zákonná ustanovení (lhůty a forma) vztahující se k dodatečným informacím k zadávacím podmínkám. Shodný postup platí i v případě, že dodatečné informace k soupisu poskytne zadavatel z vlastního podnětu.</t>
  </si>
  <si>
    <t>5.ELEKTRONICKÁ FORMA SOUPISU</t>
  </si>
  <si>
    <t>5.1.ELEKTRONICKÁ FORMA SOUPISU</t>
  </si>
  <si>
    <t>V souladu se zákonem poskytuje zadavatel dodavatelům i elektronickou formu soupisu včetně všech rekapitulací. Elektronická forma soupisu je ve formátu MS EXCEL.</t>
  </si>
  <si>
    <t>5.2.ZPRACOVÁNÍ ELEKTRONICKÉ FORMY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</si>
  <si>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matematických operací bez zásahu dodavatele.</t>
  </si>
  <si>
    <t>5.3.SW PRODUKTY PRO ZPRACOVÁNÍ NABÍDKOVÉ CENY</t>
  </si>
  <si>
    <t>Všechny běžně užívané SW produkty umožňují transport položek ze souboru MS EXCEL do oceňvacích programů a následně po výpočtu nabídkové ceny transport dat zpět do předaného formátu soupisu stavebních prací, dodávek a služeb. Pokud by kterýkoliv dodavatel měl problémy s popsaným postupem, lze na požádání poskytnout soupis stavebních prací ve formátu *.xml, což je formát sjednocující datovou větu pro všechny běžné SW produkty a jejíž obsah je popsán na webových stránkách MMR nebo Svazu podnikatelů ve stavebnictví.</t>
  </si>
  <si>
    <t>6.POŽADAVKY NA ZPŮSOB ZPRACOVÁNÍ NABÍDKOVÉ CENY</t>
  </si>
  <si>
    <t>6.1.NABÍDKOVÁ CENA ZA SPLNĚNÍ VEŘEJNÉ ZAKÁZKY</t>
  </si>
  <si>
    <t>Nabídkovou cenou za splnění veřejné zakázky se rozumí celková cena za každou dílčí část veřejné zakázky samostatně. Nabídková cena musí obsahovat veškeré nutné náklady dodavatele k řádnému provedení stavby včetně ostatních a vedlejších nákladů</t>
  </si>
  <si>
    <t>6.2.VÝVOJ CEN STAVEBNÍCH PRACÍ A OSTATNÍ RIZIKA</t>
  </si>
  <si>
    <t>V rámci jednotkových cen stavebních prací, dodávek a služeb definovaných v nabídce dodavatele musí dodavatel zohlednit i očekávaný vývoj cen v národním hospodářství (inflaci) a rovněž i očekávaný vývoj kurzů české měny vůči zahraničním měnám, a to zejména v případě, kdy součástí stavby jsou v soupise dodávky z jiných zemí.</t>
  </si>
  <si>
    <t>6.3.POLOŽKOVÝ ROZPOČET</t>
  </si>
  <si>
    <t>Za soulad položkového rozpočtu s předaným soupisem stavebních prací, dodávek a služeb je odpovědný dodavatel (má se na mysli soulad jak v množství, tak v definované kvalitě). V případě jakéhokoliv nesouladu může hodnotící komise vyžadovat vysvětlení nabídky ve smyslu § 76 odstavec 3 zákona nebo nabídku vyřadit. Povinností dodavatele související s položkovými rozpočty předkládanými v nabídce je, že musí být obsahově, textově a formátem shodné jako předané soupisy stavebních prací, dodávek a služeb.</t>
  </si>
  <si>
    <t>6.4.ZVLÁŠTNÍ PODMÍNKY PRO STANOVENÍ NABÍDKOVÉ CENY</t>
  </si>
  <si>
    <t>Některé položky  stavebních prací popsané v soupisech stavebních prací, dodávek a služeb mají specifické obvyklé postupy výpočtu. Pro sestavení nabídkové ceny dodavatele pak platí:</t>
  </si>
  <si>
    <t>6.4.1.Přeprava vybouraných hmot, suti a vytěžené zeminy</t>
  </si>
  <si>
    <t>Pokud soupis obsahuje i některé technologické položky vztahující se k uložení vytěžené zeminy nebo vybouraných hmot, vodorovné přesuny zeminy nebo vybouraných hmot pak v takovém případě zadavatel v době sestavení soupisu nezná a znát nemůže, jaký technologický postup zhotovitel zvolí a jaká  místa pro uložení zeminy nebo vybouraných hmot zajistí. U takových položek platí rovněž zákaz zásahu do množství či popisu položky a je povinností dodavatele stanovit takovou jednotkovou cenu aby celková cena položky odpovídala jeho konkrétním technologickým podmínkám a konkrétní přepravní vzdálenosti, při soupisem vymezeném množství měrných jednotek .</t>
  </si>
  <si>
    <t>6.4.2.Poplatky za uskladnění</t>
  </si>
  <si>
    <t xml:space="preserve">Pokud soupis definuje i položky pro uložení vytěžené zeminy nebo vybouraných hmot a za toto uložení musí dodavatel hradit příslušné poplatky, je povinností dodavatele zakalkulovat do své nabídkové ceny i tyto poplatky, a to bez ohledu na to, zda soupis obsahuje nebo neobsahuje samostatnou položku „poplatek za skládku“.  Pokud je v soupisu obsažena samostatně položka „poplatek za skládku“ nebo jí textem odpovídající položka, pak cena poplatku za uložení bude definována v této položce. Pouze v případě, pokud by samostatná položka „poplatek za skládku“ soupisem definována nebyla, pak cena za poplatek za skládku musí být obsažena v ceně za vodorovné přemístění takového ukládaného materiálu. Zadavatel v době sestavení soupisu nezná a znát nemůže, jaký technologický postup zhotovitel pro ukládání zeminy nebo vybourané suti či materiálu zvolí a jaké místo pro uložení zeminy nebo vybouraných hmot zajistí a z tohoto důvodu nemůže přesně určit ani nutnost poplatku za uložení těchto hmot. </t>
  </si>
  <si>
    <t>Proto v případě, kdy soupis položku takového poplatku neobsahuje a podle zjištění dodavatele je nutno poplatek uhradit, započte dodavatel jeho hodnotu do položky vodorovného přesunu.</t>
  </si>
  <si>
    <t>6.4.3.Vnitrostaveništní přesun stavebního materiálu</t>
  </si>
  <si>
    <t>Obecně platí, že položky stavebních prací zahrnují manipulaci s potřebným stavebním materiálem v rámci technologického prostoru, jehož velikost je popsána v dokumentech definujících podstatné a kvalitativní podmínky použité cenové soustavy. Zbývající nezbytný přesun stavebního materiálu po staveništi definuje soupis v položkách pro vnitrostaveništní přesun stavebního materiálu. Podle obvyklých způsobů oceňování stavebních prací dochází v množství této položky při použití běžných oceňovacích programů k výpočtu skutečné hmotnosti přemísťovaného stavebního materiálu podle hodnot hmotnosti v příslušných položkách. Množství měrných jednotek definované soupisem (položky jsou v soupisu v popise položky označeny jako „Přesun hmot“) je neměnné. Dodavatel, pokud jeho oceňovací program dospěje k jiné tonáži vnitrostaveništního přesunu hmot, musí zachovat množství popsané v soupise a stanovit jednotkovou cenu tak, aby v rámci celkové ceny této položky byly vyjádřeny všechny náklady podle výpočtu dodavatele.</t>
  </si>
  <si>
    <t>Vnitrostaveništní přesun hmot prací PSV (pomocná stavební výroba) bývá běžně dostupnými oceňovacími SW produkty počítán buď podle hmotnosti materiálu náležejícího ke konkrétnímu řemeslu nebo procenticky z hodnoty nabízené ceny za provedení příslušných řemeslných prací, dodávek a služeb. V zájmu sjednocení obvyklých metod ocenění, ocení dodavatel přesun hmot u prací PSV vždy konkrétní částkou v Kč, bez ohledu na to, jakým způsobem k jejímu výpočtu dospěl.</t>
  </si>
  <si>
    <t>6.4.4.Příplatky za ztížené podmínky prací</t>
  </si>
  <si>
    <t>V cenových soustavách využívaných pro sestavení soupisu stavebních prací, dodávek a služeb jsou obsaženy podle zásad tvorby cen i položky vyjadřující příplatky k cenám stavebních prací vyjadřující jejich ztížené provádění či jiné specifické podmínky. Jde např. o příplatky za lepivost, příplatky za malé plochy, příplatky za požadavky na odlišný způsob provedení, příplatky za používání lešení apod. Pokud soupis takovouto položku definuje, je dodavatel povinen ji ocenit i bez ohledu na to, že tento příplatek standardně neuplatňuje. V takovém případě musí nabídková cena položky stavebních prací a s ní souvisejícího příplatku v součtu definovat nabídkovou cenu za provedení popsané stavební práce.</t>
  </si>
  <si>
    <t>6.5.STRUKTURA NABÍDKOVÉ CENY</t>
  </si>
  <si>
    <t>Nabídková cena za stavbu bude uvedena v české měně a bude zpracována podle objektového členění stavby v rozsahu předaných soupisů. Dodavatel jako doklad prokazující jeho nabídkovou cenu v nabídce předloží souhrn dokumentů, z nichž vyplývá jeho nabídková cena. V rámci cenových údajů dodavatel předloží:</t>
  </si>
  <si>
    <t>a)Rekapitulaci celkové nabídkové ceny</t>
  </si>
  <si>
    <t>b)Položkové rozpočty na všechny stavební objekty a provozní soubory v požadovaném členění:</t>
  </si>
  <si>
    <t xml:space="preserve"> - Krycí list</t>
  </si>
  <si>
    <t xml:space="preserve"> - Rekapitulací stavebních dílů</t>
  </si>
  <si>
    <t xml:space="preserve"> - Položkovým soupisem</t>
  </si>
  <si>
    <t>U těch soupisů, které nemají výše pospanou strukturu, předloží dodavatel položkový rozpočet v takové struktuře, jaká odpovídá předanému soupisu.</t>
  </si>
  <si>
    <t>6.6.ZÁSADY PRO SESTAVENÍ POLOŽKOVÉHO ROZPOČTU</t>
  </si>
  <si>
    <t>Pod pojmem položkové rozpočty se rozumí oceněné soupisy stavebních prací, dodávek a služeb, do nichž dodavatel doplní jednotkové ceny za jednotlivé položky stavebních prací, dodávek a služeb a u každé položky vyjádří celkovou nabídkovou cenu položky odpovídající požadovanému počtu měrných jednotek. Pro předložení položkových rozpočtů dodavatelem v nabídce platí:</t>
  </si>
  <si>
    <t>a)každý předaný soupis stavebních prací dodávek a služeb předaný zadavatelem v rámci zadávací dokumentace musí být v nabídce dodavatele prokázán položkovým rozpočtem</t>
  </si>
  <si>
    <t>b)položkový rozpočet musí svoji strukturou a obsahem odpovídat příslušnému soupisu, změny v kterékoliv části položky jsou nepřípustné. Změna struktury či obsahu soupisu je nepřípustná.</t>
  </si>
  <si>
    <t>c)veškeré cenové údaje musí být uvedeny v Kč, nabídkové jednotkové ceny položek stavebních prací, dodávek a služeb budou uvedeny nejvýše na dvě desetinná místa.</t>
  </si>
  <si>
    <t>6.7.VEDLEJŠÍ A OSTATNÍ NÁKLADY</t>
  </si>
  <si>
    <t>V souvislosti s provedením stavby je povinností dodavatele provést nebo zabezpečit další související činnosti vyplývající z druhu a charakteru prováděné stavby, jejího umístění, specifických podmínek provádění, zejména s nutnou koordinací provedení všech částí stavby a rovněž z obchodních podmínek stanovených zadavatelem. Tyto náklady jsou popsány v samostatném soupisu stavebních prací, dodávek a služeb s tím, že dodavatel je povinen v rámci těchto nákladů ocenit všechny definované náklady a to pro celou stavbu společně (obvykle procentickým podílem z hodnoty stavebních prací, ale je na dodavateli jakým způsobem nebo metodou požadovanou položku ocení).</t>
  </si>
  <si>
    <t>6.8.REKAPITULACE CELKOVÉ NABÍDKOVÉ CENY</t>
  </si>
  <si>
    <t>Pro dílčí část 1 veřejné zakázky předkládá zadavatel i rekapitulaci celkové nabídkové ceny, v jejímž rámci jsou požadovány dílčí ceny jednotlivých stavebních objektů a ostatních a vedlejších nákladů. Je povinností dodavatele předložit ve své nabídce i tuto oceněnou rekapitulaci celkové nabídkové ceny.</t>
  </si>
  <si>
    <t>7.ELEKTRONICKÁ PODOBA CENOVÉ NABÍDKY</t>
  </si>
  <si>
    <t>7.1.ELEKTRONICKÁ PODOBA CENOVÉ NABÍDKY</t>
  </si>
  <si>
    <t>Dodavatel je povinen předložit ve své nabídce souhrn dokumentů, z nichž vyplývá jeho nabídková cena i v elektronické podobě. Elektronická podoba slouží k rychlému a přehlednému posouzení nabídkových cen z hlediska jejich obsahové úplnosti, tak jak ukládá zadavateli zákon (§76 odsta-vec 1 zákona).</t>
  </si>
  <si>
    <t>7.2.FORMÁT ELEKTRONICKÉ PODOBY</t>
  </si>
  <si>
    <t>Dodavatel předloží elektronickou podobu souhrnu dokumentů, z nichž vyplývá jeho nabídková cena ve formátu shodném s formátem předaných soupisů stavebních prací, dodávek a služeb.</t>
  </si>
  <si>
    <t>7.3.NEPŘEDLOŽENÍ ELEKTRONICKÉ PODOBY CENOVÉ NABÍDKY</t>
  </si>
  <si>
    <t>Pokud dodavatel elektronickou podobu souhrnu dokumentů, z nichž vyplývá jeho nabídková cena v nabídce nepředloží, považuje se tato okolnost za úmyslné ztížení procesu posouzení nabídek a taková nabídka může být vyřazena.</t>
  </si>
  <si>
    <t>8.DODATEČNÉ INFROMACE K SOUPISŮM STAVEBNÍCH PRACÍ</t>
  </si>
  <si>
    <t>8.1.DODATEČNÉ INFORMACE K SOUPISŮM  STAVEBNÍCH PRACÍ</t>
  </si>
  <si>
    <t>Pro dodatečné informace k soupisům stavebních prací platí shodné podmínky jako podmínky stanovené zákonem pro dodatečné informace k zadávacím podmínkám.</t>
  </si>
  <si>
    <t>8.2.OBCHODNÍ NÁZVY OBSAŽENÉ V SOUPISECH STAVEBNÍCH PRACÍ, DODÁVEK A SLUŽEB</t>
  </si>
  <si>
    <t>Příslušná dokumentace a soupisy stavebních prací, dodávek a služeb jsou zpracovány s maximální snahou na vymezení technických standardů prací, dodávek a služeb, jejichž splnění zadavatel požaduje. Protože však běžně používané cenové soustavy mají ve svých databázích definovány i položky, u nichž je v textu použit i popis a označení reprezentativního materiálu, umožňuje zadavatel v takovém případě použít pro plnění veřejné zakázky i jiných, kvalitativně a technicky obdobných řešení, pokud zadávací podmínky výslovně nestanoví z objektivních důvodů jinak.</t>
  </si>
  <si>
    <t>Soupis vedlejších a ostatních nákladů</t>
  </si>
  <si>
    <t>Objekt :</t>
  </si>
  <si>
    <t>VRN a ON</t>
  </si>
  <si>
    <t>P.č.</t>
  </si>
  <si>
    <t>Číslo položky</t>
  </si>
  <si>
    <t>Název položky</t>
  </si>
  <si>
    <t>MJ</t>
  </si>
  <si>
    <t>množství</t>
  </si>
  <si>
    <t>cena / MJ</t>
  </si>
  <si>
    <t>celkem (Kč)
bez DPH</t>
  </si>
  <si>
    <t>Díl:</t>
  </si>
  <si>
    <t>0 ON</t>
  </si>
  <si>
    <t>VRN – Ostatní náklady</t>
  </si>
  <si>
    <t>0051</t>
  </si>
  <si>
    <t>Kompletační činnost a zpracování dílenské realizační doku.</t>
  </si>
  <si>
    <t>soubor</t>
  </si>
  <si>
    <t>Koordinace profesí generálním dodavatelem stavby a zpracování dílenské realizační dokumentace stavby.</t>
  </si>
  <si>
    <t>Koordinace profesí generálním dodavatelem stavby.</t>
  </si>
  <si>
    <t>00521-1010</t>
  </si>
  <si>
    <t>Předání a převzetí staveniště</t>
  </si>
  <si>
    <t>Do této položky patří náklady spojené s účastí zhotovitele na předání a převzetí staveniště a zajištěním podkladů pro soupis protokolu.</t>
  </si>
  <si>
    <t>Do této položky patří náklady spojené s účastí zhotovitele na předání a převzetí staveniště.</t>
  </si>
  <si>
    <t>00521-1020</t>
  </si>
  <si>
    <t>Ochrana stávajících inženýrských sítí na staveništi a pasportizace stávajících objektů stavbou dotčených</t>
  </si>
  <si>
    <t>Do této položky patří náklady na přezkoumání podkladů objednatele objednatel o stavu inženýrských sítí probíhajících staveništěm nebo dotčenými stavbou i mimo území staveniště, kontrola a vytyčení jejich skutečné trasy a provedení ochranných opatření pro zabezpečení stávajících inženýrských sítí. Zaměření stavbou křížených stáv. podzemních vedení a pasportizace stávajících objektů stavbou dotčených.</t>
  </si>
  <si>
    <t>Do této položky patří náklady na přezkoumání podkladů objednatele objednatel o stavu inženýrských sítí probíhajících staveništěm nebo dotčenými stavbou i mimo území staveniště, kontrola a vytyčení jejich skutečné trasy a provedení ochranných opatření pro zabezpečení stávajících inženýrských sítí.</t>
  </si>
  <si>
    <t>00521-1030</t>
  </si>
  <si>
    <t>Dočasná dopravní opatření</t>
  </si>
  <si>
    <t>Do této položky patří náklady na vyhotovení návrhu dočasného dopravního značení, jeho projednání s dotčenými orgány a organizacemi, dodání dopravních značek, jejich rozmístění a přemísťování a jejjich údržba v průběhu výstavby včetně následného odstranění po ukončení stavebních prací.</t>
  </si>
  <si>
    <t>00521-1040</t>
  </si>
  <si>
    <t>Užívání veřejných plocha a prostranství</t>
  </si>
  <si>
    <t>Do této položky patří náklady a poplatky spojené s užíváním veřejných ploch a prostranství, pokud jsou stavebními pracemi nebo souvisejícími činnostmi dotčeny, a to včetně užívání ploch v souvislosti s uložením stavebního materiálu nebo stavebního odpadu.</t>
  </si>
  <si>
    <t>00521-1080</t>
  </si>
  <si>
    <t>Bezpečnostní a hygienická opatření na staveništi</t>
  </si>
  <si>
    <t>Do této položky jsou zahrnuty náklady na ochranu staveniště před vstupem nepovolaných osob, včetně příslušného označení, náklady na oplocení staveniště či na jeho osvětlení, náklady na vypracování potřebné dokumentace pro provoz staveniště z hlediska požární ochrany (požární řád a poplachová směrnice) a z hlediska provozu staveniště (provozně dopravní řád). Havarijní řád vč.jeho projednání a shválení. Zpracování plánu technolog.postupu stavby a plánu bezp.práce.</t>
  </si>
  <si>
    <t>Do této položky jsou zahrnuty náklady na ochranu staveniště před vstupem nepovolaných osob, včetně příslušného označení,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</si>
  <si>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00523-1010</t>
  </si>
  <si>
    <t>Revize stavební a kontrolně zkušební plán</t>
  </si>
  <si>
    <t>Do této položky patří náklady spojené se zpracováním kontrolně-zkušebního plánu a provedením všech technickými normami předepsaných zkoušek ověření funkčnosti a revizí stavebních konstrukcí nebo stavebních prací.</t>
  </si>
  <si>
    <t>Do této položky patří náklady spojené s provedením všech technickými normami předepsaných zkoušek a revizí stavebních konstrukcí nebo stavebních prací.</t>
  </si>
  <si>
    <t>Vytýčení stavby- geodetické práce před a v průběhu stavby</t>
  </si>
  <si>
    <t>položka zahrnuje zajištění podrobného geodetického , polohopisného a výškopisného vytýčení staveniště a všech objektů díla a vlastnických hranic pozemků na kterých bude stavba realizována dle ÚR a SP ,
včetně zprávy odpovědného odborně způsobilého geodeta a odpovědnost zhotovitele za vytyčovací body po dobu výstavby</t>
  </si>
  <si>
    <t>00524</t>
  </si>
  <si>
    <t>Předání a převzetí díla dle požadavků SOD a stav. Povolení</t>
  </si>
  <si>
    <t>Do této skupiny nákladů patří náklady zhotovitele, které vzniknou v souvislosti s povinnostmi zhotovitele při předání a převzetí díla dle SOD a stavebních povolení</t>
  </si>
  <si>
    <t xml:space="preserve">    Do této skupiny nákladů patří náklady zhotovitele, které vzniknou v souvislosti s povinnostmi zhotovitele při předání a převzetí díla dle SOD a stavebních povolení</t>
  </si>
  <si>
    <t>00524-1010</t>
  </si>
  <si>
    <t>Dokumentace skutečného provedení</t>
  </si>
  <si>
    <t>Do této položky patří náklady na vyhotovení dokumentace skutečného provedení stavby a její předání objednateli v požadované formě a požadovaném počtu – min. 6X v tištěné podobě a 1x v elektronické podobě</t>
  </si>
  <si>
    <t>Do této položky patří náklady na vyhotovení dokumentace skutečného provedení stavby a její předání objednateli v požadované formě a požadovaném počtu.</t>
  </si>
  <si>
    <t>00524-1020</t>
  </si>
  <si>
    <t>Geodetické zaměření skutečného provedení a geometrický plán stavby – geodetické práce po výstavbě</t>
  </si>
  <si>
    <t>Zahrnuje nákl. na provedení geodet. zaměření skutečného provedenístavby v r ozsahu nezb. pro PD Skut. Prov. a zápis změny do katastru nemo.  a to v tištěné podobě 6x a 1x elektronicky., a zprac. geometrického plánu stavby, vč.jeho ověření kat.úřade v tištěné podobě 6x a 1x elektronicky.</t>
  </si>
  <si>
    <t>Do této položky patří náklady na provedení skutečného zaměření stavby v rozsahu nezbytném pro zápis změny do katastru nemovitostí.</t>
  </si>
  <si>
    <t>013254100</t>
  </si>
  <si>
    <t>Monitoring průběhu výstavby- fotodokumentace prací</t>
  </si>
  <si>
    <t>13</t>
  </si>
  <si>
    <t>09001002</t>
  </si>
  <si>
    <t>Pojištění zhotovitele proti škodám jím způsobeným a pojištění díla v průběhu stavby dle SOD a Všeob.Obch.Pod.</t>
  </si>
  <si>
    <t>14</t>
  </si>
  <si>
    <t>091002002</t>
  </si>
  <si>
    <t>Dodávka a montáž informační tabule zhotovitele , dle požadavků publicity ROP RS SM</t>
  </si>
  <si>
    <t>Celkem za</t>
  </si>
  <si>
    <t>0 VN</t>
  </si>
  <si>
    <t>Vedlejší náklady</t>
  </si>
  <si>
    <t>00411-1010</t>
  </si>
  <si>
    <t>Průzkumné práce</t>
  </si>
  <si>
    <t>Do této položky patří náklady na provedení průzkumů nebo doplnění stávajících průzkumů, pokud je obchodní podmínky vyžadují a tyto průzkumy nejsou v dostatečném rozsahu součástí projektové dokumentace. Jedná se zejména o Geologický - inženýrsko-geologický / radonový / hydrogeologický / pedologický průzkum, botanický a zoologický průzkum, stavební průzkum - umělecko historický / stavebně statický a případný průzkum výskytu nebezpečných látek - odpadu / munice / výbušnin apod.</t>
  </si>
  <si>
    <t>00512-1010</t>
  </si>
  <si>
    <t>Vybudování zařízení staveniště</t>
  </si>
  <si>
    <t>Do této položky patří náklady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</si>
  <si>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t>
  </si>
  <si>
    <t>Provoz zařízení staveniště</t>
  </si>
  <si>
    <t>Do této položky patří náklady na vybavení objektů zařízení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</si>
  <si>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t>
  </si>
  <si>
    <t>Odstranění zařízení staveniště</t>
  </si>
  <si>
    <t>Do této položky patří odstranění objektů zařízení staveniště včetně přípojek energií a jejich odvoz. Položka zahrnuje i náklady na úpravu povrchů po odstranění zařízení staveniště a úklid ploch, na kterých bylo zařízení staveniště provozováno.</t>
  </si>
  <si>
    <t>00512-2020</t>
  </si>
  <si>
    <t>Silniční provoz</t>
  </si>
  <si>
    <t>Do této položky patří náklady na ztížené provádění stavebních prací v důsledku nepřerušeného dopravního provozu na staveništi nebo jeho bezprostředním okolí.</t>
  </si>
  <si>
    <t>stavbu</t>
  </si>
  <si>
    <t>POLOŽKOVÝ ROZPOČET</t>
  </si>
  <si>
    <t>Rozpočet</t>
  </si>
  <si>
    <t xml:space="preserve">JKSO </t>
  </si>
  <si>
    <t>Objekt</t>
  </si>
  <si>
    <t xml:space="preserve">SKP </t>
  </si>
  <si>
    <t>Měrná jednotka</t>
  </si>
  <si>
    <t>Stavba</t>
  </si>
  <si>
    <t>Počet jednotek</t>
  </si>
  <si>
    <t>2014/007</t>
  </si>
  <si>
    <t>Revitalizace obce Břest - DPS</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</si>
  <si>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</si>
  <si>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</si>
  <si>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</si>
  <si>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</si>
  <si>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</si>
  <si>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</si>
  <si>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</si>
  <si>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</si>
  <si>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</si>
  <si>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</si>
  <si>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</si>
  <si>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</si>
  <si>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</si>
  <si>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</si>
  <si>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</si>
  <si>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</si>
  <si>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</si>
  <si>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</si>
  <si>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</si>
  <si>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</si>
  <si>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HZS</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</si>
  <si>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</si>
  <si>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</si>
  <si>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</si>
  <si>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</si>
  <si>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</si>
  <si>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</si>
  <si>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</si>
  <si>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</si>
  <si>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</si>
  <si>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</si>
  <si>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</si>
  <si>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</si>
  <si>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</si>
  <si>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</si>
  <si>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</si>
  <si>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</si>
  <si>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SO.01 Vegetační úpravy - travnatá plocha</t>
  </si>
  <si>
    <t>Rekapitulace stavebního objektu</t>
  </si>
  <si>
    <t>Zákl. údaje</t>
  </si>
  <si>
    <t>JKSO:</t>
  </si>
  <si>
    <t>823</t>
  </si>
  <si>
    <t>Plochy a úpravy území</t>
  </si>
  <si>
    <t>823.2</t>
  </si>
  <si>
    <t>Úpravy území a samostatné zemní práce</t>
  </si>
  <si>
    <t>823.27</t>
  </si>
  <si>
    <t>Úpravy parkové včetně příslušných úprav terénu</t>
  </si>
  <si>
    <t>823.27.1</t>
  </si>
  <si>
    <t>kryt (materiál konstrukce krytu) vegetační</t>
  </si>
  <si>
    <t>823.27.1.1</t>
  </si>
  <si>
    <t>Novostavba objektu</t>
  </si>
  <si>
    <t>Rozsah:</t>
  </si>
  <si>
    <t>m2</t>
  </si>
  <si>
    <t>Rekapitulace soupisů náležejících k objektu</t>
  </si>
  <si>
    <t>Soupis</t>
  </si>
  <si>
    <t>Cena (Kč)</t>
  </si>
  <si>
    <t>Celkem objekt</t>
  </si>
  <si>
    <t>celkem (Kč)</t>
  </si>
  <si>
    <t>Kácení stávajících porostů</t>
  </si>
  <si>
    <t>112 15-1311</t>
  </si>
  <si>
    <t>Pokácení stromu postupné o průměru kmene do 200 mm</t>
  </si>
  <si>
    <t>ks</t>
  </si>
  <si>
    <t>111 21-2311</t>
  </si>
  <si>
    <t>Odstranění nevhod. dřevin o prům. km. do 100 mm výšky nad 1m s odstr.pařezu v rov</t>
  </si>
  <si>
    <t>111 25-1111</t>
  </si>
  <si>
    <t>Drcení dřevní hmoty, větví vč. odvozu a ulož. odpadu pro další zpracování</t>
  </si>
  <si>
    <t>m3</t>
  </si>
  <si>
    <t>112 20-1111</t>
  </si>
  <si>
    <t>Odstranění pařezu frézováním o průměru pařezu na řezné ploše do 200 mm rovina</t>
  </si>
  <si>
    <t>KÁCENÍ CELKEM :</t>
  </si>
  <si>
    <t>Zahradnické práce</t>
  </si>
  <si>
    <t>Montáž :</t>
  </si>
  <si>
    <t>184 80-2111</t>
  </si>
  <si>
    <t>Chemické odplevelení půdy před založením kultury postřikem naširoko Roundup,rovina</t>
  </si>
  <si>
    <t>Chemické odplevelení trávníků k regeneraci a nově zal.selektivním herbicidem, rovina,</t>
  </si>
  <si>
    <t>174 11-1111</t>
  </si>
  <si>
    <t>Zásyp jam po vyfrézovaných pařezech hloubky do 200mm</t>
  </si>
  <si>
    <t>181 11-1111</t>
  </si>
  <si>
    <t>Plošná úprava terénu  s urov. terénu do +-100mm, parkový trávník</t>
  </si>
  <si>
    <t>183 20-5112</t>
  </si>
  <si>
    <t>Založení záhonu pro výsadbu v h 3 v rovina</t>
  </si>
  <si>
    <t>183 40-3113</t>
  </si>
  <si>
    <t>Obdělání půdy frézováním v rovině, parkový trávník, záhony</t>
  </si>
  <si>
    <t>183 40-3153</t>
  </si>
  <si>
    <t>Obdělání půdy hrabáním ,  parkový, luční, cca 25% plochy regenerovaného trávníku, záhony</t>
  </si>
  <si>
    <t>183 40-3151</t>
  </si>
  <si>
    <t>Obdělání půdy smykováním v rovině, parkový trávník</t>
  </si>
  <si>
    <t>183 40-3152</t>
  </si>
  <si>
    <t>Obdělání půdy vláčením v rovině, parkový trávník</t>
  </si>
  <si>
    <t>185 80-3211</t>
  </si>
  <si>
    <t>Uválcování trávníku, parkový, luční, cca 25% plochy regenerovaného trávníku</t>
  </si>
  <si>
    <t>185 80-8511</t>
  </si>
  <si>
    <t>Vyvláčení regenerovaných trávníků</t>
  </si>
  <si>
    <t>ha</t>
  </si>
  <si>
    <t>183 40-6213</t>
  </si>
  <si>
    <t>Prořezání regenerovaných trávníků s přísevem travního semene</t>
  </si>
  <si>
    <t>181 41-1151</t>
  </si>
  <si>
    <t>Založení trávníku parkového výsevem v rovině</t>
  </si>
  <si>
    <t>185 80-2113</t>
  </si>
  <si>
    <t>Hnojení půdy nebo trávníku v rov. umělým hnojivem, regenerovaný, nový parkový, 30g/m2 2x</t>
  </si>
  <si>
    <t>t</t>
  </si>
  <si>
    <t>183 10-1113</t>
  </si>
  <si>
    <t xml:space="preserve">Hloubení jamek  bez výměny půdy o objemu přes 0,02 do 0,05 m3, keře </t>
  </si>
  <si>
    <t>183 10-1115</t>
  </si>
  <si>
    <t>Hloubení jamek s bez výměny půdy o objemu přes 0,125 do 0,40 m3, stromy</t>
  </si>
  <si>
    <t>184 10-2111</t>
  </si>
  <si>
    <t>Výsadba dřeviny s balem při průměru balu předs 200 do 300 mm, keře</t>
  </si>
  <si>
    <t>184 10-2115</t>
  </si>
  <si>
    <t>Výsadba dřeviny s balem při průměru balu předs 500 do 600 mm, stromy</t>
  </si>
  <si>
    <t>184 21-5133</t>
  </si>
  <si>
    <t>Ukotvení dřeviny třemi a více kůly při průměru kůlů dl 100 mm a délce nad 2 m</t>
  </si>
  <si>
    <t>184 50-1114</t>
  </si>
  <si>
    <t>Zhotovení obalu kmene z juty ve dvou vrstvách v rovině</t>
  </si>
  <si>
    <t>184 91-1421</t>
  </si>
  <si>
    <t>Mulčování vysazených rostlin při tl. Mulče přes 50 do 100 mm, záhony a výsadbové mísy stromů</t>
  </si>
  <si>
    <t>185 80-2114</t>
  </si>
  <si>
    <t>Hnojení půdy umělým hnojivem s rozdělením k jednotlivým rostlinám, Silvamix Forte, stromy, keře</t>
  </si>
  <si>
    <t>185 85-1121</t>
  </si>
  <si>
    <t xml:space="preserve">Dovoz vody pro zálivku rostlin na vd. Do 6000m, 3 x </t>
  </si>
  <si>
    <t>185 80-4312</t>
  </si>
  <si>
    <t>Zalití rostlin vodou plochy jednotlivě přes 20 m2,  3 x</t>
  </si>
  <si>
    <t>MONTÁŽ CELKEM :</t>
  </si>
  <si>
    <t>Specifikace :</t>
  </si>
  <si>
    <t>Roundup ( 0,005 l/m2) 2x</t>
  </si>
  <si>
    <t>l</t>
  </si>
  <si>
    <t>Bofix 40 ml/100 m2</t>
  </si>
  <si>
    <t>Tabletové hnojivo Silvamix Forte</t>
  </si>
  <si>
    <t>Umělé hnojivo CERERIT ( 0,03 kg/m2) na nové trávníky a TRÁVNÍKOVÉ HNOJIVO na regenerované</t>
  </si>
  <si>
    <t>Kůl ke stromům frézovaný, průměr 70 mm, délka 2,5 m</t>
  </si>
  <si>
    <t>Příčky</t>
  </si>
  <si>
    <t>Juta</t>
  </si>
  <si>
    <t>Terracottem,  1,5kg/strom</t>
  </si>
  <si>
    <t>kg</t>
  </si>
  <si>
    <t xml:space="preserve">Mulčovací kůra </t>
  </si>
  <si>
    <t>Kompostovaná zemina pro doplnění podél chodníků pro založení nových trávníků</t>
  </si>
  <si>
    <t>Travní osivo - parková směs</t>
  </si>
  <si>
    <t>Travní osivo - regenerační travní směs</t>
  </si>
  <si>
    <t>SPECIFIKACE CELKEM :</t>
  </si>
  <si>
    <t>Rostlinný materiál :</t>
  </si>
  <si>
    <t>LISTNATÉ STROMY - sazenice s balem, obvod kmene 12 - 14 cm ( pokud není uvedeno jinak), nasazení koruny ve výšce 220 cm</t>
  </si>
  <si>
    <t>1</t>
  </si>
  <si>
    <t>Prunus avium ´Plena´</t>
  </si>
  <si>
    <t>Tilia platyphyllos</t>
  </si>
  <si>
    <t>JEHLIČNATÉ STROMY - sazenice 175 -200 cm, bal</t>
  </si>
  <si>
    <t>Abies nordmaniana</t>
  </si>
  <si>
    <t>KEŘE - sazenice 40-60 cm, kontejnerované, pokud není uvedeno jinak</t>
  </si>
  <si>
    <t>Caryopteris clandonensis</t>
  </si>
  <si>
    <t>Potentilla fruticosa ´Gold Tepich´</t>
  </si>
  <si>
    <t>Rostlinný materiál celkem</t>
  </si>
  <si>
    <t>Zahradnické práce celkem</t>
  </si>
  <si>
    <t>CELKEM</t>
  </si>
  <si>
    <t>Chodník CH1</t>
  </si>
  <si>
    <t>2014/007 Revitalizace obce Břest - DPS</t>
  </si>
  <si>
    <t>Rozpočet :</t>
  </si>
  <si>
    <t>SO02 Chodníky - dlažba</t>
  </si>
  <si>
    <t>REKAPITULACE  STAVEBNÍCH  DÍLŮ</t>
  </si>
  <si>
    <t>Stavební díl</t>
  </si>
  <si>
    <t>HSV</t>
  </si>
  <si>
    <t>PSV</t>
  </si>
  <si>
    <t>Dodávka</t>
  </si>
  <si>
    <t>Montáž</t>
  </si>
  <si>
    <t>CELKEM  OBJEKT</t>
  </si>
  <si>
    <t>VEDLEJŠÍ ROZPOČTOVÉ  NÁKLADY</t>
  </si>
  <si>
    <t>Název VRN</t>
  </si>
  <si>
    <t>Kč</t>
  </si>
  <si>
    <t>Základna</t>
  </si>
  <si>
    <t>Ztížené výrobní podmínky</t>
  </si>
  <si>
    <t>Oborová přirážka</t>
  </si>
  <si>
    <t>Přesun stavebních kapacit</t>
  </si>
  <si>
    <t>Mimostaveništní doprava</t>
  </si>
  <si>
    <t>Zařízení staveniště</t>
  </si>
  <si>
    <t>Provoz investora</t>
  </si>
  <si>
    <t>Kompletační činnost (IČD)</t>
  </si>
  <si>
    <t>Rezerva rozpočtu</t>
  </si>
  <si>
    <t>CELKEM VRN</t>
  </si>
  <si>
    <t xml:space="preserve">Položkový rozpočet </t>
  </si>
  <si>
    <t>Rozpočet:</t>
  </si>
  <si>
    <t>Jednotková hmotnost</t>
  </si>
  <si>
    <t>Celková hmotnost</t>
  </si>
  <si>
    <t>Jednotková dem.hmot.</t>
  </si>
  <si>
    <t>Celková dem.hmot.</t>
  </si>
  <si>
    <t>Zemní práce</t>
  </si>
  <si>
    <t>113106121R00</t>
  </si>
  <si>
    <t xml:space="preserve">Rozebrání dlažeb z betonových dlaždic na sucho </t>
  </si>
  <si>
    <t>113107112R00</t>
  </si>
  <si>
    <t xml:space="preserve">Odstranění podkladu pl. 200 m2,kam.těžené tl.20 cm </t>
  </si>
  <si>
    <t>113107123R00</t>
  </si>
  <si>
    <t xml:space="preserve">Odstranění podkladu pl. 200 m2,kam.drcené tl.30 cm </t>
  </si>
  <si>
    <t>113107142R00</t>
  </si>
  <si>
    <t xml:space="preserve">Odstranění podkladu pl.do 200 m2, živice tl. 10 cm </t>
  </si>
  <si>
    <t>113202111R00</t>
  </si>
  <si>
    <t xml:space="preserve">Vytrhání obrub z krajníků nebo obrubníků stojatých </t>
  </si>
  <si>
    <t>m</t>
  </si>
  <si>
    <t>113203111R00</t>
  </si>
  <si>
    <t>Vytrhání obrub z dlažebních kostek dvojřádek</t>
  </si>
  <si>
    <t>113204111R00</t>
  </si>
  <si>
    <t xml:space="preserve">Vytrhání obrub záhonových </t>
  </si>
  <si>
    <t>121101103R00</t>
  </si>
  <si>
    <t xml:space="preserve">Sejmutí ornice s přemístěním dle TP zhotovitele </t>
  </si>
  <si>
    <t>122202201R00</t>
  </si>
  <si>
    <t xml:space="preserve">Odkopávky pro silnice v hor. 3 do 100 m3 </t>
  </si>
  <si>
    <t>122202209R00</t>
  </si>
  <si>
    <t xml:space="preserve">Příplatek za lepivost - odkop. pro silnice v hor.3 </t>
  </si>
  <si>
    <t>162301101R00</t>
  </si>
  <si>
    <t>Vodorovné přemístění výkopku z hor.1-4 dle TP zhotovitele dovoz ornice</t>
  </si>
  <si>
    <t>162501102R14</t>
  </si>
  <si>
    <t>Vodorovné přemístění výkopku z hor.1-4 dle TP zhot kapacita vozu 12 m3, nosnost 13,5 t</t>
  </si>
  <si>
    <t>167101101R00</t>
  </si>
  <si>
    <t>Nakládání výkopku z hor.1-4 v množství do 100 m3 ornice</t>
  </si>
  <si>
    <t>171201201R00</t>
  </si>
  <si>
    <t xml:space="preserve">Uložení sypaniny na skládku </t>
  </si>
  <si>
    <t>171201211U00</t>
  </si>
  <si>
    <t xml:space="preserve">Skládkovné zemina </t>
  </si>
  <si>
    <t>174105111R00</t>
  </si>
  <si>
    <t>Zásyp sypaninou se zhutněním zasyp za obrubníky zeminiou vč.naložení a dovozu</t>
  </si>
  <si>
    <t>180402112R00</t>
  </si>
  <si>
    <t xml:space="preserve">Založení trávníku parkového výsevem svah do 1:2 </t>
  </si>
  <si>
    <t>181101102R00</t>
  </si>
  <si>
    <t>Úprava pláně v zářezech v hor. 1-4, se zhutněním vč. měření zhutnění Edef2=30Mpa</t>
  </si>
  <si>
    <t>181301101R00</t>
  </si>
  <si>
    <t xml:space="preserve">Rozprostření ornice, rovina, tl. do 10 cm do 500m2 </t>
  </si>
  <si>
    <t>00572400</t>
  </si>
  <si>
    <t>Směs travní parková I. běžná zátěž PROFI</t>
  </si>
  <si>
    <t>1 Zemní práce</t>
  </si>
  <si>
    <t>5</t>
  </si>
  <si>
    <t>Komunikace</t>
  </si>
  <si>
    <t>564831111R00</t>
  </si>
  <si>
    <t xml:space="preserve">Podklad ze štěrkodrti po zhutnění tloušťky 10 cm </t>
  </si>
  <si>
    <t>564851111R00</t>
  </si>
  <si>
    <t xml:space="preserve">Podklad ze štěrkodrti po zhutnění tloušťky 15 cm </t>
  </si>
  <si>
    <t>564861111R00</t>
  </si>
  <si>
    <t xml:space="preserve">Podklad ze štěrkodrti po zhutnění tloušťky 20 cm </t>
  </si>
  <si>
    <t>565151111R00</t>
  </si>
  <si>
    <t xml:space="preserve">Podklad z obal kam.ACP 16+,ACP 22+,do 3 m,tl. 7 cm </t>
  </si>
  <si>
    <t>573111112R00</t>
  </si>
  <si>
    <t xml:space="preserve">Postřik živičný infiltr. </t>
  </si>
  <si>
    <t>573211111R00</t>
  </si>
  <si>
    <t xml:space="preserve">Postřik živičný spojovací z asfaltu 0,5-0,7 kg/m2 </t>
  </si>
  <si>
    <t>577112114R00</t>
  </si>
  <si>
    <t xml:space="preserve">Beton asfalt. ACO 11 S modifik. š. do 3 m, tl.5 cm </t>
  </si>
  <si>
    <t>596215020R00</t>
  </si>
  <si>
    <t xml:space="preserve">Kladení zámkové dlažby tl. 6 cm do drtě tl. 3 cm </t>
  </si>
  <si>
    <t>599142111R00</t>
  </si>
  <si>
    <t xml:space="preserve">Úprava zálivky dil.spár hloubky do 4 cm š. do 4 cm </t>
  </si>
  <si>
    <t>59245264</t>
  </si>
  <si>
    <t>Dlažba zámková červená pro nevidomé 20x10x6</t>
  </si>
  <si>
    <t>59245304</t>
  </si>
  <si>
    <t>Dlažba zámková přírodní  20x16,5x6</t>
  </si>
  <si>
    <t>5 Komunikace</t>
  </si>
  <si>
    <t>91</t>
  </si>
  <si>
    <t>Doplňující práce na komunikaci</t>
  </si>
  <si>
    <t>916211111R00</t>
  </si>
  <si>
    <t>Osazení obruby z kostek drobných, bez boční opěry dvojřádek</t>
  </si>
  <si>
    <t>916561111RT4</t>
  </si>
  <si>
    <t>Osazení záhon.obrubníků do lože z C 12/15 s opěrou včetně obrubníku ABO 4 - 5    100/5/25</t>
  </si>
  <si>
    <t>917862111RT8</t>
  </si>
  <si>
    <t>Osazení stojat. obrub.bet. s opěrou,lože z C 12/15 včetně obrubníku ABO 1 - 15 100/15/30</t>
  </si>
  <si>
    <t>918101111R00</t>
  </si>
  <si>
    <t xml:space="preserve">Lože pod obrubníky nebo obruby dlažeb </t>
  </si>
  <si>
    <t>919735113R00</t>
  </si>
  <si>
    <t xml:space="preserve">Řezání stávajícího živičného krytu tl. 10 - 15 cm </t>
  </si>
  <si>
    <t>91 Doplňující práce na komunikaci</t>
  </si>
  <si>
    <t>99</t>
  </si>
  <si>
    <t>Staveništní přesun hmot</t>
  </si>
  <si>
    <t>998223011R00</t>
  </si>
  <si>
    <t xml:space="preserve">Přesun hmot, pozemní komunikace, kryt dlážděný </t>
  </si>
  <si>
    <t>99 Staveništní přesun hmot</t>
  </si>
  <si>
    <t>D96</t>
  </si>
  <si>
    <t>Přesuny suti a vybouraných hmot</t>
  </si>
  <si>
    <t>979081111R00</t>
  </si>
  <si>
    <t xml:space="preserve">Odvoz suti a vybour. hmot na skládku do 1 km </t>
  </si>
  <si>
    <t>979081121R00</t>
  </si>
  <si>
    <t xml:space="preserve">Příplatek k odvozu za každý další 1 km </t>
  </si>
  <si>
    <t>979099131U00</t>
  </si>
  <si>
    <t xml:space="preserve">Skládkovné kámen bez příměsi </t>
  </si>
  <si>
    <t>979099141U00</t>
  </si>
  <si>
    <t xml:space="preserve">Skládkovné živice </t>
  </si>
  <si>
    <t>D96 Přesuny suti a vybouraných hmot</t>
  </si>
  <si>
    <t>Chodník CH2</t>
  </si>
  <si>
    <t>113106123U00</t>
  </si>
  <si>
    <t xml:space="preserve">Rozebr zámk dlažba pro pěší komun </t>
  </si>
  <si>
    <t>113107212R00</t>
  </si>
  <si>
    <t xml:space="preserve">Odstranění podkladu nad 200 m2,kam.těžené tl.20 cm </t>
  </si>
  <si>
    <t>Vodorovné přemístění výkopku z hor.1-4 do 500 m dovoz ornice</t>
  </si>
  <si>
    <t>567211108R00</t>
  </si>
  <si>
    <t xml:space="preserve">Podklad z prostého betonu tř. I  tloušťky 8 cm </t>
  </si>
  <si>
    <t>596215040R00</t>
  </si>
  <si>
    <t xml:space="preserve">Kladení zámkové dlažby tl. 8 cm do drtě tl. 4 cm </t>
  </si>
  <si>
    <t xml:space="preserve">Oprava kce vjezdů k nemovitistem </t>
  </si>
  <si>
    <t>592452650</t>
  </si>
  <si>
    <t>Dlažba zámková červená pro nevidomé 20x10x8</t>
  </si>
  <si>
    <t>59245299</t>
  </si>
  <si>
    <t>Dlažba zámková červená 20x16,5x8</t>
  </si>
  <si>
    <t>917862111RT7</t>
  </si>
  <si>
    <t>Osazení stojat. obrub.bet. s opěrou,lože z C 12/15 včetně obrubníku ABO 2 - 15 100/15/25</t>
  </si>
  <si>
    <t>97</t>
  </si>
  <si>
    <t>Prorážení otvorů</t>
  </si>
  <si>
    <t>979054441R00</t>
  </si>
  <si>
    <t xml:space="preserve">Očištění vybour. dlaždic s výplní kamen. těženým </t>
  </si>
  <si>
    <t>97 Prorážení otvorů</t>
  </si>
  <si>
    <t>711</t>
  </si>
  <si>
    <t>Izolace proti vodě</t>
  </si>
  <si>
    <t>711481020RZ1</t>
  </si>
  <si>
    <t>Izolační systém včetně dodávky fólie a doplňků</t>
  </si>
  <si>
    <t>711 Izolace proti vodě</t>
  </si>
  <si>
    <t>Odvoz suti a vybour. hmot na skládku do 1 km odvoz dlažby</t>
  </si>
  <si>
    <t>Příplatek k odvozu za každý další 1 km štěrk,živice</t>
  </si>
  <si>
    <t>Odvoz suti a vybour. hmot na skládku do 1 km štěrk, živice</t>
  </si>
  <si>
    <t>Chodník CH3</t>
  </si>
  <si>
    <t>Chodník CH4</t>
  </si>
  <si>
    <t xml:space="preserve">Oprava kce vjezdů k domům </t>
  </si>
  <si>
    <t>Odvoz suti a vybour. hmot na skládku do 1 km štěrk. živice</t>
  </si>
  <si>
    <t>Odvoz suti a vybour. hmot na skládku do 1 km dlažba</t>
  </si>
  <si>
    <t>Účelová komunikace MK1</t>
  </si>
  <si>
    <t>SO03 Komunikace - asfalt</t>
  </si>
  <si>
    <t>132201109R00</t>
  </si>
  <si>
    <t xml:space="preserve">Příplatek za lepivost - hloubení rýh 60 cm v hor.3 </t>
  </si>
  <si>
    <t>132201111R00</t>
  </si>
  <si>
    <t>Hloubení rýh š.do 60 cm v hor.3 do 100 m3, STROJNĚ drenáže</t>
  </si>
  <si>
    <t>Úprava pláně v zářezech v hor. 1-4, se zhutněním vč. měření zhutnění Edef2=45Mpa</t>
  </si>
  <si>
    <t>2</t>
  </si>
  <si>
    <t>Základy a zvláštní zakládání</t>
  </si>
  <si>
    <t>211971110R00</t>
  </si>
  <si>
    <t xml:space="preserve">Opláštění žeber z geotextilie o sklonu do 1 : 2,5 </t>
  </si>
  <si>
    <t>212532111R00</t>
  </si>
  <si>
    <t xml:space="preserve">Lože trativodu z kameniva hrub.drceného,16-32 mm </t>
  </si>
  <si>
    <t>212561111R00</t>
  </si>
  <si>
    <t xml:space="preserve">Výplň odvodňov. trativodů kam. hrubě drcen. 16 mm </t>
  </si>
  <si>
    <t>212755114RX1</t>
  </si>
  <si>
    <t>Trativody z drenážních trubek DN 10 cm bez lože PVC</t>
  </si>
  <si>
    <t>69365020</t>
  </si>
  <si>
    <t>Geotextilie filtrační 200 g/m2</t>
  </si>
  <si>
    <t>2 Základy a zvláštní zakládání</t>
  </si>
  <si>
    <t>564952111R00</t>
  </si>
  <si>
    <t xml:space="preserve">Podklad z mechanicky zpevněného kameniva tl. 15 cm </t>
  </si>
  <si>
    <t>565141211R00</t>
  </si>
  <si>
    <t xml:space="preserve">Podklad z obal kam.ACP 16+,ACP 22+,nad 3 m,tl.6 cm </t>
  </si>
  <si>
    <t xml:space="preserve">Postřik živičný infiltr. 1 kg/m2 </t>
  </si>
  <si>
    <t>577112113R00</t>
  </si>
  <si>
    <t xml:space="preserve">Beton asfalt. ACO 11 S modifik. š. do 3 m, tl.4 cm </t>
  </si>
  <si>
    <t>8</t>
  </si>
  <si>
    <t>Trubní vedení</t>
  </si>
  <si>
    <t>895941311RT2</t>
  </si>
  <si>
    <t>Zřízení vpusti uliční z dílců typ UVB - 50 vč. dodávky dílců, zemních prací a dopojení na kan</t>
  </si>
  <si>
    <t>kus</t>
  </si>
  <si>
    <t>8 Trubní vedení</t>
  </si>
  <si>
    <t>915491211R00</t>
  </si>
  <si>
    <t xml:space="preserve">Osazení vodícího proužku do MC,podkl.C12/15, 25 cm </t>
  </si>
  <si>
    <t>592162117</t>
  </si>
  <si>
    <t>Přídlažba silniční vysoká  ABK 50/25/10 přírodní</t>
  </si>
  <si>
    <t>998225111R00</t>
  </si>
  <si>
    <t xml:space="preserve">Přesun hmot, pozemní komunikace, kryt živičný </t>
  </si>
  <si>
    <t>Účelová komunikace MK2</t>
  </si>
  <si>
    <t>113107242R00</t>
  </si>
  <si>
    <t xml:space="preserve">Odstranění podkladu nad 200 m2, živičného tl.10 cm </t>
  </si>
  <si>
    <t>Úprava pláně v zářezech v hor. 1-4, se zhutněním vč.měření zhutnění Edef2=45Mpa</t>
  </si>
  <si>
    <t>917762111RT7</t>
  </si>
  <si>
    <t>Osazení ležat. obrub. bet. s opěrou,lože z C 12/15 včetně obrubníku ABO 2 - 15 100/15/25</t>
  </si>
  <si>
    <t>Zpevněná plocha ZP1</t>
  </si>
  <si>
    <t>SO04 Zpevněné plochy - dlažba</t>
  </si>
  <si>
    <t xml:space="preserve">Hloubení rýh š.do 60 cm v hor.3 do 100 m3, STROJNĚ </t>
  </si>
  <si>
    <t>564761111R00</t>
  </si>
  <si>
    <t xml:space="preserve">Podklad z kameniva drceného vel.32-63 mm,tl. 20 cm </t>
  </si>
  <si>
    <t>Dlažba zámková přírodní 20x16,5x8</t>
  </si>
  <si>
    <t>919735111R00</t>
  </si>
  <si>
    <t xml:space="preserve">Řezání stávajícího živičného krytu tl. do 5 cm </t>
  </si>
  <si>
    <t>Zpevněná plocha ZP2</t>
  </si>
  <si>
    <t>113106211R00</t>
  </si>
  <si>
    <t xml:space="preserve">Rozebrání dlažeb z velkých kostek v kam. těženém </t>
  </si>
  <si>
    <t>Zásyp sypaninou se zhutněním zasyp za obrubníky zeminou vč.naložení a dovozu</t>
  </si>
  <si>
    <t>915611111U00</t>
  </si>
  <si>
    <t xml:space="preserve">Předznačení VDZ liniové </t>
  </si>
  <si>
    <t>915621111U00</t>
  </si>
  <si>
    <t xml:space="preserve">Předznačení VDZ plošné </t>
  </si>
  <si>
    <t>915711111R00</t>
  </si>
  <si>
    <t xml:space="preserve">Vodorovné značení dělících čar 12 cm střík.barvou </t>
  </si>
  <si>
    <t>915721111R00</t>
  </si>
  <si>
    <t xml:space="preserve">Vodorovné značení střík.barvou stopčar,zeber atd. </t>
  </si>
  <si>
    <t>914001111R00</t>
  </si>
  <si>
    <t>Osaz sloupků, montáž svislých dopr.značek včetně dodávky zn.IP12+symb.01</t>
  </si>
  <si>
    <t>Osaz sloupků, montáž svislých dopr.značek včetně dodávky zn.D11b+E8e</t>
  </si>
  <si>
    <t>979099132U00</t>
  </si>
  <si>
    <t xml:space="preserve">Skládkovné kámen příměs 5% </t>
  </si>
  <si>
    <t>Zpevněná plocha ZP3</t>
  </si>
  <si>
    <t>Osazení vodícího proužku do MC,podkl.C12/15, 25 cm včetně dodávky přídlažby silniční 80 mm</t>
  </si>
  <si>
    <t>Zpevněná plocha ZP4</t>
  </si>
  <si>
    <t>SO05 Zpevněná plocha - asfalt</t>
  </si>
  <si>
    <t>Úprava pláně v zářezech v hor. 1-4, se zhutněním vč.měření zhutnění Edef2=45MPa dle</t>
  </si>
  <si>
    <t>Název objektu</t>
  </si>
  <si>
    <t>Název stavby</t>
  </si>
  <si>
    <t>SO06 Dešťová kanalizace</t>
  </si>
  <si>
    <t>115101201R00</t>
  </si>
  <si>
    <t xml:space="preserve">Čerpání vody na výšku do 10 m, přítok do 500 l </t>
  </si>
  <si>
    <t>h</t>
  </si>
  <si>
    <t>115101301R00</t>
  </si>
  <si>
    <t xml:space="preserve">Pohotovost čerp.soupravy, výška 10 m, přítok 500 l </t>
  </si>
  <si>
    <t>den</t>
  </si>
  <si>
    <t>119001401R00</t>
  </si>
  <si>
    <t xml:space="preserve">Dočasné zajištění ocelového potrubí do DN 200 mm </t>
  </si>
  <si>
    <t>119001421R00</t>
  </si>
  <si>
    <t xml:space="preserve">Dočasné zajištění kabelů - do počtu 3 kabelů </t>
  </si>
  <si>
    <t>130001101R00</t>
  </si>
  <si>
    <t xml:space="preserve">Příplatek za ztížené hloubení v blízkosti vedení </t>
  </si>
  <si>
    <t>131301109R00</t>
  </si>
  <si>
    <t xml:space="preserve">Příplatek za lepivost - hloubení nezap.jam v hor.4 </t>
  </si>
  <si>
    <t>131301112R00</t>
  </si>
  <si>
    <t xml:space="preserve">Hloubení nezapaž. jam hor.4 do 1000 m3, STROJNĚ </t>
  </si>
  <si>
    <t>132301209R00</t>
  </si>
  <si>
    <t xml:space="preserve">Příplatek za lepivost - hloubení rýh 200cm v hor.4 </t>
  </si>
  <si>
    <t>132301212R00</t>
  </si>
  <si>
    <t xml:space="preserve">Hloubení rýh š.do 200 cm hor.4 do 1000 m3, STROJNĚ </t>
  </si>
  <si>
    <t>151101101R00</t>
  </si>
  <si>
    <t xml:space="preserve">Pažení a rozepření stěn rýh - příložné - hl. do 2m </t>
  </si>
  <si>
    <t>151101111R00</t>
  </si>
  <si>
    <t xml:space="preserve">Odstranění pažení stěn rýh - příložné - hl. do 2 m </t>
  </si>
  <si>
    <t>161101101R00</t>
  </si>
  <si>
    <t xml:space="preserve">Svislé přemístění výkopku z hor.1-4 do 2,5 m </t>
  </si>
  <si>
    <t>174101101R00</t>
  </si>
  <si>
    <t xml:space="preserve">Zásyp jam, rýh, šachet se zhutněním </t>
  </si>
  <si>
    <t>175101101RT2</t>
  </si>
  <si>
    <t>Obsyp potrubí bez prohození sypaniny s dodáním štěrkopísku frakce 0 - 22 mm</t>
  </si>
  <si>
    <t>175101201R00</t>
  </si>
  <si>
    <t>Obsyp objektu bez prohození sypaniny s dodáním štěrkopísku frakce 0 - 22 mm</t>
  </si>
  <si>
    <t xml:space="preserve">Úprava pláně v zářezech v hor. 1-4, se zhutněním </t>
  </si>
  <si>
    <t>58330002.A</t>
  </si>
  <si>
    <t>Zemina stabilizační na zásyp rýh dle TP146 dodávka včetně dopravy</t>
  </si>
  <si>
    <t>3</t>
  </si>
  <si>
    <t>Svislé a kompletní konstrukce</t>
  </si>
  <si>
    <t>359901111R00</t>
  </si>
  <si>
    <t xml:space="preserve">Vyčištění stok jakékoliv výšky </t>
  </si>
  <si>
    <t>4</t>
  </si>
  <si>
    <t>Vodorovné konstrukce</t>
  </si>
  <si>
    <t>451541111R00</t>
  </si>
  <si>
    <t xml:space="preserve">Lože pod potrubí ze štěrkodrtě 0 - 63 mm </t>
  </si>
  <si>
    <t>451573111R00</t>
  </si>
  <si>
    <t xml:space="preserve">Lože pod potrubí ze štěrkopísku do 63 mm </t>
  </si>
  <si>
    <t>451971112R00</t>
  </si>
  <si>
    <t xml:space="preserve">Položení vrstvy z geotextilie, uchycení sponami </t>
  </si>
  <si>
    <t>452311131R00</t>
  </si>
  <si>
    <t xml:space="preserve">Desky podkladní pod potrubí z betonu C 12/15 </t>
  </si>
  <si>
    <t>67352150</t>
  </si>
  <si>
    <t>Geotextilie filtrační  250 g/m2</t>
  </si>
  <si>
    <t>871313121RT2</t>
  </si>
  <si>
    <t>Montáž trub z plastu, gumový kroužek, DN 150 včetně dodávky trub PP DN160</t>
  </si>
  <si>
    <t>871353121RT2</t>
  </si>
  <si>
    <t>Montáž trub z plastu, gumový kroužek, DN 200 včetně dodávky trub PP DN200</t>
  </si>
  <si>
    <t>871373121RT2</t>
  </si>
  <si>
    <t>Montáž trub z plastu, gumový kroužek, DN 300 včetně dodávky trub PP DN300</t>
  </si>
  <si>
    <t>877313123R00</t>
  </si>
  <si>
    <t xml:space="preserve">Montáž tvarovek jednoos. plast. gum.kroužek DN 150 </t>
  </si>
  <si>
    <t>877353121RT8</t>
  </si>
  <si>
    <t>Montáž tvarovek odboč. plast. gum. kroužek DN 200 včetně dodávky odbočky PP 200/160 mm</t>
  </si>
  <si>
    <t>877373121RT2</t>
  </si>
  <si>
    <t>Montáž tvarovek odboč. plast. gum. kroužek DN 300 včetně dodávky odbočky PP 315/160 mm</t>
  </si>
  <si>
    <t>894431112R00</t>
  </si>
  <si>
    <t xml:space="preserve">Osazení plastové šachty z dílů prům.600 mm </t>
  </si>
  <si>
    <t>894432112R00</t>
  </si>
  <si>
    <t xml:space="preserve">Osazení plastové šachty revizní prům.425 mm </t>
  </si>
  <si>
    <t>894812249U00</t>
  </si>
  <si>
    <t xml:space="preserve">Přípl šach PP roura DN 425 uříznutí </t>
  </si>
  <si>
    <t>894812339U00</t>
  </si>
  <si>
    <t xml:space="preserve">Přípl šach PP roura DN 600 uříznutí </t>
  </si>
  <si>
    <t>895941111R00</t>
  </si>
  <si>
    <t xml:space="preserve">Zřízení vpusti uliční z plastovýc dílců </t>
  </si>
  <si>
    <t>899102111R00</t>
  </si>
  <si>
    <t xml:space="preserve">Osazení poklopu s rámem do 100 kg </t>
  </si>
  <si>
    <t>899203111R00</t>
  </si>
  <si>
    <t xml:space="preserve">Osazení mříží litinových s rámem do 150 kg </t>
  </si>
  <si>
    <t xml:space="preserve">Vsakovací galerie dodávka a montáž </t>
  </si>
  <si>
    <t>Kamerová prohlídka stok, včetně měření spádu a ovality</t>
  </si>
  <si>
    <t xml:space="preserve">Úprava stáv.šachty a napojení nové kanalizace </t>
  </si>
  <si>
    <t>kpl.</t>
  </si>
  <si>
    <t>28651662.A</t>
  </si>
  <si>
    <t>Koleno kanalizační  160/ 45 st PP</t>
  </si>
  <si>
    <t xml:space="preserve">Betonový roznášecí prstenec RF600000 </t>
  </si>
  <si>
    <t xml:space="preserve">Korugovaná šachtová roura PP DN600x2000 RP020000 </t>
  </si>
  <si>
    <t xml:space="preserve">Šachtové dno PP 600/300 90st. RF443000 </t>
  </si>
  <si>
    <t xml:space="preserve">Kalový koš s madlem typ A 425 RF000850 </t>
  </si>
  <si>
    <t xml:space="preserve">Litinová mříž 40 t, 425 mm 500/500mm RF000370 </t>
  </si>
  <si>
    <t xml:space="preserve">Litinový poklop A15/600/760 (1,5 t) RF700000 </t>
  </si>
  <si>
    <t>Silniční vpusť se sifonem včetně dna 425/160 IP429100</t>
  </si>
  <si>
    <t>Šachtové dno PP 425/300 průtočné RF010611</t>
  </si>
  <si>
    <t xml:space="preserve">Litinový poklop 425 1,5t RF000320 </t>
  </si>
  <si>
    <t xml:space="preserve">Litinový poklop 425 12,5t RF000330 </t>
  </si>
  <si>
    <t xml:space="preserve">Teleskopická roura s těsněním 425x375 RF001100 </t>
  </si>
  <si>
    <t xml:space="preserve">Šachtová roura 425x1500 RP000415 </t>
  </si>
  <si>
    <t xml:space="preserve">Šachtové dno PP 425/200 0st. RF010410 </t>
  </si>
  <si>
    <t xml:space="preserve">Šachtové dno PP 600/300 s přítokem  RF453000 </t>
  </si>
  <si>
    <t xml:space="preserve">Šachtové dno PP 425/150 90st. RF010340 </t>
  </si>
  <si>
    <t xml:space="preserve">Šachtové dno PP 425/200 30st. RF010420 </t>
  </si>
  <si>
    <t>998276101R00</t>
  </si>
  <si>
    <t xml:space="preserve">Přesun hmot, trubní vedení plastová, otevř. výkop </t>
  </si>
  <si>
    <t>SO.07 Veřejné osvětlení</t>
  </si>
  <si>
    <t>828</t>
  </si>
  <si>
    <t>Vedení elektrická a dráhy visuté</t>
  </si>
  <si>
    <t>828.7</t>
  </si>
  <si>
    <t>Vedení podzemní slaboproudá kabelová</t>
  </si>
  <si>
    <t>828.75</t>
  </si>
  <si>
    <t>Sítě kabelové osvětlovací nízkého napětí včetně slopupů a svítidel</t>
  </si>
  <si>
    <t>828.75.1</t>
  </si>
  <si>
    <t>umístění vedení v zemní rýze na upravený podklad</t>
  </si>
  <si>
    <t>828.75.1.1</t>
  </si>
  <si>
    <t>Položkový soupis prací a dodávek</t>
  </si>
  <si>
    <t>Montáž celkem</t>
  </si>
  <si>
    <t>ELEKTROMONTÁŽE</t>
  </si>
  <si>
    <t>Krabice,trubky,lišty</t>
  </si>
  <si>
    <t>KRABICE PANCÉŘOVÁ</t>
  </si>
  <si>
    <t>8102 KRABICE</t>
  </si>
  <si>
    <t>SVORKOVNICE KRABICOVÁ WAGO</t>
  </si>
  <si>
    <t>273-104 3x1-2,5mm2</t>
  </si>
  <si>
    <t>TRUBKA OHEBNÁ KOPOS</t>
  </si>
  <si>
    <t>1225 trubka D25 Super MONOFLEX, pevně</t>
  </si>
  <si>
    <t>KABELOVÁ CHRÁNIČKA KOPOS</t>
  </si>
  <si>
    <t>KF 09050 TRUBKA KOPOFLEX 50/41</t>
  </si>
  <si>
    <t>Krabice,trubky,lišty - celkem</t>
  </si>
  <si>
    <t>Kabely,vodiče</t>
  </si>
  <si>
    <t>KABEL SILOVÝ Cu, IZOLACE PVC, 1kV</t>
  </si>
  <si>
    <t>CYKY 3x2.5 mm2, volně</t>
  </si>
  <si>
    <t>CYKY 4x10 mm2, volně</t>
  </si>
  <si>
    <t>UKONČENÍ VODIČŮ IZOLOVANÝCH S OZNAČENÍM A ZAPOJENÍM</t>
  </si>
  <si>
    <t>V ROZVADĚČI NEBO NA PŘÍSTROJI</t>
  </si>
  <si>
    <t>do 2,5 mm2</t>
  </si>
  <si>
    <t>10 mm2</t>
  </si>
  <si>
    <t>Příplatek na zatažení kabelu do trubky</t>
  </si>
  <si>
    <t>UKONČENÍ KABELŮ SMRŠŤOVACÍ ZÁKLOPKOU DO 1kV KSCZ</t>
  </si>
  <si>
    <t>4x10 mm2</t>
  </si>
  <si>
    <t>Kabely,vodiče - celkem</t>
  </si>
  <si>
    <t>Svítidla,světelné zdroje</t>
  </si>
  <si>
    <t>SVÍTIDLO "EL1"</t>
  </si>
  <si>
    <t>VENKOVNÍ VÝBOJKOVÉ SCHRÉDER ATOS</t>
  </si>
  <si>
    <t>typ 1627,IP54,patice E27 SHC 1x70W</t>
  </si>
  <si>
    <t>STOŽÁR SADO VÝ BEZPA TICO VÝ ZN</t>
  </si>
  <si>
    <t>typ SB5 sadový, dl.5,8m, D60mm, žárový zinek termoplast.úprava do v.0,6m</t>
  </si>
  <si>
    <t>STOŽAROVÁ VÝZBROJ</t>
  </si>
  <si>
    <t>SV-B 6.16.4 stožárová svorkovnice průchozí</t>
  </si>
  <si>
    <t>SV-B 9.16.4 stožárová svorkovnice odbočovací</t>
  </si>
  <si>
    <t>SVPOJ pojistka ke stožárové svorkovnici</t>
  </si>
  <si>
    <t>VYSOKOTLAK.SODÍKOVÁ VÝBOJKA OSRAM</t>
  </si>
  <si>
    <t>NAV E 70/E E2770W, délka 156 mm</t>
  </si>
  <si>
    <t>EKOLOGICKÁ LIKVIDACE</t>
  </si>
  <si>
    <t>recyklace za svítidla</t>
  </si>
  <si>
    <t>recyklace za světelné zdroje</t>
  </si>
  <si>
    <t>Svítidla,světelné zdroje - celkem</t>
  </si>
  <si>
    <t>Uzemnění</t>
  </si>
  <si>
    <t>OCELOVÝ DRÁT POZINKOVANÝ</t>
  </si>
  <si>
    <t>FeZn-D10 (0,62kg/m), pevně</t>
  </si>
  <si>
    <t>OCELOVÝ PÁSEK POZINKOVANÝ</t>
  </si>
  <si>
    <t>FeZn30x4 (0,95 kg/m), volně</t>
  </si>
  <si>
    <t>SVORKA HROMOSVODNÍ FeZn</t>
  </si>
  <si>
    <t>SR2b pro pásek-pásek 30x4mm</t>
  </si>
  <si>
    <t>SR3b spoj pásek-drát</t>
  </si>
  <si>
    <t>SP připojovací</t>
  </si>
  <si>
    <t>MONTÁŽ UZEMŇOVACÍHO VEDENÍFeZn NA POVRCHU</t>
  </si>
  <si>
    <t>drát nebo lano do 10 mm na povrchu</t>
  </si>
  <si>
    <t>tvarování prvků uzemňovacího vedení</t>
  </si>
  <si>
    <t>MĚŘENÍ ZEMNÍCH ODPORŮ</t>
  </si>
  <si>
    <t>jednoho zemniče</t>
  </si>
  <si>
    <t>Uzemnění - celkem</t>
  </si>
  <si>
    <t>Hodinové sazby</t>
  </si>
  <si>
    <t>HODINOVEZUCTOVACI SAZBY</t>
  </si>
  <si>
    <t>Úprava stávajícího zařízení</t>
  </si>
  <si>
    <t>hod</t>
  </si>
  <si>
    <t>Napojení na stávající zařízení</t>
  </si>
  <si>
    <t>Zabezpečení pracoviště</t>
  </si>
  <si>
    <t>Montážní práce</t>
  </si>
  <si>
    <t>POUŽITÍ MONTÁŽNÍ PLOŠINY</t>
  </si>
  <si>
    <t>Provoz montážní plošiny - motohod.</t>
  </si>
  <si>
    <t>Přesun montážní plošiny</t>
  </si>
  <si>
    <t>km</t>
  </si>
  <si>
    <t>KOORDINACE POSTUPU PRACI</t>
  </si>
  <si>
    <t>S ostatními profesemi</t>
  </si>
  <si>
    <t>PROVEDENI REVIZNICH ZKOUSEK</t>
  </si>
  <si>
    <t>DLE CSN 331500</t>
  </si>
  <si>
    <t>Revizní technik</t>
  </si>
  <si>
    <t>GEODETICKÉ ZAMĚŘENÍ</t>
  </si>
  <si>
    <t>SKUTEČNÉHO PROVEDENÍ STAVBY</t>
  </si>
  <si>
    <t>Trasa do 220bm</t>
  </si>
  <si>
    <t>Hodinové sazby - celkem</t>
  </si>
  <si>
    <t>Podružný materiál</t>
  </si>
  <si>
    <t>ELEKTROMONTÁŽE - celkem</t>
  </si>
  <si>
    <t>ZEMNÍ PRÁCE</t>
  </si>
  <si>
    <t>VYTÝČENÍ TRATI KABELOVÉHO VEDENÍ</t>
  </si>
  <si>
    <t>V zastavěném prostoru</t>
  </si>
  <si>
    <t>SEJMUTÍ DRNU</t>
  </si>
  <si>
    <t>Nářez drnu,naložení,odvoz</t>
  </si>
  <si>
    <t>ODSTRANĚNÍ DŘEVITÉHO POROSTU</t>
  </si>
  <si>
    <t>Porost měkký, středně hustý</t>
  </si>
  <si>
    <t>VYTRHÁNÍ DLAŽBY Z PÍSKOVÉHO</t>
  </si>
  <si>
    <t>PODKLADU</t>
  </si>
  <si>
    <t>Kostky mozaikové,spáry zalité</t>
  </si>
  <si>
    <t>VYTRHÁNÍ OBRUBY</t>
  </si>
  <si>
    <t>Ležaté kladené do malty</t>
  </si>
  <si>
    <t>JÁMA PRO STOŽÁR VEŘEJNÉHO</t>
  </si>
  <si>
    <t>OSVĚTLENÍ OBJEMU DO 2 m3</t>
  </si>
  <si>
    <t>Zemina třídy 4,ručně</t>
  </si>
  <si>
    <t>ZÁKLAD Z PROSTÉHO BETONU</t>
  </si>
  <si>
    <t>Do rostlé zeminy bez bednění</t>
  </si>
  <si>
    <t>Do bednění</t>
  </si>
  <si>
    <t>ROZBOURÁNÍ BETONOVÉHO ZÁKLADU</t>
  </si>
  <si>
    <t>Premist.mater.nalozeni,odvoz</t>
  </si>
  <si>
    <t>ODVOZ ZEMINY</t>
  </si>
  <si>
    <t>Naložení,rozhoz,úprava povrchu</t>
  </si>
  <si>
    <t>Do vzdálenosti 1 km</t>
  </si>
  <si>
    <t>Za každý další km</t>
  </si>
  <si>
    <t>HLOUBENÍ KABELOVÉ RÝHY</t>
  </si>
  <si>
    <t>V ZEMINĚ TŘÍDY 3</t>
  </si>
  <si>
    <t>Šíře 350mm,hloubka 800mm</t>
  </si>
  <si>
    <t>ZŘÍZENÍ KABEL.LOŽE Z KOPANÉHO</t>
  </si>
  <si>
    <t>PÍSKU SE ZAKRYTÍM KABELU</t>
  </si>
  <si>
    <t>TLOUŠŤKA ZÁSYPOVÉ VRSTVY 10cm</t>
  </si>
  <si>
    <t>Cihlami-ve směru kabelu</t>
  </si>
  <si>
    <t>KŘIŽOVATKA SE SILOVÝM KABELEM</t>
  </si>
  <si>
    <t>Položení bet.žlabu vč.zakrytí</t>
  </si>
  <si>
    <t>FOLIE VÝSTRAŽNÁ Z PVC</t>
  </si>
  <si>
    <t>Šířka 22c m</t>
  </si>
  <si>
    <t>ZÁHOZ KABEL.RÝHY-ZEMINA TŘ.3</t>
  </si>
  <si>
    <t>ÚPRAVA POVRCHU</t>
  </si>
  <si>
    <t>Položeni drnu</t>
  </si>
  <si>
    <t>PROVIZORNÍ ÚPRAVA TERÉNU</t>
  </si>
  <si>
    <t>V PŘÍRODNÍ ZEMINĚ</t>
  </si>
  <si>
    <t>Zemina třídy 3</t>
  </si>
  <si>
    <t>OSAZENÍ OBRUBNÍKU DO BETON.LOŽE</t>
  </si>
  <si>
    <t>S vodorovným přesunem do 5m</t>
  </si>
  <si>
    <t>PODKLADOVÁ VRSTVA</t>
  </si>
  <si>
    <t>Ze štěrku vrstva 10cm</t>
  </si>
  <si>
    <t>KLADENÍ DLAŽBY DO ŠTĚRKOVÉHO LOŽE</t>
  </si>
  <si>
    <t>Kostky velké,zámková dlažba</t>
  </si>
  <si>
    <t>ZEMNÍ PRÁCE - celkem</t>
  </si>
  <si>
    <t>-</t>
  </si>
  <si>
    <t>SO 13 Veřejný mobiliář</t>
  </si>
  <si>
    <t>P.Č.</t>
  </si>
  <si>
    <t>Kód položky</t>
  </si>
  <si>
    <t>Popis</t>
  </si>
  <si>
    <t>Množství celkem</t>
  </si>
  <si>
    <t>Cena jednotková</t>
  </si>
  <si>
    <t>Specifikace dodávky VEŘEJNÝ MOBILIÁŘ</t>
  </si>
  <si>
    <t>001</t>
  </si>
  <si>
    <t>Venkovní lavička tvořená kovovou kostrou a dosedací plochou z latí z tvrdého dřeva opatřených nátěrem proti povětrnostním vlivům – délka 180. Možnost ukotvení k zemi čtyřmi kusy kotvících šroubů na betonový základ 0,8 m3. Hmotnost do 40 kg, (typu BEN)
Včetně montáže</t>
  </si>
  <si>
    <t>002</t>
  </si>
  <si>
    <t>Odpadkový koš venkovní (typu AL) kovový, výklopný, uzamykatelný, rozměry 54 x46x290, objem min, 40l, povrch provedení elektronicky pozinkovaný, polyesterová vrstva, barva černá
Možnost ukotvení v zemi dvěma kusy kotvících šroubů na betonový základ 0,6 m3.
Včetně montáže</t>
  </si>
  <si>
    <t>003</t>
  </si>
  <si>
    <t>Stojan na kola kovový pro 3 ks stání,délka 1050 mm (typu Standard), vzdálenost mezi oblouky 350 mm z ocelové konstrukce v provedení střídání nízkých a vysokých oblouků, vhodný i pro horská kola se šíří pláště do 60 mm, opatřené elektronickým pozinkováním a polyesterovou vrstvou v odstínu černé barvy. Možnost ukotvení do země čtyřmi kusy kotvících šroubů na betonový základ 0,6 m3.
Včetně montáže.</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</si>
</sst>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yy"/>
    <numFmt numFmtId="165" formatCode="0.0%"/>
    <numFmt numFmtId="166" formatCode="0.0"/>
    <numFmt numFmtId="167" formatCode="dd/mm/yy"/>
    <numFmt numFmtId="168" formatCode="#,##0&quot; Kč&quot;"/>
    <numFmt numFmtId="169" formatCode="#,##0.00&quot;     &quot;"/>
    <numFmt numFmtId="170" formatCode="0.00000"/>
    <numFmt numFmtId="171" formatCode="#,##0\ [$Kč-405];[Red]\-#,##0\ [$Kč-405]"/>
    <numFmt numFmtId="172" formatCode="#,##0.0"/>
    <numFmt numFmtId="173" formatCode="#,##0.000"/>
    <numFmt numFmtId="174" formatCode="#,##0.0000"/>
  </numFmts>
  <fonts count="51">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1"/>
      <color indexed="10"/>
      <name val="Calibri"/>
      <family val="2"/>
    </font>
    <font>
      <sz val="11"/>
      <color indexed="17"/>
      <name val="Calibri"/>
      <family val="2"/>
    </font>
    <font>
      <sz val="11"/>
      <color indexed="62"/>
      <name val="Calibri"/>
      <family val="2"/>
    </font>
    <font>
      <i/>
      <sz val="11"/>
      <color indexed="23"/>
      <name val="Calibri"/>
      <family val="2"/>
    </font>
    <font>
      <b/>
      <sz val="11"/>
      <color indexed="10"/>
      <name val="Calibri"/>
      <family val="2"/>
    </font>
    <font>
      <b/>
      <sz val="11"/>
      <color indexed="63"/>
      <name val="Calibri"/>
      <family val="2"/>
    </font>
    <font>
      <b/>
      <sz val="14"/>
      <name val="Arial"/>
      <family val="2"/>
    </font>
    <font>
      <b/>
      <sz val="12"/>
      <name val="Arial CE"/>
      <family val="2"/>
    </font>
    <font>
      <sz val="9"/>
      <name val="Arial"/>
      <family val="2"/>
    </font>
    <font>
      <b/>
      <sz val="9"/>
      <name val="Arial"/>
      <family val="2"/>
    </font>
    <font>
      <b/>
      <sz val="10"/>
      <name val="Arial CE"/>
      <family val="2"/>
    </font>
    <font>
      <b/>
      <sz val="12"/>
      <name val="Arial"/>
      <family val="2"/>
    </font>
    <font>
      <b/>
      <sz val="10"/>
      <name val="Arial"/>
      <family val="2"/>
    </font>
    <font>
      <b/>
      <sz val="9"/>
      <name val="Arial CE"/>
      <family val="2"/>
    </font>
    <font>
      <b/>
      <u val="single"/>
      <sz val="10"/>
      <name val="Arial"/>
      <family val="2"/>
    </font>
    <font>
      <u val="single"/>
      <sz val="10"/>
      <name val="Arial"/>
      <family val="2"/>
    </font>
    <font>
      <sz val="10"/>
      <color indexed="9"/>
      <name val="Arial"/>
      <family val="2"/>
    </font>
    <font>
      <sz val="8"/>
      <name val="Arial"/>
      <family val="2"/>
    </font>
    <font>
      <sz val="8"/>
      <color indexed="17"/>
      <name val="Arial"/>
      <family val="2"/>
    </font>
    <font>
      <sz val="8"/>
      <color indexed="9"/>
      <name val="Arial"/>
      <family val="2"/>
    </font>
    <font>
      <b/>
      <i/>
      <sz val="10"/>
      <name val="Arial"/>
      <family val="2"/>
    </font>
    <font>
      <sz val="10"/>
      <name val="Calibri"/>
      <family val="2"/>
    </font>
    <font>
      <b/>
      <sz val="10"/>
      <name val="Calibri"/>
      <family val="2"/>
    </font>
    <font>
      <b/>
      <sz val="14"/>
      <name val="Calibri"/>
      <family val="2"/>
    </font>
    <font>
      <sz val="10"/>
      <color indexed="8"/>
      <name val="Arial;Arial"/>
      <family val="2"/>
    </font>
    <font>
      <sz val="9"/>
      <name val="Calibri"/>
      <family val="2"/>
    </font>
    <font>
      <sz val="8"/>
      <name val="Calibri"/>
      <family val="2"/>
    </font>
    <font>
      <b/>
      <i/>
      <sz val="10"/>
      <name val="Calibri"/>
      <family val="2"/>
    </font>
    <font>
      <b/>
      <u val="single"/>
      <sz val="12"/>
      <name val="Arial"/>
      <family val="2"/>
    </font>
    <font>
      <b/>
      <sz val="8"/>
      <name val="Calibri"/>
      <family val="2"/>
    </font>
    <font>
      <b/>
      <u val="single"/>
      <sz val="10"/>
      <name val="Calibri"/>
      <family val="2"/>
    </font>
    <font>
      <b/>
      <u val="single"/>
      <sz val="8"/>
      <name val="Calibri"/>
      <family val="2"/>
    </font>
    <font>
      <u val="single"/>
      <sz val="8"/>
      <name val="Calibri"/>
      <family val="2"/>
    </font>
    <font>
      <b/>
      <sz val="10"/>
      <name val="Segoe UI"/>
      <family val="2"/>
    </font>
    <font>
      <sz val="8"/>
      <name val="Arial CE"/>
      <family val="2"/>
    </font>
    <font>
      <b/>
      <sz val="10"/>
      <color indexed="8"/>
      <name val="Arial CE"/>
      <family val="2"/>
    </font>
    <font>
      <b/>
      <sz val="11"/>
      <color indexed="8"/>
      <name val="Arial CE"/>
      <family val="2"/>
    </font>
    <font>
      <sz val="8"/>
      <color indexed="8"/>
      <name val="Arial CE"/>
      <family val="2"/>
    </font>
    <font>
      <b/>
      <i/>
      <sz val="10"/>
      <name val="Arial CE"/>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s>
  <borders count="83">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color indexed="63"/>
      </right>
      <top>
        <color indexed="63"/>
      </top>
      <bottom style="double">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color indexed="63"/>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double">
        <color indexed="8"/>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color indexed="63"/>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
      <left>
        <color indexed="63"/>
      </left>
      <right style="thin">
        <color indexed="8"/>
      </right>
      <top>
        <color indexed="63"/>
      </top>
      <bottom style="medium">
        <color indexed="8"/>
      </bottom>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color indexed="63"/>
      </left>
      <right style="double">
        <color indexed="8"/>
      </right>
      <top>
        <color indexed="63"/>
      </top>
      <bottom style="double">
        <color indexed="8"/>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double">
        <color indexed="8"/>
      </right>
      <top>
        <color indexed="63"/>
      </top>
      <bottom style="double">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46" fillId="0" borderId="0">
      <alignment/>
      <protection locked="0"/>
    </xf>
    <xf numFmtId="0" fontId="5" fillId="11" borderId="0" applyNumberFormat="0" applyBorder="0" applyAlignment="0" applyProtection="0"/>
    <xf numFmtId="0" fontId="6" fillId="12"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0" fillId="7" borderId="0" applyNumberFormat="0" applyBorder="0" applyAlignment="0" applyProtection="0"/>
    <xf numFmtId="0" fontId="0" fillId="0" borderId="0">
      <alignment/>
      <protection/>
    </xf>
    <xf numFmtId="0" fontId="0" fillId="4"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6" borderId="0" applyNumberFormat="0" applyBorder="0" applyAlignment="0" applyProtection="0"/>
    <xf numFmtId="0" fontId="12" fillId="0" borderId="0" applyNumberFormat="0" applyFill="0" applyBorder="0" applyAlignment="0" applyProtection="0"/>
    <xf numFmtId="0" fontId="14" fillId="7" borderId="8" applyNumberFormat="0" applyAlignment="0" applyProtection="0"/>
    <xf numFmtId="0" fontId="16" fillId="13" borderId="8" applyNumberFormat="0" applyAlignment="0" applyProtection="0"/>
    <xf numFmtId="0" fontId="17" fillId="13" borderId="9" applyNumberFormat="0" applyAlignment="0" applyProtection="0"/>
    <xf numFmtId="0" fontId="15" fillId="0" borderId="0" applyNumberFormat="0" applyFill="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cellStyleXfs>
  <cellXfs count="466">
    <xf numFmtId="0" fontId="0" fillId="0" borderId="0" xfId="0" applyAlignment="1">
      <alignment/>
    </xf>
    <xf numFmtId="0" fontId="1" fillId="0" borderId="0" xfId="0" applyFont="1" applyAlignment="1">
      <alignment/>
    </xf>
    <xf numFmtId="0" fontId="1"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horizontal="left"/>
    </xf>
    <xf numFmtId="0" fontId="18" fillId="0" borderId="0" xfId="0" applyFont="1" applyAlignment="1">
      <alignment/>
    </xf>
    <xf numFmtId="0" fontId="20" fillId="0" borderId="0" xfId="0" applyFont="1" applyAlignment="1">
      <alignment horizontal="right"/>
    </xf>
    <xf numFmtId="164" fontId="20" fillId="0" borderId="0" xfId="0" applyNumberFormat="1" applyFont="1" applyAlignment="1">
      <alignment horizontal="left"/>
    </xf>
    <xf numFmtId="0" fontId="21" fillId="0" borderId="0" xfId="0" applyFont="1" applyAlignment="1">
      <alignment horizontal="right"/>
    </xf>
    <xf numFmtId="49" fontId="1" fillId="0" borderId="0" xfId="0" applyNumberFormat="1" applyFont="1" applyAlignment="1">
      <alignment/>
    </xf>
    <xf numFmtId="0" fontId="22" fillId="0" borderId="0" xfId="0" applyFont="1" applyAlignment="1">
      <alignment horizontal="left"/>
    </xf>
    <xf numFmtId="0" fontId="23" fillId="0" borderId="0" xfId="0" applyFont="1" applyAlignment="1">
      <alignment/>
    </xf>
    <xf numFmtId="49" fontId="23" fillId="0" borderId="0" xfId="0" applyNumberFormat="1" applyFont="1" applyAlignment="1">
      <alignment horizontal="left"/>
    </xf>
    <xf numFmtId="0" fontId="24" fillId="0" borderId="0" xfId="0" applyFont="1" applyAlignment="1">
      <alignment/>
    </xf>
    <xf numFmtId="0" fontId="24" fillId="0" borderId="0" xfId="0" applyFont="1" applyAlignment="1">
      <alignment/>
    </xf>
    <xf numFmtId="0" fontId="0" fillId="0" borderId="0" xfId="0" applyAlignment="1">
      <alignment/>
    </xf>
    <xf numFmtId="0" fontId="0" fillId="0" borderId="0" xfId="0" applyAlignment="1">
      <alignment shrinkToFit="1"/>
    </xf>
    <xf numFmtId="0" fontId="1" fillId="0" borderId="0" xfId="0" applyFont="1" applyAlignment="1">
      <alignment horizontal="left"/>
    </xf>
    <xf numFmtId="49" fontId="0" fillId="0" borderId="0" xfId="0" applyNumberFormat="1" applyFont="1" applyAlignment="1">
      <alignment horizontal="left"/>
    </xf>
    <xf numFmtId="0" fontId="0" fillId="0" borderId="0" xfId="0" applyFont="1" applyAlignment="1">
      <alignment horizontal="right"/>
    </xf>
    <xf numFmtId="49" fontId="0" fillId="0" borderId="0" xfId="0" applyNumberFormat="1" applyFont="1" applyAlignment="1">
      <alignment/>
    </xf>
    <xf numFmtId="0" fontId="0" fillId="0" borderId="0" xfId="0" applyAlignment="1">
      <alignment horizontal="left" shrinkToFit="1"/>
    </xf>
    <xf numFmtId="49" fontId="0" fillId="0" borderId="0" xfId="0" applyNumberFormat="1" applyFont="1" applyAlignment="1">
      <alignment/>
    </xf>
    <xf numFmtId="49" fontId="0" fillId="0" borderId="0" xfId="0" applyNumberFormat="1" applyFont="1" applyAlignment="1">
      <alignment horizontal="right"/>
    </xf>
    <xf numFmtId="0" fontId="0" fillId="0" borderId="0" xfId="0" applyAlignment="1">
      <alignment horizontal="right" shrinkToFit="1"/>
    </xf>
    <xf numFmtId="0" fontId="0" fillId="0" borderId="0" xfId="0" applyAlignment="1">
      <alignment horizontal="left"/>
    </xf>
    <xf numFmtId="0" fontId="21" fillId="18" borderId="10" xfId="0" applyFont="1" applyFill="1" applyBorder="1" applyAlignment="1">
      <alignment wrapText="1"/>
    </xf>
    <xf numFmtId="0" fontId="21" fillId="18" borderId="11" xfId="0" applyFont="1" applyFill="1" applyBorder="1" applyAlignment="1">
      <alignment wrapText="1"/>
    </xf>
    <xf numFmtId="0" fontId="21" fillId="18" borderId="12" xfId="0" applyFont="1" applyFill="1" applyBorder="1" applyAlignment="1">
      <alignment wrapText="1"/>
    </xf>
    <xf numFmtId="0" fontId="21" fillId="18" borderId="10" xfId="0" applyFont="1" applyFill="1" applyBorder="1" applyAlignment="1">
      <alignment horizontal="right" wrapText="1"/>
    </xf>
    <xf numFmtId="0" fontId="1" fillId="18" borderId="11" xfId="0" applyFont="1" applyFill="1" applyBorder="1" applyAlignment="1">
      <alignment/>
    </xf>
    <xf numFmtId="0" fontId="21" fillId="18" borderId="11" xfId="0" applyFont="1" applyFill="1" applyBorder="1" applyAlignment="1">
      <alignment horizontal="right" wrapText="1"/>
    </xf>
    <xf numFmtId="0" fontId="21" fillId="18" borderId="12" xfId="0" applyFont="1" applyFill="1" applyBorder="1" applyAlignment="1">
      <alignment horizontal="right" vertical="center"/>
    </xf>
    <xf numFmtId="0" fontId="21" fillId="13" borderId="0" xfId="0" applyFont="1" applyFill="1" applyBorder="1" applyAlignment="1">
      <alignment horizontal="right" wrapText="1"/>
    </xf>
    <xf numFmtId="0" fontId="1" fillId="0" borderId="13" xfId="0" applyFont="1" applyBorder="1" applyAlignment="1">
      <alignment vertical="center"/>
    </xf>
    <xf numFmtId="0" fontId="1" fillId="0" borderId="0" xfId="0" applyFont="1" applyBorder="1" applyAlignment="1">
      <alignment vertical="center"/>
    </xf>
    <xf numFmtId="1" fontId="1" fillId="0" borderId="0" xfId="0" applyNumberFormat="1" applyFont="1" applyBorder="1" applyAlignment="1">
      <alignment horizontal="right" vertical="center"/>
    </xf>
    <xf numFmtId="0" fontId="1" fillId="0" borderId="14" xfId="0" applyFont="1" applyBorder="1" applyAlignment="1">
      <alignment vertical="center"/>
    </xf>
    <xf numFmtId="4" fontId="1" fillId="0" borderId="15" xfId="0" applyNumberFormat="1" applyFont="1" applyBorder="1" applyAlignment="1">
      <alignment horizontal="right" vertical="center"/>
    </xf>
    <xf numFmtId="4" fontId="1" fillId="0" borderId="16" xfId="0" applyNumberFormat="1" applyFont="1" applyBorder="1" applyAlignment="1">
      <alignment horizontal="right" vertical="center"/>
    </xf>
    <xf numFmtId="4" fontId="1" fillId="13" borderId="0" xfId="0" applyNumberFormat="1" applyFont="1" applyFill="1" applyBorder="1" applyAlignment="1">
      <alignment vertical="center"/>
    </xf>
    <xf numFmtId="4" fontId="1" fillId="0" borderId="13"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17" xfId="0" applyNumberFormat="1" applyFont="1" applyBorder="1" applyAlignment="1">
      <alignment horizontal="right" vertical="center"/>
    </xf>
    <xf numFmtId="4" fontId="1" fillId="0" borderId="18" xfId="0" applyNumberFormat="1" applyFont="1" applyBorder="1" applyAlignment="1">
      <alignment horizontal="right" vertical="center"/>
    </xf>
    <xf numFmtId="0" fontId="23" fillId="4" borderId="10" xfId="0" applyFont="1" applyFill="1" applyBorder="1" applyAlignment="1">
      <alignment vertical="center"/>
    </xf>
    <xf numFmtId="0" fontId="24" fillId="4" borderId="11" xfId="0" applyFont="1" applyFill="1" applyBorder="1" applyAlignment="1">
      <alignment vertical="center"/>
    </xf>
    <xf numFmtId="0" fontId="1" fillId="4" borderId="11" xfId="0" applyFont="1" applyFill="1" applyBorder="1" applyAlignment="1">
      <alignment vertical="center"/>
    </xf>
    <xf numFmtId="4" fontId="23" fillId="4" borderId="19" xfId="0" applyNumberFormat="1" applyFont="1" applyFill="1" applyBorder="1" applyAlignment="1">
      <alignment horizontal="right" vertical="center"/>
    </xf>
    <xf numFmtId="4" fontId="23" fillId="4" borderId="20" xfId="0" applyNumberFormat="1" applyFont="1" applyFill="1" applyBorder="1" applyAlignment="1">
      <alignment horizontal="right" vertical="center"/>
    </xf>
    <xf numFmtId="4" fontId="24" fillId="13" borderId="0" xfId="0" applyNumberFormat="1" applyFont="1" applyFill="1" applyBorder="1" applyAlignment="1">
      <alignment vertical="center"/>
    </xf>
    <xf numFmtId="0" fontId="23" fillId="0" borderId="0" xfId="0" applyFont="1" applyAlignment="1">
      <alignment horizontal="left"/>
    </xf>
    <xf numFmtId="0" fontId="18" fillId="0" borderId="0" xfId="0" applyFont="1" applyAlignment="1">
      <alignment horizontal="center"/>
    </xf>
    <xf numFmtId="4" fontId="1" fillId="0" borderId="0" xfId="0" applyNumberFormat="1" applyFont="1" applyAlignment="1">
      <alignment/>
    </xf>
    <xf numFmtId="0" fontId="21" fillId="18" borderId="10" xfId="0" applyFont="1" applyFill="1" applyBorder="1" applyAlignment="1">
      <alignment vertical="center"/>
    </xf>
    <xf numFmtId="0" fontId="24" fillId="18" borderId="11" xfId="0" applyFont="1" applyFill="1" applyBorder="1" applyAlignment="1">
      <alignment vertical="center"/>
    </xf>
    <xf numFmtId="0" fontId="24" fillId="18" borderId="12" xfId="0" applyFont="1" applyFill="1" applyBorder="1" applyAlignment="1">
      <alignment vertical="center" wrapText="1"/>
    </xf>
    <xf numFmtId="0" fontId="24" fillId="18" borderId="21" xfId="0" applyFont="1" applyFill="1" applyBorder="1" applyAlignment="1">
      <alignment horizontal="center" vertical="center" wrapText="1"/>
    </xf>
    <xf numFmtId="0" fontId="24" fillId="18" borderId="12" xfId="0" applyFont="1" applyFill="1" applyBorder="1" applyAlignment="1">
      <alignment horizontal="center" vertical="center" wrapText="1"/>
    </xf>
    <xf numFmtId="49" fontId="20" fillId="0" borderId="15" xfId="0" applyNumberFormat="1" applyFont="1" applyBorder="1" applyAlignment="1">
      <alignment horizontal="left"/>
    </xf>
    <xf numFmtId="0" fontId="20" fillId="0" borderId="22" xfId="0" applyFont="1" applyBorder="1" applyAlignment="1">
      <alignment horizontal="left"/>
    </xf>
    <xf numFmtId="0" fontId="20" fillId="0" borderId="16" xfId="0" applyFont="1" applyBorder="1" applyAlignment="1">
      <alignment/>
    </xf>
    <xf numFmtId="165" fontId="20" fillId="0" borderId="23" xfId="0" applyNumberFormat="1" applyFont="1" applyBorder="1" applyAlignment="1">
      <alignment/>
    </xf>
    <xf numFmtId="3" fontId="21" fillId="0" borderId="24" xfId="0" applyNumberFormat="1" applyFont="1" applyBorder="1" applyAlignment="1">
      <alignment horizontal="right"/>
    </xf>
    <xf numFmtId="3" fontId="20" fillId="0" borderId="23" xfId="0" applyNumberFormat="1" applyFont="1" applyBorder="1" applyAlignment="1">
      <alignment horizontal="right"/>
    </xf>
    <xf numFmtId="3" fontId="20" fillId="0" borderId="24" xfId="0" applyNumberFormat="1" applyFont="1" applyBorder="1" applyAlignment="1">
      <alignment horizontal="right"/>
    </xf>
    <xf numFmtId="3" fontId="20" fillId="0" borderId="14" xfId="0" applyNumberFormat="1" applyFont="1" applyBorder="1" applyAlignment="1">
      <alignment horizontal="right"/>
    </xf>
    <xf numFmtId="166" fontId="1" fillId="0" borderId="25" xfId="0" applyNumberFormat="1" applyFont="1" applyBorder="1" applyAlignment="1">
      <alignment/>
    </xf>
    <xf numFmtId="49" fontId="20" fillId="0" borderId="25" xfId="0" applyNumberFormat="1" applyFont="1" applyBorder="1" applyAlignment="1">
      <alignment horizontal="left"/>
    </xf>
    <xf numFmtId="0" fontId="20" fillId="0" borderId="26" xfId="0" applyFont="1" applyBorder="1" applyAlignment="1">
      <alignment horizontal="left"/>
    </xf>
    <xf numFmtId="0" fontId="20" fillId="0" borderId="0" xfId="0" applyFont="1" applyBorder="1" applyAlignment="1">
      <alignment/>
    </xf>
    <xf numFmtId="165" fontId="20" fillId="0" borderId="14" xfId="0" applyNumberFormat="1" applyFont="1" applyBorder="1" applyAlignment="1">
      <alignment/>
    </xf>
    <xf numFmtId="3" fontId="21" fillId="0" borderId="27" xfId="0" applyNumberFormat="1" applyFont="1" applyBorder="1" applyAlignment="1">
      <alignment horizontal="right"/>
    </xf>
    <xf numFmtId="3" fontId="20" fillId="0" borderId="25" xfId="0" applyNumberFormat="1" applyFont="1" applyBorder="1" applyAlignment="1">
      <alignment horizontal="right"/>
    </xf>
    <xf numFmtId="49" fontId="20" fillId="0" borderId="13" xfId="0" applyNumberFormat="1" applyFont="1" applyBorder="1" applyAlignment="1">
      <alignment horizontal="left"/>
    </xf>
    <xf numFmtId="3" fontId="25" fillId="0" borderId="25" xfId="15" applyNumberFormat="1" applyFont="1" applyFill="1" applyBorder="1" applyAlignment="1" applyProtection="1">
      <alignment horizontal="right"/>
      <protection/>
    </xf>
    <xf numFmtId="3" fontId="21" fillId="0" borderId="25" xfId="0" applyNumberFormat="1" applyFont="1" applyBorder="1" applyAlignment="1">
      <alignment horizontal="right"/>
    </xf>
    <xf numFmtId="3" fontId="21" fillId="0" borderId="28" xfId="0" applyNumberFormat="1" applyFont="1" applyBorder="1" applyAlignment="1">
      <alignment horizontal="right"/>
    </xf>
    <xf numFmtId="0" fontId="21" fillId="4" borderId="10" xfId="0" applyFont="1" applyFill="1" applyBorder="1" applyAlignment="1">
      <alignment vertical="center"/>
    </xf>
    <xf numFmtId="49" fontId="21" fillId="4" borderId="11" xfId="0" applyNumberFormat="1" applyFont="1" applyFill="1" applyBorder="1" applyAlignment="1">
      <alignment horizontal="left" vertical="center"/>
    </xf>
    <xf numFmtId="0" fontId="21" fillId="4" borderId="11" xfId="0" applyFont="1" applyFill="1" applyBorder="1" applyAlignment="1">
      <alignment vertical="center"/>
    </xf>
    <xf numFmtId="165" fontId="20" fillId="4" borderId="12" xfId="0" applyNumberFormat="1" applyFont="1" applyFill="1" applyBorder="1" applyAlignment="1">
      <alignment/>
    </xf>
    <xf numFmtId="3" fontId="21" fillId="4" borderId="21" xfId="0" applyNumberFormat="1" applyFont="1" applyFill="1" applyBorder="1" applyAlignment="1">
      <alignment horizontal="right" vertical="center"/>
    </xf>
    <xf numFmtId="0" fontId="1" fillId="0" borderId="0" xfId="0" applyFont="1" applyAlignment="1">
      <alignment horizontal="left" vertical="top" wrapText="1"/>
    </xf>
    <xf numFmtId="0" fontId="21" fillId="18" borderId="21" xfId="0" applyFont="1" applyFill="1" applyBorder="1" applyAlignment="1">
      <alignment vertical="center" wrapText="1"/>
    </xf>
    <xf numFmtId="0" fontId="24" fillId="18" borderId="10" xfId="0" applyFont="1" applyFill="1" applyBorder="1" applyAlignment="1">
      <alignment vertical="center"/>
    </xf>
    <xf numFmtId="49" fontId="20" fillId="0" borderId="24" xfId="0" applyNumberFormat="1" applyFont="1" applyBorder="1" applyAlignment="1">
      <alignment horizontal="left"/>
    </xf>
    <xf numFmtId="0" fontId="20" fillId="0" borderId="15" xfId="0" applyFont="1" applyBorder="1" applyAlignment="1">
      <alignment horizontal="left"/>
    </xf>
    <xf numFmtId="3" fontId="21" fillId="0" borderId="29" xfId="0" applyNumberFormat="1" applyFont="1" applyBorder="1" applyAlignment="1">
      <alignment horizontal="right"/>
    </xf>
    <xf numFmtId="0" fontId="20" fillId="0" borderId="13" xfId="0" applyFont="1" applyBorder="1" applyAlignment="1">
      <alignment horizontal="left"/>
    </xf>
    <xf numFmtId="3" fontId="21" fillId="4" borderId="12" xfId="0" applyNumberFormat="1" applyFont="1" applyFill="1" applyBorder="1" applyAlignment="1">
      <alignment horizontal="right" vertical="center"/>
    </xf>
    <xf numFmtId="0" fontId="0" fillId="0" borderId="0" xfId="0" applyNumberFormat="1" applyFont="1" applyBorder="1" applyAlignment="1">
      <alignment wrapText="1"/>
    </xf>
    <xf numFmtId="0" fontId="1" fillId="0" borderId="0" xfId="51" applyFont="1">
      <alignment/>
      <protection/>
    </xf>
    <xf numFmtId="0" fontId="1" fillId="0" borderId="0" xfId="51" applyFont="1" applyAlignment="1">
      <alignment horizontal="right"/>
      <protection/>
    </xf>
    <xf numFmtId="0" fontId="26" fillId="0" borderId="0" xfId="51" applyFont="1" applyAlignment="1">
      <alignment horizontal="center"/>
      <protection/>
    </xf>
    <xf numFmtId="0" fontId="27" fillId="0" borderId="0" xfId="51" applyFont="1" applyAlignment="1">
      <alignment horizontal="center"/>
      <protection/>
    </xf>
    <xf numFmtId="0" fontId="27" fillId="0" borderId="0" xfId="51" applyFont="1" applyAlignment="1">
      <alignment horizontal="right"/>
      <protection/>
    </xf>
    <xf numFmtId="0" fontId="24" fillId="0" borderId="30" xfId="51" applyNumberFormat="1" applyFont="1" applyBorder="1">
      <alignment/>
      <protection/>
    </xf>
    <xf numFmtId="0" fontId="1" fillId="0" borderId="30" xfId="51" applyFont="1" applyBorder="1">
      <alignment/>
      <protection/>
    </xf>
    <xf numFmtId="0" fontId="20" fillId="0" borderId="30" xfId="51" applyFont="1" applyBorder="1" applyAlignment="1">
      <alignment horizontal="right"/>
      <protection/>
    </xf>
    <xf numFmtId="0" fontId="1" fillId="0" borderId="30" xfId="51" applyFont="1" applyBorder="1" applyAlignment="1">
      <alignment horizontal="left"/>
      <protection/>
    </xf>
    <xf numFmtId="0" fontId="1" fillId="0" borderId="31" xfId="51" applyFont="1" applyBorder="1">
      <alignment/>
      <protection/>
    </xf>
    <xf numFmtId="0" fontId="24" fillId="0" borderId="32" xfId="51" applyFont="1" applyBorder="1">
      <alignment/>
      <protection/>
    </xf>
    <xf numFmtId="0" fontId="1" fillId="0" borderId="32" xfId="51" applyFont="1" applyBorder="1">
      <alignment/>
      <protection/>
    </xf>
    <xf numFmtId="0" fontId="20" fillId="0" borderId="0" xfId="51" applyFont="1">
      <alignment/>
      <protection/>
    </xf>
    <xf numFmtId="0" fontId="1" fillId="0" borderId="0" xfId="51" applyFont="1" applyAlignment="1">
      <alignment/>
      <protection/>
    </xf>
    <xf numFmtId="49" fontId="20" fillId="18" borderId="21" xfId="51" applyNumberFormat="1" applyFont="1" applyFill="1" applyBorder="1">
      <alignment/>
      <protection/>
    </xf>
    <xf numFmtId="0" fontId="20" fillId="18" borderId="12" xfId="51" applyFont="1" applyFill="1" applyBorder="1" applyAlignment="1">
      <alignment horizontal="center"/>
      <protection/>
    </xf>
    <xf numFmtId="0" fontId="20" fillId="18" borderId="12" xfId="51" applyNumberFormat="1" applyFont="1" applyFill="1" applyBorder="1" applyAlignment="1">
      <alignment horizontal="center"/>
      <protection/>
    </xf>
    <xf numFmtId="0" fontId="20" fillId="18" borderId="21" xfId="51" applyFont="1" applyFill="1" applyBorder="1" applyAlignment="1">
      <alignment horizontal="center" wrapText="1"/>
      <protection/>
    </xf>
    <xf numFmtId="0" fontId="24" fillId="0" borderId="25" xfId="51" applyFont="1" applyBorder="1" applyAlignment="1">
      <alignment horizontal="center"/>
      <protection/>
    </xf>
    <xf numFmtId="49" fontId="24" fillId="0" borderId="25" xfId="51" applyNumberFormat="1" applyFont="1" applyBorder="1" applyAlignment="1">
      <alignment horizontal="left"/>
      <protection/>
    </xf>
    <xf numFmtId="0" fontId="24" fillId="0" borderId="10" xfId="51" applyFont="1" applyBorder="1">
      <alignment/>
      <protection/>
    </xf>
    <xf numFmtId="0" fontId="1" fillId="0" borderId="11" xfId="51" applyFont="1" applyBorder="1" applyAlignment="1">
      <alignment horizontal="center"/>
      <protection/>
    </xf>
    <xf numFmtId="0" fontId="1" fillId="0" borderId="11" xfId="51" applyNumberFormat="1" applyFont="1" applyBorder="1" applyAlignment="1">
      <alignment horizontal="right"/>
      <protection/>
    </xf>
    <xf numFmtId="0" fontId="1" fillId="0" borderId="11" xfId="51" applyNumberFormat="1" applyFont="1" applyBorder="1">
      <alignment/>
      <protection/>
    </xf>
    <xf numFmtId="0" fontId="28" fillId="0" borderId="0" xfId="51" applyFont="1">
      <alignment/>
      <protection/>
    </xf>
    <xf numFmtId="0" fontId="29" fillId="0" borderId="24" xfId="51" applyFont="1" applyBorder="1" applyAlignment="1">
      <alignment horizontal="center" vertical="top"/>
      <protection/>
    </xf>
    <xf numFmtId="49" fontId="29" fillId="0" borderId="24" xfId="51" applyNumberFormat="1" applyFont="1" applyBorder="1" applyAlignment="1">
      <alignment horizontal="left" vertical="top"/>
      <protection/>
    </xf>
    <xf numFmtId="0" fontId="29" fillId="0" borderId="24" xfId="51" applyFont="1" applyBorder="1" applyAlignment="1">
      <alignment vertical="top" wrapText="1"/>
      <protection/>
    </xf>
    <xf numFmtId="49" fontId="29" fillId="0" borderId="24" xfId="51" applyNumberFormat="1" applyFont="1" applyBorder="1" applyAlignment="1">
      <alignment horizontal="center" shrinkToFit="1"/>
      <protection/>
    </xf>
    <xf numFmtId="4" fontId="29" fillId="0" borderId="24" xfId="51" applyNumberFormat="1" applyFont="1" applyBorder="1" applyAlignment="1">
      <alignment horizontal="right"/>
      <protection/>
    </xf>
    <xf numFmtId="4" fontId="29" fillId="2" borderId="24" xfId="51" applyNumberFormat="1" applyFont="1" applyFill="1" applyBorder="1" applyAlignment="1" applyProtection="1">
      <alignment horizontal="right"/>
      <protection locked="0"/>
    </xf>
    <xf numFmtId="4" fontId="29" fillId="0" borderId="24" xfId="51" applyNumberFormat="1" applyFont="1" applyBorder="1">
      <alignment/>
      <protection/>
    </xf>
    <xf numFmtId="4" fontId="1" fillId="0" borderId="0" xfId="51" applyNumberFormat="1" applyFont="1">
      <alignment/>
      <protection/>
    </xf>
    <xf numFmtId="0" fontId="20" fillId="0" borderId="25" xfId="51" applyFont="1" applyBorder="1" applyAlignment="1">
      <alignment horizontal="center"/>
      <protection/>
    </xf>
    <xf numFmtId="49" fontId="20" fillId="0" borderId="25" xfId="51" applyNumberFormat="1" applyFont="1" applyBorder="1" applyAlignment="1">
      <alignment horizontal="left"/>
      <protection/>
    </xf>
    <xf numFmtId="0" fontId="30" fillId="13" borderId="25" xfId="51" applyNumberFormat="1" applyFont="1" applyFill="1" applyBorder="1" applyAlignment="1">
      <alignment horizontal="left" wrapText="1" indent="1"/>
      <protection/>
    </xf>
    <xf numFmtId="0" fontId="31" fillId="0" borderId="0" xfId="51" applyFont="1" applyAlignment="1">
      <alignment wrapText="1"/>
      <protection/>
    </xf>
    <xf numFmtId="49" fontId="29" fillId="0" borderId="24" xfId="51" applyNumberFormat="1" applyFont="1" applyBorder="1" applyAlignment="1">
      <alignment horizontal="center" vertical="top"/>
      <protection/>
    </xf>
    <xf numFmtId="0" fontId="1" fillId="18" borderId="21" xfId="51" applyFont="1" applyFill="1" applyBorder="1" applyAlignment="1">
      <alignment horizontal="center"/>
      <protection/>
    </xf>
    <xf numFmtId="49" fontId="32" fillId="18" borderId="21" xfId="51" applyNumberFormat="1" applyFont="1" applyFill="1" applyBorder="1" applyAlignment="1">
      <alignment horizontal="left"/>
      <protection/>
    </xf>
    <xf numFmtId="0" fontId="32" fillId="18" borderId="10" xfId="51" applyFont="1" applyFill="1" applyBorder="1">
      <alignment/>
      <protection/>
    </xf>
    <xf numFmtId="0" fontId="1" fillId="18" borderId="11" xfId="51" applyFont="1" applyFill="1" applyBorder="1" applyAlignment="1">
      <alignment horizontal="center"/>
      <protection/>
    </xf>
    <xf numFmtId="4" fontId="1" fillId="18" borderId="11" xfId="51" applyNumberFormat="1" applyFont="1" applyFill="1" applyBorder="1" applyAlignment="1">
      <alignment horizontal="right"/>
      <protection/>
    </xf>
    <xf numFmtId="4" fontId="1" fillId="18" borderId="12" xfId="51" applyNumberFormat="1" applyFont="1" applyFill="1" applyBorder="1" applyAlignment="1">
      <alignment horizontal="right"/>
      <protection/>
    </xf>
    <xf numFmtId="4" fontId="24" fillId="18" borderId="21" xfId="51" applyNumberFormat="1" applyFont="1" applyFill="1" applyBorder="1">
      <alignment/>
      <protection/>
    </xf>
    <xf numFmtId="3" fontId="1" fillId="0" borderId="0" xfId="51" applyNumberFormat="1" applyFont="1">
      <alignment/>
      <protection/>
    </xf>
    <xf numFmtId="49" fontId="32" fillId="18" borderId="21" xfId="51" applyNumberFormat="1" applyFont="1" applyFill="1" applyBorder="1" applyAlignment="1">
      <alignment horizontal="right"/>
      <protection/>
    </xf>
    <xf numFmtId="0" fontId="24" fillId="18" borderId="33" xfId="0" applyFont="1" applyFill="1" applyBorder="1" applyAlignment="1">
      <alignment horizontal="left"/>
    </xf>
    <xf numFmtId="0" fontId="20" fillId="18" borderId="34" xfId="0" applyFont="1" applyFill="1" applyBorder="1" applyAlignment="1">
      <alignment horizontal="center"/>
    </xf>
    <xf numFmtId="0" fontId="21" fillId="18" borderId="35" xfId="0" applyFont="1" applyFill="1" applyBorder="1" applyAlignment="1">
      <alignment horizontal="left"/>
    </xf>
    <xf numFmtId="0" fontId="20" fillId="0" borderId="36" xfId="0" applyFont="1" applyBorder="1" applyAlignment="1">
      <alignment/>
    </xf>
    <xf numFmtId="49" fontId="20" fillId="0" borderId="37" xfId="0" applyNumberFormat="1" applyFont="1" applyBorder="1" applyAlignment="1">
      <alignment horizontal="left"/>
    </xf>
    <xf numFmtId="0" fontId="1" fillId="0" borderId="38" xfId="0" applyFont="1" applyBorder="1" applyAlignment="1">
      <alignment/>
    </xf>
    <xf numFmtId="0" fontId="20" fillId="0" borderId="12" xfId="0" applyFont="1" applyBorder="1" applyAlignment="1">
      <alignment/>
    </xf>
    <xf numFmtId="0" fontId="20" fillId="0" borderId="11" xfId="0" applyFont="1" applyBorder="1" applyAlignment="1">
      <alignment/>
    </xf>
    <xf numFmtId="0" fontId="20" fillId="0" borderId="21" xfId="0" applyFont="1" applyBorder="1" applyAlignment="1">
      <alignment/>
    </xf>
    <xf numFmtId="0" fontId="20" fillId="0" borderId="39" xfId="0" applyFont="1" applyBorder="1" applyAlignment="1">
      <alignment horizontal="left"/>
    </xf>
    <xf numFmtId="0" fontId="24" fillId="0" borderId="38" xfId="0" applyFont="1" applyBorder="1" applyAlignment="1">
      <alignment/>
    </xf>
    <xf numFmtId="49" fontId="20" fillId="0" borderId="39" xfId="0" applyNumberFormat="1" applyFont="1" applyBorder="1" applyAlignment="1">
      <alignment horizontal="left"/>
    </xf>
    <xf numFmtId="49" fontId="24" fillId="18" borderId="38" xfId="0" applyNumberFormat="1" applyFont="1" applyFill="1" applyBorder="1" applyAlignment="1">
      <alignment/>
    </xf>
    <xf numFmtId="49" fontId="1" fillId="18" borderId="12" xfId="0" applyNumberFormat="1" applyFont="1" applyFill="1" applyBorder="1" applyAlignment="1">
      <alignment/>
    </xf>
    <xf numFmtId="0" fontId="24" fillId="18" borderId="11" xfId="0" applyFont="1" applyFill="1" applyBorder="1" applyAlignment="1">
      <alignment/>
    </xf>
    <xf numFmtId="0" fontId="1" fillId="18" borderId="11" xfId="0" applyFont="1" applyFill="1" applyBorder="1" applyAlignment="1">
      <alignment/>
    </xf>
    <xf numFmtId="0" fontId="1" fillId="18" borderId="12" xfId="0" applyFont="1" applyFill="1" applyBorder="1" applyAlignment="1">
      <alignment/>
    </xf>
    <xf numFmtId="0" fontId="20" fillId="0" borderId="21" xfId="0" applyFont="1" applyFill="1" applyBorder="1" applyAlignment="1">
      <alignment/>
    </xf>
    <xf numFmtId="3" fontId="20" fillId="0" borderId="39" xfId="0" applyNumberFormat="1" applyFont="1" applyBorder="1" applyAlignment="1">
      <alignment horizontal="left"/>
    </xf>
    <xf numFmtId="0" fontId="1" fillId="0" borderId="0" xfId="0" applyFont="1" applyFill="1" applyAlignment="1">
      <alignment/>
    </xf>
    <xf numFmtId="49" fontId="24" fillId="18" borderId="40" xfId="0" applyNumberFormat="1" applyFont="1" applyFill="1" applyBorder="1" applyAlignment="1">
      <alignment/>
    </xf>
    <xf numFmtId="49" fontId="1" fillId="18" borderId="14" xfId="0" applyNumberFormat="1" applyFont="1" applyFill="1" applyBorder="1" applyAlignment="1">
      <alignment/>
    </xf>
    <xf numFmtId="0" fontId="24" fillId="18" borderId="0" xfId="0" applyFont="1" applyFill="1" applyBorder="1" applyAlignment="1">
      <alignment/>
    </xf>
    <xf numFmtId="0" fontId="1" fillId="18" borderId="0" xfId="0" applyFont="1" applyFill="1" applyBorder="1" applyAlignment="1">
      <alignment/>
    </xf>
    <xf numFmtId="49" fontId="20" fillId="0" borderId="21" xfId="0" applyNumberFormat="1" applyFont="1" applyBorder="1" applyAlignment="1">
      <alignment horizontal="left"/>
    </xf>
    <xf numFmtId="0" fontId="20" fillId="0" borderId="41" xfId="0" applyFont="1" applyBorder="1" applyAlignment="1">
      <alignment/>
    </xf>
    <xf numFmtId="0" fontId="20" fillId="0" borderId="21" xfId="0" applyNumberFormat="1" applyFont="1" applyBorder="1" applyAlignment="1">
      <alignment/>
    </xf>
    <xf numFmtId="0" fontId="20" fillId="0" borderId="42" xfId="0" applyNumberFormat="1" applyFont="1" applyBorder="1" applyAlignment="1">
      <alignment horizontal="left"/>
    </xf>
    <xf numFmtId="0" fontId="1" fillId="0" borderId="0" xfId="0" applyNumberFormat="1" applyFont="1" applyBorder="1" applyAlignment="1">
      <alignment/>
    </xf>
    <xf numFmtId="0" fontId="1" fillId="0" borderId="0" xfId="0" applyNumberFormat="1" applyFont="1" applyAlignment="1">
      <alignment/>
    </xf>
    <xf numFmtId="0" fontId="20" fillId="0" borderId="42" xfId="0" applyFont="1" applyBorder="1" applyAlignment="1">
      <alignment horizontal="left"/>
    </xf>
    <xf numFmtId="0" fontId="1" fillId="0" borderId="0" xfId="0" applyFont="1" applyBorder="1" applyAlignment="1">
      <alignment/>
    </xf>
    <xf numFmtId="0" fontId="20" fillId="0" borderId="21" xfId="0" applyFont="1" applyFill="1" applyBorder="1" applyAlignment="1">
      <alignment/>
    </xf>
    <xf numFmtId="0" fontId="20" fillId="0" borderId="42" xfId="0" applyFont="1" applyFill="1" applyBorder="1" applyAlignment="1">
      <alignment/>
    </xf>
    <xf numFmtId="0" fontId="1" fillId="0" borderId="0" xfId="0" applyFont="1" applyFill="1" applyBorder="1" applyAlignment="1">
      <alignment/>
    </xf>
    <xf numFmtId="0" fontId="20" fillId="0" borderId="21" xfId="0" applyFont="1" applyBorder="1" applyAlignment="1">
      <alignment/>
    </xf>
    <xf numFmtId="0" fontId="20" fillId="0" borderId="42" xfId="0" applyFont="1" applyBorder="1" applyAlignment="1">
      <alignment/>
    </xf>
    <xf numFmtId="3" fontId="1" fillId="0" borderId="0" xfId="0" applyNumberFormat="1" applyFont="1" applyAlignment="1">
      <alignment/>
    </xf>
    <xf numFmtId="0" fontId="20" fillId="0" borderId="38" xfId="0" applyFont="1" applyBorder="1" applyAlignment="1">
      <alignment/>
    </xf>
    <xf numFmtId="0" fontId="20" fillId="0" borderId="36" xfId="0" applyFont="1" applyBorder="1" applyAlignment="1">
      <alignment horizontal="left"/>
    </xf>
    <xf numFmtId="0" fontId="20" fillId="0" borderId="43" xfId="0" applyFont="1" applyBorder="1" applyAlignment="1">
      <alignment horizontal="left"/>
    </xf>
    <xf numFmtId="0" fontId="24" fillId="18" borderId="19" xfId="0" applyFont="1" applyFill="1" applyBorder="1" applyAlignment="1">
      <alignment horizontal="left"/>
    </xf>
    <xf numFmtId="0" fontId="1" fillId="18" borderId="20" xfId="0" applyFont="1" applyFill="1" applyBorder="1" applyAlignment="1">
      <alignment horizontal="left"/>
    </xf>
    <xf numFmtId="0" fontId="1" fillId="18" borderId="44" xfId="0" applyFont="1" applyFill="1" applyBorder="1" applyAlignment="1">
      <alignment horizontal="center"/>
    </xf>
    <xf numFmtId="0" fontId="24" fillId="18" borderId="44" xfId="0" applyFont="1" applyFill="1" applyBorder="1" applyAlignment="1">
      <alignment horizontal="center"/>
    </xf>
    <xf numFmtId="0" fontId="1" fillId="0" borderId="45" xfId="0" applyFont="1" applyBorder="1" applyAlignment="1">
      <alignment/>
    </xf>
    <xf numFmtId="0" fontId="1" fillId="0" borderId="46" xfId="0" applyFont="1" applyBorder="1" applyAlignment="1">
      <alignment/>
    </xf>
    <xf numFmtId="3" fontId="1" fillId="0" borderId="37" xfId="0" applyNumberFormat="1" applyFont="1" applyBorder="1" applyAlignment="1">
      <alignment/>
    </xf>
    <xf numFmtId="0" fontId="1" fillId="0" borderId="33" xfId="0" applyFont="1" applyBorder="1" applyAlignment="1">
      <alignment/>
    </xf>
    <xf numFmtId="3" fontId="1" fillId="0" borderId="35" xfId="0" applyNumberFormat="1" applyFont="1" applyBorder="1" applyAlignment="1">
      <alignment/>
    </xf>
    <xf numFmtId="0" fontId="1" fillId="0" borderId="34" xfId="0" applyFont="1" applyBorder="1" applyAlignment="1">
      <alignment/>
    </xf>
    <xf numFmtId="3" fontId="1" fillId="0" borderId="11" xfId="0" applyNumberFormat="1" applyFont="1" applyBorder="1" applyAlignment="1">
      <alignment/>
    </xf>
    <xf numFmtId="0" fontId="1" fillId="0" borderId="12" xfId="0" applyFont="1" applyBorder="1" applyAlignment="1">
      <alignment/>
    </xf>
    <xf numFmtId="0" fontId="1" fillId="0" borderId="47" xfId="0" applyFont="1" applyBorder="1" applyAlignment="1">
      <alignment/>
    </xf>
    <xf numFmtId="0" fontId="1" fillId="0" borderId="46" xfId="0" applyFont="1" applyBorder="1" applyAlignment="1">
      <alignment shrinkToFit="1"/>
    </xf>
    <xf numFmtId="0" fontId="1" fillId="0" borderId="48" xfId="0" applyFont="1" applyBorder="1" applyAlignment="1">
      <alignment/>
    </xf>
    <xf numFmtId="0" fontId="1" fillId="0" borderId="40" xfId="0" applyFont="1" applyBorder="1" applyAlignment="1">
      <alignment/>
    </xf>
    <xf numFmtId="3" fontId="1" fillId="0" borderId="49" xfId="0" applyNumberFormat="1" applyFont="1" applyBorder="1" applyAlignment="1">
      <alignment/>
    </xf>
    <xf numFmtId="0" fontId="1" fillId="0" borderId="50" xfId="0" applyFont="1" applyBorder="1" applyAlignment="1">
      <alignment/>
    </xf>
    <xf numFmtId="3" fontId="1" fillId="0" borderId="51" xfId="0" applyNumberFormat="1" applyFont="1" applyBorder="1" applyAlignment="1">
      <alignment/>
    </xf>
    <xf numFmtId="0" fontId="1" fillId="0" borderId="52" xfId="0" applyFont="1" applyBorder="1" applyAlignment="1">
      <alignment/>
    </xf>
    <xf numFmtId="0" fontId="24" fillId="18" borderId="33" xfId="0" applyFont="1" applyFill="1" applyBorder="1" applyAlignment="1">
      <alignment/>
    </xf>
    <xf numFmtId="0" fontId="24" fillId="18" borderId="35" xfId="0" applyFont="1" applyFill="1" applyBorder="1" applyAlignment="1">
      <alignment/>
    </xf>
    <xf numFmtId="0" fontId="24" fillId="18" borderId="34" xfId="0" applyFont="1" applyFill="1" applyBorder="1" applyAlignment="1">
      <alignment/>
    </xf>
    <xf numFmtId="0" fontId="24" fillId="18" borderId="53" xfId="0" applyFont="1" applyFill="1" applyBorder="1" applyAlignment="1">
      <alignment/>
    </xf>
    <xf numFmtId="0" fontId="24" fillId="18" borderId="54" xfId="0" applyFont="1" applyFill="1" applyBorder="1" applyAlignment="1">
      <alignment/>
    </xf>
    <xf numFmtId="0" fontId="1" fillId="0" borderId="14" xfId="0" applyFont="1" applyBorder="1" applyAlignment="1">
      <alignment/>
    </xf>
    <xf numFmtId="0" fontId="1" fillId="0" borderId="13" xfId="0" applyFont="1" applyBorder="1" applyAlignment="1">
      <alignment/>
    </xf>
    <xf numFmtId="0" fontId="1" fillId="0" borderId="55" xfId="0" applyFont="1" applyBorder="1" applyAlignment="1">
      <alignment/>
    </xf>
    <xf numFmtId="0" fontId="1" fillId="0" borderId="0" xfId="0" applyFont="1" applyBorder="1" applyAlignment="1">
      <alignment horizontal="right"/>
    </xf>
    <xf numFmtId="167" fontId="1" fillId="0" borderId="0" xfId="0" applyNumberFormat="1" applyFont="1" applyBorder="1" applyAlignment="1">
      <alignment/>
    </xf>
    <xf numFmtId="0" fontId="1" fillId="0" borderId="0" xfId="0" applyFont="1" applyFill="1" applyBorder="1" applyAlignment="1">
      <alignment/>
    </xf>
    <xf numFmtId="0" fontId="1" fillId="0" borderId="5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16" xfId="0" applyFont="1" applyBorder="1" applyAlignment="1">
      <alignment/>
    </xf>
    <xf numFmtId="166" fontId="1" fillId="0" borderId="23" xfId="0" applyNumberFormat="1" applyFont="1" applyBorder="1" applyAlignment="1">
      <alignment horizontal="right"/>
    </xf>
    <xf numFmtId="0" fontId="1" fillId="0" borderId="23" xfId="0" applyFont="1" applyBorder="1" applyAlignment="1">
      <alignment/>
    </xf>
    <xf numFmtId="0" fontId="1" fillId="0" borderId="11" xfId="0" applyFont="1" applyBorder="1" applyAlignment="1">
      <alignment/>
    </xf>
    <xf numFmtId="166" fontId="1" fillId="0" borderId="12" xfId="0" applyNumberFormat="1" applyFont="1" applyBorder="1" applyAlignment="1">
      <alignment horizontal="right"/>
    </xf>
    <xf numFmtId="0" fontId="23" fillId="18" borderId="50" xfId="0" applyFont="1" applyFill="1" applyBorder="1" applyAlignment="1">
      <alignment/>
    </xf>
    <xf numFmtId="0" fontId="23" fillId="18" borderId="51" xfId="0" applyFont="1" applyFill="1" applyBorder="1" applyAlignment="1">
      <alignment/>
    </xf>
    <xf numFmtId="0" fontId="23" fillId="18" borderId="52" xfId="0" applyFont="1" applyFill="1" applyBorder="1" applyAlignment="1">
      <alignment/>
    </xf>
    <xf numFmtId="0" fontId="23" fillId="0" borderId="0" xfId="0" applyFont="1" applyAlignment="1">
      <alignment/>
    </xf>
    <xf numFmtId="0" fontId="1" fillId="0" borderId="0" xfId="0" applyFont="1" applyAlignment="1">
      <alignment wrapText="1"/>
    </xf>
    <xf numFmtId="4" fontId="33" fillId="0" borderId="59" xfId="0" applyNumberFormat="1" applyFont="1" applyBorder="1" applyAlignment="1">
      <alignment/>
    </xf>
    <xf numFmtId="0" fontId="34" fillId="0" borderId="60" xfId="0" applyFont="1" applyBorder="1" applyAlignment="1">
      <alignment horizontal="left"/>
    </xf>
    <xf numFmtId="0" fontId="33" fillId="0" borderId="60" xfId="0" applyFont="1" applyBorder="1" applyAlignment="1">
      <alignment/>
    </xf>
    <xf numFmtId="0" fontId="33" fillId="0" borderId="61" xfId="0" applyFont="1" applyBorder="1" applyAlignment="1">
      <alignment/>
    </xf>
    <xf numFmtId="4" fontId="33" fillId="0" borderId="62" xfId="0" applyNumberFormat="1" applyFont="1" applyBorder="1" applyAlignment="1">
      <alignment/>
    </xf>
    <xf numFmtId="4" fontId="34" fillId="0" borderId="63" xfId="0" applyNumberFormat="1" applyFont="1" applyBorder="1" applyAlignment="1">
      <alignment/>
    </xf>
    <xf numFmtId="0" fontId="33" fillId="0" borderId="63" xfId="0" applyFont="1" applyBorder="1" applyAlignment="1">
      <alignment/>
    </xf>
    <xf numFmtId="49" fontId="33" fillId="0" borderId="64" xfId="0" applyNumberFormat="1" applyFont="1" applyBorder="1" applyAlignment="1">
      <alignment/>
    </xf>
    <xf numFmtId="0" fontId="33" fillId="0" borderId="0" xfId="0" applyFont="1" applyAlignment="1">
      <alignment/>
    </xf>
    <xf numFmtId="169" fontId="33" fillId="0" borderId="0" xfId="0" applyNumberFormat="1" applyFont="1" applyBorder="1" applyAlignment="1">
      <alignment/>
    </xf>
    <xf numFmtId="169" fontId="33" fillId="0" borderId="0" xfId="0" applyNumberFormat="1" applyFont="1" applyAlignment="1">
      <alignment/>
    </xf>
    <xf numFmtId="0" fontId="34" fillId="0" borderId="0" xfId="0" applyNumberFormat="1" applyFont="1" applyAlignment="1">
      <alignment/>
    </xf>
    <xf numFmtId="49" fontId="33" fillId="0" borderId="0" xfId="0" applyNumberFormat="1" applyFont="1" applyAlignment="1">
      <alignment/>
    </xf>
    <xf numFmtId="49" fontId="33" fillId="0" borderId="0" xfId="0" applyNumberFormat="1" applyFont="1" applyFill="1" applyAlignment="1">
      <alignment/>
    </xf>
    <xf numFmtId="0" fontId="33" fillId="0" borderId="0" xfId="0" applyFont="1" applyFill="1" applyAlignment="1">
      <alignment/>
    </xf>
    <xf numFmtId="0" fontId="36" fillId="0" borderId="0" xfId="0" applyFont="1" applyFill="1" applyAlignment="1">
      <alignment/>
    </xf>
    <xf numFmtId="4" fontId="33" fillId="0" borderId="0" xfId="0" applyNumberFormat="1" applyFont="1" applyAlignment="1">
      <alignment/>
    </xf>
    <xf numFmtId="0" fontId="34" fillId="0" borderId="0" xfId="0" applyFont="1" applyAlignment="1">
      <alignment vertical="top"/>
    </xf>
    <xf numFmtId="169" fontId="34" fillId="0" borderId="0" xfId="0" applyNumberFormat="1" applyFont="1" applyAlignment="1">
      <alignment vertical="top"/>
    </xf>
    <xf numFmtId="0" fontId="33" fillId="18" borderId="65" xfId="0" applyFont="1" applyFill="1" applyBorder="1" applyAlignment="1">
      <alignment/>
    </xf>
    <xf numFmtId="0" fontId="33" fillId="18" borderId="66" xfId="0" applyFont="1" applyFill="1" applyBorder="1" applyAlignment="1">
      <alignment/>
    </xf>
    <xf numFmtId="169" fontId="33" fillId="18" borderId="67" xfId="0" applyNumberFormat="1" applyFont="1" applyFill="1" applyBorder="1" applyAlignment="1">
      <alignment/>
    </xf>
    <xf numFmtId="0" fontId="33" fillId="0" borderId="65" xfId="0" applyNumberFormat="1" applyFont="1" applyBorder="1" applyAlignment="1">
      <alignment/>
    </xf>
    <xf numFmtId="0" fontId="33" fillId="0" borderId="66" xfId="0" applyNumberFormat="1" applyFont="1" applyBorder="1" applyAlignment="1">
      <alignment/>
    </xf>
    <xf numFmtId="0" fontId="33" fillId="0" borderId="66" xfId="0" applyFont="1" applyBorder="1" applyAlignment="1">
      <alignment/>
    </xf>
    <xf numFmtId="169" fontId="33" fillId="0" borderId="67" xfId="0" applyNumberFormat="1" applyFont="1" applyBorder="1" applyAlignment="1">
      <alignment horizontal="right"/>
    </xf>
    <xf numFmtId="0" fontId="33" fillId="18" borderId="66" xfId="0" applyNumberFormat="1" applyFont="1" applyFill="1" applyBorder="1" applyAlignment="1">
      <alignment/>
    </xf>
    <xf numFmtId="169" fontId="33" fillId="18" borderId="67" xfId="0" applyNumberFormat="1" applyFont="1" applyFill="1" applyBorder="1" applyAlignment="1">
      <alignment horizontal="right"/>
    </xf>
    <xf numFmtId="49" fontId="37" fillId="18" borderId="21" xfId="51" applyNumberFormat="1" applyFont="1" applyFill="1" applyBorder="1">
      <alignment/>
      <protection/>
    </xf>
    <xf numFmtId="0" fontId="37" fillId="18" borderId="12" xfId="51" applyFont="1" applyFill="1" applyBorder="1" applyAlignment="1">
      <alignment horizontal="center"/>
      <protection/>
    </xf>
    <xf numFmtId="0" fontId="37" fillId="18" borderId="12" xfId="51" applyNumberFormat="1" applyFont="1" applyFill="1" applyBorder="1" applyAlignment="1">
      <alignment horizontal="center"/>
      <protection/>
    </xf>
    <xf numFmtId="0" fontId="37" fillId="18" borderId="21" xfId="51" applyFont="1" applyFill="1" applyBorder="1" applyAlignment="1">
      <alignment horizontal="center"/>
      <protection/>
    </xf>
    <xf numFmtId="0" fontId="34" fillId="19" borderId="65" xfId="51" applyFont="1" applyFill="1" applyBorder="1" applyAlignment="1">
      <alignment horizontal="left"/>
      <protection/>
    </xf>
    <xf numFmtId="49" fontId="34" fillId="19" borderId="66" xfId="51" applyNumberFormat="1" applyFont="1" applyFill="1" applyBorder="1" applyAlignment="1">
      <alignment horizontal="left"/>
      <protection/>
    </xf>
    <xf numFmtId="0" fontId="34" fillId="19" borderId="66" xfId="51" applyFont="1" applyFill="1" applyBorder="1" applyAlignment="1">
      <alignment wrapText="1"/>
      <protection/>
    </xf>
    <xf numFmtId="0" fontId="33" fillId="19" borderId="66" xfId="51" applyFont="1" applyFill="1" applyBorder="1" applyAlignment="1">
      <alignment horizontal="center"/>
      <protection/>
    </xf>
    <xf numFmtId="0" fontId="33" fillId="19" borderId="66" xfId="51" applyNumberFormat="1" applyFont="1" applyFill="1" applyBorder="1" applyAlignment="1">
      <alignment horizontal="right"/>
      <protection/>
    </xf>
    <xf numFmtId="0" fontId="33" fillId="19" borderId="67" xfId="51" applyNumberFormat="1" applyFont="1" applyFill="1" applyBorder="1">
      <alignment/>
      <protection/>
    </xf>
    <xf numFmtId="0" fontId="38" fillId="0" borderId="24" xfId="51" applyFont="1" applyBorder="1" applyAlignment="1">
      <alignment horizontal="center" vertical="top"/>
      <protection/>
    </xf>
    <xf numFmtId="49" fontId="38" fillId="0" borderId="24" xfId="51" applyNumberFormat="1" applyFont="1" applyBorder="1" applyAlignment="1">
      <alignment horizontal="left" vertical="top"/>
      <protection/>
    </xf>
    <xf numFmtId="0" fontId="38" fillId="0" borderId="24" xfId="51" applyFont="1" applyBorder="1" applyAlignment="1">
      <alignment vertical="top" wrapText="1"/>
      <protection/>
    </xf>
    <xf numFmtId="49" fontId="38" fillId="0" borderId="24" xfId="51" applyNumberFormat="1" applyFont="1" applyBorder="1" applyAlignment="1">
      <alignment horizontal="center" shrinkToFit="1"/>
      <protection/>
    </xf>
    <xf numFmtId="4" fontId="38" fillId="0" borderId="24" xfId="51" applyNumberFormat="1" applyFont="1" applyBorder="1" applyAlignment="1">
      <alignment horizontal="right"/>
      <protection/>
    </xf>
    <xf numFmtId="0" fontId="33" fillId="18" borderId="65" xfId="51" applyFont="1" applyFill="1" applyBorder="1" applyAlignment="1">
      <alignment horizontal="left"/>
      <protection/>
    </xf>
    <xf numFmtId="49" fontId="39" fillId="18" borderId="66" xfId="51" applyNumberFormat="1" applyFont="1" applyFill="1" applyBorder="1" applyAlignment="1">
      <alignment horizontal="left"/>
      <protection/>
    </xf>
    <xf numFmtId="0" fontId="39" fillId="18" borderId="66" xfId="51" applyFont="1" applyFill="1" applyBorder="1" applyAlignment="1">
      <alignment wrapText="1"/>
      <protection/>
    </xf>
    <xf numFmtId="0" fontId="33" fillId="18" borderId="66" xfId="51" applyFont="1" applyFill="1" applyBorder="1" applyAlignment="1">
      <alignment horizontal="center"/>
      <protection/>
    </xf>
    <xf numFmtId="4" fontId="33" fillId="18" borderId="66" xfId="51" applyNumberFormat="1" applyFont="1" applyFill="1" applyBorder="1" applyAlignment="1">
      <alignment horizontal="right"/>
      <protection/>
    </xf>
    <xf numFmtId="0" fontId="33" fillId="18" borderId="66" xfId="51" applyFont="1" applyFill="1" applyBorder="1" applyAlignment="1">
      <alignment horizontal="left"/>
      <protection/>
    </xf>
    <xf numFmtId="0" fontId="24" fillId="0" borderId="0" xfId="0" applyFont="1" applyAlignment="1">
      <alignment horizontal="center"/>
    </xf>
    <xf numFmtId="0" fontId="24" fillId="0" borderId="30" xfId="51" applyFont="1" applyBorder="1">
      <alignment/>
      <protection/>
    </xf>
    <xf numFmtId="0" fontId="1" fillId="0" borderId="30" xfId="51" applyFont="1" applyBorder="1" applyAlignment="1">
      <alignment horizontal="right"/>
      <protection/>
    </xf>
    <xf numFmtId="0" fontId="1" fillId="0" borderId="68" xfId="51" applyFont="1" applyBorder="1">
      <alignment/>
      <protection/>
    </xf>
    <xf numFmtId="0" fontId="1" fillId="0" borderId="30" xfId="0" applyNumberFormat="1" applyFont="1" applyBorder="1" applyAlignment="1">
      <alignment horizontal="left"/>
    </xf>
    <xf numFmtId="0" fontId="1" fillId="0" borderId="31" xfId="0" applyNumberFormat="1" applyFont="1" applyBorder="1" applyAlignment="1">
      <alignment/>
    </xf>
    <xf numFmtId="0" fontId="1" fillId="0" borderId="32" xfId="51" applyFont="1" applyBorder="1" applyAlignment="1">
      <alignment horizontal="right"/>
      <protection/>
    </xf>
    <xf numFmtId="49" fontId="24" fillId="18" borderId="19" xfId="0" applyNumberFormat="1" applyFont="1" applyFill="1" applyBorder="1" applyAlignment="1">
      <alignment horizontal="center"/>
    </xf>
    <xf numFmtId="0" fontId="24" fillId="18" borderId="20" xfId="0" applyFont="1" applyFill="1" applyBorder="1" applyAlignment="1">
      <alignment horizontal="center"/>
    </xf>
    <xf numFmtId="0" fontId="24" fillId="18" borderId="69" xfId="0" applyFont="1" applyFill="1" applyBorder="1" applyAlignment="1">
      <alignment horizontal="center"/>
    </xf>
    <xf numFmtId="0" fontId="24" fillId="18" borderId="70" xfId="0" applyFont="1" applyFill="1" applyBorder="1" applyAlignment="1">
      <alignment horizontal="center"/>
    </xf>
    <xf numFmtId="0" fontId="24" fillId="18" borderId="71" xfId="0" applyFont="1" applyFill="1" applyBorder="1" applyAlignment="1">
      <alignment horizontal="center"/>
    </xf>
    <xf numFmtId="49" fontId="20" fillId="0" borderId="40" xfId="0" applyNumberFormat="1" applyFont="1" applyBorder="1" applyAlignment="1">
      <alignment/>
    </xf>
    <xf numFmtId="3" fontId="1" fillId="0" borderId="55" xfId="0" applyNumberFormat="1" applyFont="1" applyBorder="1" applyAlignment="1">
      <alignment/>
    </xf>
    <xf numFmtId="3" fontId="1" fillId="0" borderId="14" xfId="0" applyNumberFormat="1" applyFont="1" applyBorder="1" applyAlignment="1">
      <alignment/>
    </xf>
    <xf numFmtId="3" fontId="1" fillId="0" borderId="25" xfId="0" applyNumberFormat="1" applyFont="1" applyBorder="1" applyAlignment="1">
      <alignment/>
    </xf>
    <xf numFmtId="3" fontId="1" fillId="0" borderId="72" xfId="0" applyNumberFormat="1" applyFont="1" applyBorder="1" applyAlignment="1">
      <alignment/>
    </xf>
    <xf numFmtId="0" fontId="24" fillId="18" borderId="19" xfId="0" applyFont="1" applyFill="1" applyBorder="1" applyAlignment="1">
      <alignment/>
    </xf>
    <xf numFmtId="0" fontId="24" fillId="18" borderId="20" xfId="0" applyFont="1" applyFill="1" applyBorder="1" applyAlignment="1">
      <alignment/>
    </xf>
    <xf numFmtId="3" fontId="24" fillId="18" borderId="44" xfId="0" applyNumberFormat="1" applyFont="1" applyFill="1" applyBorder="1" applyAlignment="1">
      <alignment/>
    </xf>
    <xf numFmtId="3" fontId="24" fillId="18" borderId="69" xfId="0" applyNumberFormat="1" applyFont="1" applyFill="1" applyBorder="1" applyAlignment="1">
      <alignment/>
    </xf>
    <xf numFmtId="3" fontId="24" fillId="18" borderId="70" xfId="0" applyNumberFormat="1" applyFont="1" applyFill="1" applyBorder="1" applyAlignment="1">
      <alignment/>
    </xf>
    <xf numFmtId="3" fontId="24" fillId="18" borderId="71" xfId="0" applyNumberFormat="1" applyFont="1" applyFill="1" applyBorder="1" applyAlignment="1">
      <alignment/>
    </xf>
    <xf numFmtId="0" fontId="1" fillId="18" borderId="54" xfId="0" applyFont="1" applyFill="1" applyBorder="1" applyAlignment="1">
      <alignment/>
    </xf>
    <xf numFmtId="0" fontId="24" fillId="18" borderId="73" xfId="0" applyFont="1" applyFill="1" applyBorder="1" applyAlignment="1">
      <alignment horizontal="right"/>
    </xf>
    <xf numFmtId="0" fontId="24" fillId="18" borderId="35" xfId="0" applyFont="1" applyFill="1" applyBorder="1" applyAlignment="1">
      <alignment horizontal="right"/>
    </xf>
    <xf numFmtId="0" fontId="24" fillId="18" borderId="34" xfId="0" applyFont="1" applyFill="1" applyBorder="1" applyAlignment="1">
      <alignment horizontal="center"/>
    </xf>
    <xf numFmtId="4" fontId="21" fillId="18" borderId="35" xfId="0" applyNumberFormat="1" applyFont="1" applyFill="1" applyBorder="1" applyAlignment="1">
      <alignment horizontal="right"/>
    </xf>
    <xf numFmtId="4" fontId="21" fillId="18" borderId="54" xfId="0" applyNumberFormat="1" applyFont="1" applyFill="1" applyBorder="1" applyAlignment="1">
      <alignment horizontal="right"/>
    </xf>
    <xf numFmtId="0" fontId="1" fillId="0" borderId="43" xfId="0" applyFont="1" applyBorder="1" applyAlignment="1">
      <alignment/>
    </xf>
    <xf numFmtId="3" fontId="1" fillId="0" borderId="47" xfId="0" applyNumberFormat="1" applyFont="1" applyBorder="1" applyAlignment="1">
      <alignment horizontal="right"/>
    </xf>
    <xf numFmtId="166" fontId="1" fillId="0" borderId="21" xfId="0" applyNumberFormat="1" applyFont="1" applyBorder="1" applyAlignment="1">
      <alignment horizontal="right"/>
    </xf>
    <xf numFmtId="3" fontId="1" fillId="0" borderId="56" xfId="0" applyNumberFormat="1" applyFont="1" applyBorder="1" applyAlignment="1">
      <alignment horizontal="right"/>
    </xf>
    <xf numFmtId="4" fontId="1" fillId="0" borderId="46" xfId="0" applyNumberFormat="1" applyFont="1" applyBorder="1" applyAlignment="1">
      <alignment horizontal="right"/>
    </xf>
    <xf numFmtId="3" fontId="1" fillId="0" borderId="43" xfId="0" applyNumberFormat="1" applyFont="1" applyBorder="1" applyAlignment="1">
      <alignment horizontal="right"/>
    </xf>
    <xf numFmtId="0" fontId="1" fillId="18" borderId="50" xfId="0" applyFont="1" applyFill="1" applyBorder="1" applyAlignment="1">
      <alignment/>
    </xf>
    <xf numFmtId="0" fontId="24" fillId="18" borderId="51" xfId="0" applyFont="1" applyFill="1" applyBorder="1" applyAlignment="1">
      <alignment/>
    </xf>
    <xf numFmtId="0" fontId="1" fillId="18" borderId="51" xfId="0" applyFont="1" applyFill="1" applyBorder="1" applyAlignment="1">
      <alignment/>
    </xf>
    <xf numFmtId="4" fontId="1" fillId="18" borderId="74" xfId="0" applyNumberFormat="1" applyFont="1" applyFill="1" applyBorder="1" applyAlignment="1">
      <alignment/>
    </xf>
    <xf numFmtId="4" fontId="1" fillId="18" borderId="50" xfId="0" applyNumberFormat="1" applyFont="1" applyFill="1" applyBorder="1" applyAlignment="1">
      <alignment/>
    </xf>
    <xf numFmtId="4" fontId="1" fillId="18" borderId="51" xfId="0" applyNumberFormat="1" applyFont="1" applyFill="1" applyBorder="1" applyAlignment="1">
      <alignment/>
    </xf>
    <xf numFmtId="0" fontId="20" fillId="0" borderId="68" xfId="51" applyFont="1" applyBorder="1" applyAlignment="1">
      <alignment horizontal="right"/>
      <protection/>
    </xf>
    <xf numFmtId="0" fontId="1" fillId="0" borderId="12" xfId="51" applyNumberFormat="1" applyFont="1" applyBorder="1">
      <alignment/>
      <protection/>
    </xf>
    <xf numFmtId="0" fontId="1" fillId="0" borderId="15" xfId="51" applyNumberFormat="1" applyFont="1" applyFill="1" applyBorder="1">
      <alignment/>
      <protection/>
    </xf>
    <xf numFmtId="0" fontId="1" fillId="0" borderId="23" xfId="51" applyNumberFormat="1" applyFont="1" applyFill="1" applyBorder="1">
      <alignment/>
      <protection/>
    </xf>
    <xf numFmtId="0" fontId="1" fillId="0" borderId="15" xfId="51" applyFont="1" applyFill="1" applyBorder="1">
      <alignment/>
      <protection/>
    </xf>
    <xf numFmtId="0" fontId="1" fillId="0" borderId="23" xfId="51" applyFont="1" applyFill="1" applyBorder="1">
      <alignment/>
      <protection/>
    </xf>
    <xf numFmtId="170" fontId="29" fillId="0" borderId="24" xfId="51" applyNumberFormat="1" applyFont="1" applyBorder="1">
      <alignment/>
      <protection/>
    </xf>
    <xf numFmtId="4" fontId="29" fillId="0" borderId="23" xfId="51" applyNumberFormat="1" applyFont="1" applyBorder="1">
      <alignment/>
      <protection/>
    </xf>
    <xf numFmtId="0" fontId="1" fillId="18" borderId="11" xfId="51" applyFont="1" applyFill="1" applyBorder="1">
      <alignment/>
      <protection/>
    </xf>
    <xf numFmtId="4" fontId="24" fillId="18" borderId="12" xfId="51" applyNumberFormat="1" applyFont="1" applyFill="1" applyBorder="1">
      <alignment/>
      <protection/>
    </xf>
    <xf numFmtId="0" fontId="41" fillId="0" borderId="60" xfId="0" applyNumberFormat="1" applyFont="1" applyBorder="1" applyAlignment="1">
      <alignment horizontal="left"/>
    </xf>
    <xf numFmtId="171" fontId="33" fillId="0" borderId="67" xfId="0" applyNumberFormat="1" applyFont="1" applyBorder="1" applyAlignment="1">
      <alignment horizontal="right"/>
    </xf>
    <xf numFmtId="0" fontId="0" fillId="0" borderId="0" xfId="0" applyFont="1" applyAlignment="1">
      <alignment/>
    </xf>
    <xf numFmtId="0" fontId="0" fillId="0" borderId="0" xfId="0" applyFont="1" applyAlignment="1">
      <alignment horizontal="center"/>
    </xf>
    <xf numFmtId="171" fontId="0" fillId="0" borderId="0" xfId="0" applyNumberFormat="1" applyFont="1" applyAlignment="1">
      <alignment horizontal="right"/>
    </xf>
    <xf numFmtId="0" fontId="42" fillId="0" borderId="67" xfId="37" applyFont="1" applyBorder="1" applyAlignment="1">
      <alignment horizontal="center" vertical="center"/>
      <protection/>
    </xf>
    <xf numFmtId="0" fontId="38" fillId="0" borderId="65" xfId="37" applyFont="1" applyBorder="1">
      <alignment/>
      <protection/>
    </xf>
    <xf numFmtId="0" fontId="43" fillId="0" borderId="66" xfId="37" applyFont="1" applyBorder="1" applyAlignment="1">
      <alignment horizontal="center"/>
      <protection/>
    </xf>
    <xf numFmtId="0" fontId="44" fillId="0" borderId="66" xfId="37" applyFont="1" applyBorder="1" applyAlignment="1">
      <alignment horizontal="center"/>
      <protection/>
    </xf>
    <xf numFmtId="0" fontId="44" fillId="0" borderId="66" xfId="37" applyFont="1" applyBorder="1" applyAlignment="1">
      <alignment horizontal="right"/>
      <protection/>
    </xf>
    <xf numFmtId="0" fontId="38" fillId="0" borderId="67" xfId="37" applyFont="1" applyBorder="1">
      <alignment/>
      <protection/>
    </xf>
    <xf numFmtId="0" fontId="38" fillId="0" borderId="75" xfId="37" applyFont="1" applyBorder="1" applyAlignment="1">
      <alignment horizontal="right"/>
      <protection/>
    </xf>
    <xf numFmtId="0" fontId="41" fillId="0" borderId="66" xfId="37" applyNumberFormat="1" applyFont="1" applyBorder="1">
      <alignment/>
      <protection/>
    </xf>
    <xf numFmtId="0" fontId="38" fillId="0" borderId="66" xfId="37" applyFont="1" applyBorder="1">
      <alignment/>
      <protection/>
    </xf>
    <xf numFmtId="0" fontId="38" fillId="0" borderId="66" xfId="37" applyFont="1" applyBorder="1" applyAlignment="1">
      <alignment horizontal="right"/>
      <protection/>
    </xf>
    <xf numFmtId="0" fontId="38" fillId="0" borderId="66" xfId="37" applyFont="1" applyBorder="1" applyAlignment="1">
      <alignment horizontal="left"/>
      <protection/>
    </xf>
    <xf numFmtId="0" fontId="38" fillId="0" borderId="67" xfId="37" applyFont="1" applyBorder="1" applyAlignment="1">
      <alignment horizontal="center"/>
      <protection/>
    </xf>
    <xf numFmtId="49" fontId="38" fillId="0" borderId="75" xfId="37" applyNumberFormat="1" applyFont="1" applyBorder="1" applyAlignment="1">
      <alignment horizontal="right"/>
      <protection/>
    </xf>
    <xf numFmtId="49" fontId="38" fillId="0" borderId="67" xfId="37" applyNumberFormat="1" applyFont="1" applyBorder="1" applyAlignment="1">
      <alignment horizontal="center"/>
      <protection/>
    </xf>
    <xf numFmtId="0" fontId="38" fillId="0" borderId="66" xfId="37" applyFont="1" applyBorder="1" applyAlignment="1">
      <alignment/>
      <protection/>
    </xf>
    <xf numFmtId="0" fontId="34" fillId="18" borderId="12" xfId="51" applyFont="1" applyFill="1" applyBorder="1" applyAlignment="1">
      <alignment horizontal="center" vertical="center" wrapText="1"/>
      <protection/>
    </xf>
    <xf numFmtId="0" fontId="34" fillId="18" borderId="12" xfId="51" applyNumberFormat="1" applyFont="1" applyFill="1" applyBorder="1" applyAlignment="1">
      <alignment horizontal="center" vertical="center" wrapText="1"/>
      <protection/>
    </xf>
    <xf numFmtId="171" fontId="34" fillId="18" borderId="12" xfId="51" applyNumberFormat="1" applyFont="1" applyFill="1" applyBorder="1" applyAlignment="1">
      <alignment horizontal="center" vertical="center" wrapText="1"/>
      <protection/>
    </xf>
    <xf numFmtId="171" fontId="34" fillId="18" borderId="21" xfId="51" applyNumberFormat="1" applyFont="1" applyFill="1" applyBorder="1" applyAlignment="1">
      <alignment horizontal="center" vertical="center" wrapText="1"/>
      <protection/>
    </xf>
    <xf numFmtId="0" fontId="34" fillId="20" borderId="66" xfId="51" applyFont="1" applyFill="1" applyBorder="1" applyAlignment="1">
      <alignment vertical="top" wrapText="1"/>
      <protection/>
    </xf>
    <xf numFmtId="49" fontId="34" fillId="20" borderId="66" xfId="51" applyNumberFormat="1" applyFont="1" applyFill="1" applyBorder="1" applyAlignment="1">
      <alignment horizontal="center" shrinkToFit="1"/>
      <protection/>
    </xf>
    <xf numFmtId="4" fontId="34" fillId="20" borderId="66" xfId="51" applyNumberFormat="1" applyFont="1" applyFill="1" applyBorder="1" applyAlignment="1">
      <alignment horizontal="center"/>
      <protection/>
    </xf>
    <xf numFmtId="171" fontId="34" fillId="20" borderId="66" xfId="51" applyNumberFormat="1" applyFont="1" applyFill="1" applyBorder="1" applyAlignment="1">
      <alignment horizontal="right"/>
      <protection/>
    </xf>
    <xf numFmtId="171" fontId="34" fillId="20" borderId="67" xfId="51" applyNumberFormat="1" applyFont="1" applyFill="1" applyBorder="1" applyAlignment="1">
      <alignment horizontal="right"/>
      <protection/>
    </xf>
    <xf numFmtId="0" fontId="45" fillId="19" borderId="65" xfId="0" applyNumberFormat="1" applyFont="1" applyFill="1" applyBorder="1" applyAlignment="1" applyProtection="1">
      <alignment horizontal="left" vertical="top"/>
      <protection/>
    </xf>
    <xf numFmtId="0" fontId="1" fillId="19" borderId="66" xfId="0" applyNumberFormat="1" applyFont="1" applyFill="1" applyBorder="1" applyAlignment="1" applyProtection="1">
      <alignment horizontal="center" vertical="top"/>
      <protection/>
    </xf>
    <xf numFmtId="171" fontId="1" fillId="19" borderId="66" xfId="0" applyNumberFormat="1" applyFont="1" applyFill="1" applyBorder="1" applyAlignment="1" applyProtection="1">
      <alignment horizontal="right" vertical="top"/>
      <protection/>
    </xf>
    <xf numFmtId="171" fontId="1" fillId="19" borderId="67" xfId="0" applyNumberFormat="1" applyFont="1" applyFill="1" applyBorder="1" applyAlignment="1" applyProtection="1">
      <alignment horizontal="right" vertical="top"/>
      <protection/>
    </xf>
    <xf numFmtId="0" fontId="33" fillId="0" borderId="65" xfId="51" applyFont="1" applyBorder="1" applyAlignment="1">
      <alignment vertical="top" wrapText="1"/>
      <protection/>
    </xf>
    <xf numFmtId="49" fontId="33" fillId="0" borderId="66" xfId="51" applyNumberFormat="1" applyFont="1" applyBorder="1" applyAlignment="1">
      <alignment horizontal="center" shrinkToFit="1"/>
      <protection/>
    </xf>
    <xf numFmtId="0" fontId="33" fillId="0" borderId="24" xfId="51" applyFont="1" applyBorder="1" applyAlignment="1">
      <alignment vertical="top" wrapText="1"/>
      <protection/>
    </xf>
    <xf numFmtId="49" fontId="33" fillId="0" borderId="24" xfId="51" applyNumberFormat="1" applyFont="1" applyBorder="1" applyAlignment="1">
      <alignment horizontal="center" shrinkToFit="1"/>
      <protection/>
    </xf>
    <xf numFmtId="0" fontId="24" fillId="18" borderId="38" xfId="0" applyNumberFormat="1" applyFont="1" applyFill="1" applyBorder="1" applyAlignment="1">
      <alignment/>
    </xf>
    <xf numFmtId="0" fontId="24" fillId="18" borderId="12" xfId="0" applyNumberFormat="1" applyFont="1" applyFill="1" applyBorder="1" applyAlignment="1">
      <alignment/>
    </xf>
    <xf numFmtId="0" fontId="24" fillId="18" borderId="11" xfId="0" applyNumberFormat="1" applyFont="1" applyFill="1" applyBorder="1" applyAlignment="1">
      <alignment/>
    </xf>
    <xf numFmtId="0" fontId="1" fillId="18" borderId="11" xfId="0" applyNumberFormat="1" applyFont="1" applyFill="1" applyBorder="1" applyAlignment="1">
      <alignment/>
    </xf>
    <xf numFmtId="0" fontId="1" fillId="18" borderId="12" xfId="0" applyNumberFormat="1" applyFont="1" applyFill="1" applyBorder="1" applyAlignment="1">
      <alignment/>
    </xf>
    <xf numFmtId="49" fontId="34" fillId="0" borderId="0" xfId="0" applyNumberFormat="1" applyFont="1" applyAlignment="1">
      <alignment/>
    </xf>
    <xf numFmtId="49" fontId="33" fillId="0" borderId="65" xfId="0" applyNumberFormat="1" applyFont="1" applyBorder="1" applyAlignment="1">
      <alignment/>
    </xf>
    <xf numFmtId="169" fontId="33" fillId="0" borderId="67" xfId="0" applyNumberFormat="1" applyFont="1" applyBorder="1" applyAlignment="1">
      <alignment/>
    </xf>
    <xf numFmtId="0" fontId="33" fillId="18" borderId="66" xfId="0" applyFont="1" applyFill="1" applyBorder="1" applyAlignment="1">
      <alignment horizontal="right"/>
    </xf>
    <xf numFmtId="0" fontId="0" fillId="0" borderId="0" xfId="0" applyBorder="1" applyAlignment="1">
      <alignment/>
    </xf>
    <xf numFmtId="0" fontId="42" fillId="0" borderId="0" xfId="37" applyFont="1" applyBorder="1" applyAlignment="1">
      <alignment horizontal="center" vertical="center"/>
      <protection/>
    </xf>
    <xf numFmtId="0" fontId="38" fillId="0" borderId="0" xfId="37" applyFont="1" applyBorder="1">
      <alignment/>
      <protection/>
    </xf>
    <xf numFmtId="0" fontId="43" fillId="0" borderId="0" xfId="37" applyFont="1" applyBorder="1" applyAlignment="1">
      <alignment horizontal="center"/>
      <protection/>
    </xf>
    <xf numFmtId="0" fontId="44" fillId="0" borderId="0" xfId="37" applyFont="1" applyBorder="1" applyAlignment="1">
      <alignment horizontal="center"/>
      <protection/>
    </xf>
    <xf numFmtId="0" fontId="44" fillId="0" borderId="0" xfId="37" applyFont="1" applyBorder="1" applyAlignment="1">
      <alignment horizontal="right"/>
      <protection/>
    </xf>
    <xf numFmtId="0" fontId="38" fillId="0" borderId="65" xfId="37" applyFont="1" applyBorder="1" applyAlignment="1">
      <alignment horizontal="right"/>
      <protection/>
    </xf>
    <xf numFmtId="0" fontId="38" fillId="0" borderId="0" xfId="37" applyFont="1" applyBorder="1" applyAlignment="1">
      <alignment horizontal="center"/>
      <protection/>
    </xf>
    <xf numFmtId="49" fontId="38" fillId="0" borderId="65" xfId="37" applyNumberFormat="1" applyFont="1" applyBorder="1" applyAlignment="1">
      <alignment horizontal="right"/>
      <protection/>
    </xf>
    <xf numFmtId="49" fontId="38" fillId="0" borderId="0" xfId="37" applyNumberFormat="1" applyFont="1" applyBorder="1" applyAlignment="1">
      <alignment horizontal="center"/>
      <protection/>
    </xf>
    <xf numFmtId="0" fontId="38" fillId="0" borderId="0" xfId="37" applyFont="1" applyBorder="1" applyAlignment="1">
      <alignment horizontal="right"/>
      <protection/>
    </xf>
    <xf numFmtId="0" fontId="38" fillId="0" borderId="0" xfId="37" applyFont="1" applyBorder="1" applyAlignment="1">
      <alignment/>
      <protection/>
    </xf>
    <xf numFmtId="0" fontId="46" fillId="18" borderId="75" xfId="40" applyFont="1" applyFill="1" applyBorder="1" applyAlignment="1" applyProtection="1">
      <alignment horizontal="center" vertical="center" wrapText="1"/>
      <protection/>
    </xf>
    <xf numFmtId="49" fontId="46" fillId="0" borderId="65" xfId="0" applyNumberFormat="1" applyFont="1" applyBorder="1" applyAlignment="1" applyProtection="1">
      <alignment horizontal="center" vertical="center"/>
      <protection/>
    </xf>
    <xf numFmtId="49" fontId="46" fillId="0" borderId="66" xfId="0" applyNumberFormat="1" applyFont="1" applyBorder="1" applyAlignment="1" applyProtection="1">
      <alignment horizontal="center" vertical="center"/>
      <protection/>
    </xf>
    <xf numFmtId="49" fontId="47" fillId="0" borderId="66" xfId="0" applyNumberFormat="1" applyFont="1" applyBorder="1" applyAlignment="1" applyProtection="1">
      <alignment horizontal="left"/>
      <protection/>
    </xf>
    <xf numFmtId="49" fontId="48" fillId="0" borderId="66" xfId="0" applyNumberFormat="1" applyFont="1" applyBorder="1" applyAlignment="1" applyProtection="1">
      <alignment horizontal="left"/>
      <protection/>
    </xf>
    <xf numFmtId="4" fontId="48" fillId="0" borderId="66" xfId="0" applyNumberFormat="1" applyFont="1" applyBorder="1" applyAlignment="1" applyProtection="1">
      <alignment horizontal="right"/>
      <protection/>
    </xf>
    <xf numFmtId="4" fontId="46" fillId="0" borderId="66" xfId="40" applyNumberFormat="1" applyFont="1" applyBorder="1" applyAlignment="1" applyProtection="1">
      <alignment vertical="center"/>
      <protection/>
    </xf>
    <xf numFmtId="4" fontId="46" fillId="0" borderId="66" xfId="38" applyNumberFormat="1" applyFont="1" applyBorder="1" applyAlignment="1" applyProtection="1">
      <alignment vertical="center"/>
      <protection/>
    </xf>
    <xf numFmtId="49" fontId="46" fillId="0" borderId="75" xfId="0" applyNumberFormat="1" applyFont="1" applyBorder="1" applyAlignment="1" applyProtection="1">
      <alignment horizontal="center" vertical="center"/>
      <protection/>
    </xf>
    <xf numFmtId="49" fontId="46" fillId="0" borderId="75" xfId="0" applyNumberFormat="1" applyFont="1" applyBorder="1" applyAlignment="1" applyProtection="1">
      <alignment horizontal="center" vertical="center" wrapText="1"/>
      <protection/>
    </xf>
    <xf numFmtId="0" fontId="49" fillId="13" borderId="75" xfId="0" applyFont="1" applyFill="1" applyBorder="1" applyAlignment="1">
      <alignment horizontal="left" wrapText="1" shrinkToFit="1"/>
    </xf>
    <xf numFmtId="49" fontId="49" fillId="13" borderId="75" xfId="0" applyNumberFormat="1" applyFont="1" applyFill="1" applyBorder="1" applyAlignment="1">
      <alignment vertical="center"/>
    </xf>
    <xf numFmtId="49" fontId="49" fillId="13" borderId="75" xfId="0" applyNumberFormat="1" applyFont="1" applyFill="1" applyBorder="1" applyAlignment="1">
      <alignment horizontal="left" wrapText="1" shrinkToFit="1"/>
    </xf>
    <xf numFmtId="0" fontId="50" fillId="18" borderId="75" xfId="39" applyFont="1" applyFill="1" applyBorder="1">
      <alignment/>
      <protection/>
    </xf>
    <xf numFmtId="0" fontId="0" fillId="18" borderId="75" xfId="39" applyFont="1" applyFill="1" applyBorder="1" applyAlignment="1">
      <alignment horizontal="center"/>
      <protection/>
    </xf>
    <xf numFmtId="4" fontId="1" fillId="0" borderId="23" xfId="0" applyNumberFormat="1" applyFont="1" applyBorder="1" applyAlignment="1">
      <alignment horizontal="right" vertical="center"/>
    </xf>
    <xf numFmtId="4" fontId="1" fillId="0" borderId="14" xfId="0" applyNumberFormat="1" applyFont="1" applyBorder="1" applyAlignment="1">
      <alignment horizontal="right" vertical="center"/>
    </xf>
    <xf numFmtId="4" fontId="1" fillId="0" borderId="76" xfId="0" applyNumberFormat="1" applyFont="1" applyBorder="1" applyAlignment="1">
      <alignment horizontal="right" vertical="center"/>
    </xf>
    <xf numFmtId="3" fontId="23" fillId="7" borderId="69" xfId="0" applyNumberFormat="1" applyFont="1" applyFill="1" applyBorder="1" applyAlignment="1">
      <alignment horizontal="right" vertical="center"/>
    </xf>
    <xf numFmtId="0" fontId="0" fillId="0" borderId="0" xfId="0" applyNumberFormat="1" applyFont="1" applyBorder="1" applyAlignment="1">
      <alignment wrapText="1"/>
    </xf>
    <xf numFmtId="0" fontId="0" fillId="0" borderId="0" xfId="0" applyNumberFormat="1" applyFont="1" applyBorder="1" applyAlignment="1">
      <alignment horizontal="left" wrapText="1"/>
    </xf>
    <xf numFmtId="0" fontId="19" fillId="0" borderId="0" xfId="0" applyFont="1" applyBorder="1" applyAlignment="1">
      <alignment horizontal="center"/>
    </xf>
    <xf numFmtId="0" fontId="1" fillId="0" borderId="77" xfId="51" applyFont="1" applyBorder="1" applyAlignment="1">
      <alignment horizontal="center"/>
      <protection/>
    </xf>
    <xf numFmtId="49" fontId="1" fillId="0" borderId="78" xfId="51" applyNumberFormat="1" applyFont="1" applyBorder="1" applyAlignment="1">
      <alignment horizontal="center"/>
      <protection/>
    </xf>
    <xf numFmtId="0" fontId="1" fillId="0" borderId="79" xfId="51" applyFont="1" applyBorder="1" applyAlignment="1">
      <alignment horizontal="center" shrinkToFit="1"/>
      <protection/>
    </xf>
    <xf numFmtId="0" fontId="30" fillId="13" borderId="25" xfId="51" applyNumberFormat="1" applyFont="1" applyFill="1" applyBorder="1" applyAlignment="1">
      <alignment horizontal="left" wrapText="1" indent="1"/>
      <protection/>
    </xf>
    <xf numFmtId="0" fontId="18" fillId="0" borderId="18" xfId="0" applyFont="1" applyBorder="1" applyAlignment="1">
      <alignment horizontal="center" vertical="top"/>
    </xf>
    <xf numFmtId="0" fontId="20" fillId="0" borderId="10" xfId="0" applyFont="1" applyBorder="1" applyAlignment="1">
      <alignment horizontal="left"/>
    </xf>
    <xf numFmtId="0" fontId="20" fillId="0" borderId="21" xfId="0" applyFont="1" applyBorder="1" applyAlignment="1">
      <alignment horizontal="left"/>
    </xf>
    <xf numFmtId="0" fontId="20" fillId="0" borderId="21" xfId="0" applyFont="1" applyBorder="1" applyAlignment="1">
      <alignment horizontal="center"/>
    </xf>
    <xf numFmtId="0" fontId="18" fillId="0" borderId="80" xfId="0" applyFont="1" applyBorder="1" applyAlignment="1">
      <alignment horizontal="center" vertical="center"/>
    </xf>
    <xf numFmtId="0" fontId="24" fillId="18" borderId="44" xfId="0" applyFont="1" applyFill="1" applyBorder="1" applyAlignment="1">
      <alignment horizontal="center"/>
    </xf>
    <xf numFmtId="0" fontId="1" fillId="0" borderId="81" xfId="0" applyFont="1" applyBorder="1" applyAlignment="1">
      <alignment horizontal="center" shrinkToFit="1"/>
    </xf>
    <xf numFmtId="168" fontId="1" fillId="0" borderId="39" xfId="0" applyNumberFormat="1" applyFont="1" applyBorder="1" applyAlignment="1">
      <alignment horizontal="right" indent="2"/>
    </xf>
    <xf numFmtId="168" fontId="23" fillId="18" borderId="49" xfId="0" applyNumberFormat="1" applyFont="1" applyFill="1" applyBorder="1" applyAlignment="1">
      <alignment horizontal="right" indent="2"/>
    </xf>
    <xf numFmtId="0" fontId="29" fillId="0" borderId="0" xfId="0" applyFont="1" applyBorder="1" applyAlignment="1">
      <alignment horizontal="left" vertical="top" wrapText="1"/>
    </xf>
    <xf numFmtId="4" fontId="35" fillId="0" borderId="0" xfId="0" applyNumberFormat="1" applyFont="1" applyBorder="1" applyAlignment="1">
      <alignment horizontal="center"/>
    </xf>
    <xf numFmtId="49" fontId="34" fillId="0" borderId="0" xfId="0" applyNumberFormat="1" applyFont="1" applyBorder="1" applyAlignment="1">
      <alignment/>
    </xf>
    <xf numFmtId="0" fontId="1" fillId="0" borderId="78" xfId="51" applyFont="1" applyBorder="1" applyAlignment="1">
      <alignment horizontal="center"/>
      <protection/>
    </xf>
    <xf numFmtId="0" fontId="1" fillId="0" borderId="82" xfId="51" applyFont="1" applyBorder="1" applyAlignment="1">
      <alignment horizontal="left"/>
      <protection/>
    </xf>
    <xf numFmtId="49" fontId="18" fillId="0" borderId="0" xfId="0" applyNumberFormat="1" applyFont="1" applyBorder="1" applyAlignment="1">
      <alignment horizontal="center"/>
    </xf>
    <xf numFmtId="0" fontId="18" fillId="0" borderId="0" xfId="0" applyFont="1" applyBorder="1" applyAlignment="1">
      <alignment horizontal="center"/>
    </xf>
    <xf numFmtId="3" fontId="24" fillId="18" borderId="74" xfId="0" applyNumberFormat="1" applyFont="1" applyFill="1" applyBorder="1" applyAlignment="1">
      <alignment horizontal="right"/>
    </xf>
    <xf numFmtId="0" fontId="40" fillId="0" borderId="0" xfId="51" applyFont="1" applyBorder="1" applyAlignment="1">
      <alignment horizontal="center"/>
      <protection/>
    </xf>
    <xf numFmtId="0" fontId="1" fillId="0" borderId="82" xfId="51" applyFont="1" applyBorder="1" applyAlignment="1">
      <alignment horizontal="center" shrinkToFit="1"/>
      <protection/>
    </xf>
    <xf numFmtId="0" fontId="42" fillId="0" borderId="65" xfId="37" applyFont="1" applyBorder="1" applyAlignment="1">
      <alignment horizontal="center" vertical="center"/>
      <protection/>
    </xf>
    <xf numFmtId="0" fontId="38" fillId="0" borderId="66" xfId="37" applyFont="1" applyBorder="1" applyAlignment="1">
      <alignment horizontal="center" shrinkToFit="1"/>
      <protection/>
    </xf>
    <xf numFmtId="0" fontId="34" fillId="0" borderId="60" xfId="0" applyFont="1" applyBorder="1" applyAlignment="1">
      <alignment horizontal="left" vertical="center"/>
    </xf>
    <xf numFmtId="4" fontId="34" fillId="0" borderId="63" xfId="0" applyNumberFormat="1" applyFont="1" applyBorder="1" applyAlignment="1">
      <alignment horizontal="left" vertical="center"/>
    </xf>
    <xf numFmtId="0" fontId="42" fillId="0" borderId="75" xfId="37" applyFont="1" applyBorder="1" applyAlignment="1">
      <alignment horizontal="center" vertical="center"/>
      <protection/>
    </xf>
    <xf numFmtId="0" fontId="38" fillId="0" borderId="67" xfId="37" applyFont="1" applyBorder="1" applyAlignment="1">
      <alignment horizontal="center" shrinkToFit="1"/>
      <protection/>
    </xf>
    <xf numFmtId="49" fontId="50" fillId="18" borderId="75" xfId="39" applyNumberFormat="1" applyFont="1" applyFill="1" applyBorder="1" applyAlignment="1">
      <alignment horizontal="center"/>
      <protection/>
    </xf>
    <xf numFmtId="174" fontId="38" fillId="0" borderId="24" xfId="51" applyNumberFormat="1" applyFont="1" applyBorder="1" applyAlignment="1">
      <alignment horizontal="right"/>
      <protection/>
    </xf>
    <xf numFmtId="174" fontId="33" fillId="18" borderId="66" xfId="51" applyNumberFormat="1" applyFont="1" applyFill="1" applyBorder="1" applyAlignment="1">
      <alignment horizontal="right"/>
      <protection/>
    </xf>
    <xf numFmtId="174" fontId="33" fillId="19" borderId="66" xfId="51" applyNumberFormat="1" applyFont="1" applyFill="1" applyBorder="1" applyAlignment="1">
      <alignment horizontal="right"/>
      <protection/>
    </xf>
    <xf numFmtId="174" fontId="33" fillId="18" borderId="66" xfId="51" applyNumberFormat="1" applyFont="1" applyFill="1" applyBorder="1" applyAlignment="1">
      <alignment horizontal="left"/>
      <protection/>
    </xf>
    <xf numFmtId="174" fontId="39" fillId="18" borderId="66" xfId="51" applyNumberFormat="1" applyFont="1" applyFill="1" applyBorder="1" applyAlignment="1">
      <alignment horizontal="left"/>
      <protection/>
    </xf>
    <xf numFmtId="174" fontId="38" fillId="0" borderId="24" xfId="51" applyNumberFormat="1" applyFont="1" applyBorder="1">
      <alignment/>
      <protection/>
    </xf>
    <xf numFmtId="174" fontId="34" fillId="18" borderId="67" xfId="51" applyNumberFormat="1" applyFont="1" applyFill="1" applyBorder="1">
      <alignment/>
      <protection/>
    </xf>
    <xf numFmtId="174" fontId="33" fillId="19" borderId="67" xfId="51" applyNumberFormat="1" applyFont="1" applyFill="1" applyBorder="1">
      <alignment/>
      <protection/>
    </xf>
    <xf numFmtId="174" fontId="29" fillId="0" borderId="24" xfId="51" applyNumberFormat="1" applyFont="1" applyBorder="1" applyAlignment="1">
      <alignment horizontal="right"/>
      <protection/>
    </xf>
    <xf numFmtId="174" fontId="1" fillId="18" borderId="11" xfId="51" applyNumberFormat="1" applyFont="1" applyFill="1" applyBorder="1" applyAlignment="1">
      <alignment horizontal="right"/>
      <protection/>
    </xf>
    <xf numFmtId="174" fontId="1" fillId="0" borderId="11" xfId="51" applyNumberFormat="1" applyFont="1" applyBorder="1" applyAlignment="1">
      <alignment horizontal="right"/>
      <protection/>
    </xf>
    <xf numFmtId="174" fontId="29" fillId="0" borderId="24" xfId="51" applyNumberFormat="1" applyFont="1" applyBorder="1">
      <alignment/>
      <protection/>
    </xf>
    <xf numFmtId="174" fontId="24" fillId="18" borderId="21" xfId="51" applyNumberFormat="1" applyFont="1" applyFill="1" applyBorder="1">
      <alignment/>
      <protection/>
    </xf>
    <xf numFmtId="174" fontId="1" fillId="0" borderId="12" xfId="51" applyNumberFormat="1" applyFont="1" applyBorder="1">
      <alignment/>
      <protection/>
    </xf>
    <xf numFmtId="174" fontId="33" fillId="0" borderId="66" xfId="51" applyNumberFormat="1" applyFont="1" applyBorder="1" applyAlignment="1">
      <alignment horizontal="center"/>
      <protection/>
    </xf>
    <xf numFmtId="174" fontId="33" fillId="0" borderId="66" xfId="51" applyNumberFormat="1" applyFont="1" applyBorder="1" applyAlignment="1">
      <alignment horizontal="right"/>
      <protection/>
    </xf>
    <xf numFmtId="174" fontId="33" fillId="0" borderId="67" xfId="51" applyNumberFormat="1" applyFont="1" applyBorder="1" applyAlignment="1">
      <alignment horizontal="right"/>
      <protection/>
    </xf>
    <xf numFmtId="174" fontId="33" fillId="0" borderId="24" xfId="51" applyNumberFormat="1" applyFont="1" applyBorder="1" applyAlignment="1">
      <alignment horizontal="center"/>
      <protection/>
    </xf>
    <xf numFmtId="174" fontId="33" fillId="0" borderId="24" xfId="51" applyNumberFormat="1" applyFont="1" applyBorder="1" applyAlignment="1">
      <alignment horizontal="right"/>
      <protection/>
    </xf>
    <xf numFmtId="174" fontId="1" fillId="19" borderId="66" xfId="0" applyNumberFormat="1" applyFont="1" applyFill="1" applyBorder="1" applyAlignment="1" applyProtection="1">
      <alignment horizontal="center" vertical="top"/>
      <protection/>
    </xf>
    <xf numFmtId="174" fontId="1" fillId="19" borderId="66" xfId="0" applyNumberFormat="1" applyFont="1" applyFill="1" applyBorder="1" applyAlignment="1" applyProtection="1">
      <alignment horizontal="right" vertical="top"/>
      <protection/>
    </xf>
    <xf numFmtId="174" fontId="24" fillId="19" borderId="66" xfId="0" applyNumberFormat="1" applyFont="1" applyFill="1" applyBorder="1" applyAlignment="1" applyProtection="1">
      <alignment horizontal="right" vertical="top"/>
      <protection/>
    </xf>
    <xf numFmtId="174" fontId="1" fillId="19" borderId="67" xfId="0" applyNumberFormat="1" applyFont="1" applyFill="1" applyBorder="1" applyAlignment="1" applyProtection="1">
      <alignment horizontal="right" vertical="top"/>
      <protection/>
    </xf>
    <xf numFmtId="174" fontId="34" fillId="20" borderId="66" xfId="51" applyNumberFormat="1" applyFont="1" applyFill="1" applyBorder="1" applyAlignment="1">
      <alignment horizontal="center"/>
      <protection/>
    </xf>
    <xf numFmtId="174" fontId="34" fillId="20" borderId="66" xfId="51" applyNumberFormat="1" applyFont="1" applyFill="1" applyBorder="1" applyAlignment="1">
      <alignment horizontal="right"/>
      <protection/>
    </xf>
    <xf numFmtId="174" fontId="34" fillId="20" borderId="67" xfId="51" applyNumberFormat="1" applyFont="1" applyFill="1" applyBorder="1" applyAlignment="1">
      <alignment horizontal="right"/>
      <protection/>
    </xf>
    <xf numFmtId="174" fontId="49" fillId="13" borderId="75" xfId="0" applyNumberFormat="1" applyFont="1" applyFill="1" applyBorder="1" applyAlignment="1">
      <alignment vertical="center"/>
    </xf>
    <xf numFmtId="174" fontId="46" fillId="2" borderId="75" xfId="40" applyNumberFormat="1" applyFont="1" applyFill="1" applyBorder="1" applyAlignment="1" applyProtection="1">
      <alignment vertical="center"/>
      <protection locked="0"/>
    </xf>
    <xf numFmtId="174" fontId="46" fillId="0" borderId="75" xfId="38" applyNumberFormat="1" applyFont="1" applyBorder="1" applyAlignment="1" applyProtection="1">
      <alignment vertical="center"/>
      <protection/>
    </xf>
    <xf numFmtId="174" fontId="0" fillId="18" borderId="75" xfId="39" applyNumberFormat="1" applyFont="1" applyFill="1" applyBorder="1" applyAlignment="1">
      <alignment horizontal="right"/>
      <protection/>
    </xf>
    <xf numFmtId="174" fontId="22" fillId="18" borderId="75" xfId="39" applyNumberFormat="1" applyFont="1" applyFill="1" applyBorder="1">
      <alignment/>
      <protection/>
    </xf>
  </cellXfs>
  <cellStyles count="53">
    <cellStyle name="Normal" xfId="0"/>
    <cellStyle name="_stavba"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Excel Built-in Excel Built-in Excel Built-in Excel Built-in Excel Built-in Excel Built-in normální_POL.XLS" xfId="37"/>
    <cellStyle name="Excel Built-in Excel Built-in Excel Built-in Excel Built-in normální_POL.XLS" xfId="38"/>
    <cellStyle name="Excel Built-in Excel Built-in Excel Built-in Excel Built-in normální_POL.XLS_SO 06 Přístupová komunikace CTP" xfId="39"/>
    <cellStyle name="Excel Built-in Excel Built-in Excel Built-in Excel Built-in normální_VYKAZ_VYMER_Spec VO_Hanka" xfId="40"/>
    <cellStyle name="Chybně"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ální_POL.XLS"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6E6FF"/>
      <rgbColor rgb="00000080"/>
      <rgbColor rgb="00FF00FF"/>
      <rgbColor rgb="00FFFF00"/>
      <rgbColor rgb="0000FFFF"/>
      <rgbColor rgb="00800080"/>
      <rgbColor rgb="00800000"/>
      <rgbColor rgb="00008080"/>
      <rgbColor rgb="000000FF"/>
      <rgbColor rgb="0000CCFF"/>
      <rgbColor rgb="00CFE7F5"/>
      <rgbColor rgb="00E6E6E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CC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176"/>
  <sheetViews>
    <sheetView showGridLines="0" showZeros="0" view="pageBreakPreview" zoomScale="80" zoomScaleSheetLayoutView="80" zoomScalePageLayoutView="0" workbookViewId="0" topLeftCell="B10">
      <selection activeCell="D6" sqref="D6"/>
    </sheetView>
  </sheetViews>
  <sheetFormatPr defaultColWidth="9.125" defaultRowHeight="12.75"/>
  <cols>
    <col min="1" max="1" width="0" style="1" hidden="1" customWidth="1"/>
    <col min="2" max="2" width="7.125" style="1" customWidth="1"/>
    <col min="3" max="3" width="9.125" style="1" customWidth="1"/>
    <col min="4" max="4" width="19.75390625" style="1" customWidth="1"/>
    <col min="5" max="5" width="6.875" style="1" customWidth="1"/>
    <col min="6" max="6" width="13.125" style="1" customWidth="1"/>
    <col min="7" max="7" width="12.50390625" style="2" customWidth="1"/>
    <col min="8" max="8" width="13.50390625" style="1" customWidth="1"/>
    <col min="9" max="9" width="11.50390625" style="2" customWidth="1"/>
    <col min="10" max="10" width="8.00390625" style="2" customWidth="1"/>
    <col min="11" max="15" width="10.75390625" style="1" customWidth="1"/>
    <col min="16" max="16384" width="9.125" style="1" customWidth="1"/>
  </cols>
  <sheetData>
    <row r="1" spans="2:9" ht="18">
      <c r="B1" s="3"/>
      <c r="C1" s="4"/>
      <c r="E1" s="4" t="s">
        <v>0</v>
      </c>
      <c r="F1" s="5"/>
      <c r="G1" s="6"/>
      <c r="H1" s="7"/>
      <c r="I1" s="8"/>
    </row>
    <row r="2" spans="3:11" ht="18">
      <c r="C2" s="9"/>
      <c r="D2" s="10" t="s">
        <v>1</v>
      </c>
      <c r="K2" s="3"/>
    </row>
    <row r="4" spans="2:9" ht="15">
      <c r="B4" s="11" t="s">
        <v>2</v>
      </c>
      <c r="C4"/>
      <c r="D4" s="12" t="s">
        <v>3</v>
      </c>
      <c r="E4" s="13"/>
      <c r="F4" s="14"/>
      <c r="G4" s="15"/>
      <c r="H4" s="14"/>
      <c r="I4" s="15"/>
    </row>
    <row r="5" spans="2:11" ht="12">
      <c r="B5"/>
      <c r="C5"/>
      <c r="D5"/>
      <c r="E5"/>
      <c r="F5"/>
      <c r="G5" s="16"/>
      <c r="H5"/>
      <c r="I5" s="16"/>
      <c r="J5" s="17"/>
      <c r="K5" s="18"/>
    </row>
    <row r="6" spans="2:10" ht="12.75">
      <c r="B6" s="11" t="s">
        <v>4</v>
      </c>
      <c r="C6"/>
      <c r="D6" s="19" t="s">
        <v>5</v>
      </c>
      <c r="E6"/>
      <c r="F6"/>
      <c r="G6" s="16"/>
      <c r="H6" s="20" t="s">
        <v>6</v>
      </c>
      <c r="I6" s="21" t="s">
        <v>7</v>
      </c>
      <c r="J6" s="22"/>
    </row>
    <row r="7" spans="2:10" ht="12">
      <c r="B7"/>
      <c r="C7"/>
      <c r="D7" s="19" t="s">
        <v>8</v>
      </c>
      <c r="E7"/>
      <c r="F7"/>
      <c r="G7" s="16"/>
      <c r="H7" s="20" t="s">
        <v>9</v>
      </c>
      <c r="I7" s="23" t="s">
        <v>10</v>
      </c>
      <c r="J7" s="22"/>
    </row>
    <row r="8" spans="2:11" ht="12">
      <c r="B8"/>
      <c r="C8" s="24" t="s">
        <v>11</v>
      </c>
      <c r="D8" s="19" t="s">
        <v>12</v>
      </c>
      <c r="E8"/>
      <c r="F8"/>
      <c r="G8" s="16"/>
      <c r="H8"/>
      <c r="I8" s="16"/>
      <c r="J8" s="25"/>
      <c r="K8" s="18"/>
    </row>
    <row r="9" spans="2:11" ht="12">
      <c r="B9"/>
      <c r="C9" s="20"/>
      <c r="D9" s="26"/>
      <c r="E9"/>
      <c r="F9"/>
      <c r="G9" s="16"/>
      <c r="H9"/>
      <c r="I9" s="16"/>
      <c r="J9" s="25"/>
      <c r="K9" s="18"/>
    </row>
    <row r="10" spans="2:10" ht="12.75">
      <c r="B10" s="11" t="s">
        <v>13</v>
      </c>
      <c r="C10"/>
      <c r="D10" s="19" t="s">
        <v>14</v>
      </c>
      <c r="E10"/>
      <c r="F10"/>
      <c r="G10" s="16"/>
      <c r="H10" s="20" t="s">
        <v>6</v>
      </c>
      <c r="I10" s="23" t="s">
        <v>15</v>
      </c>
      <c r="J10" s="25"/>
    </row>
    <row r="11" spans="2:10" ht="12">
      <c r="B11"/>
      <c r="C11" s="20"/>
      <c r="D11" s="19" t="s">
        <v>16</v>
      </c>
      <c r="E11"/>
      <c r="F11"/>
      <c r="G11" s="16"/>
      <c r="H11" s="20" t="s">
        <v>9</v>
      </c>
      <c r="I11" s="23" t="s">
        <v>17</v>
      </c>
      <c r="J11" s="25"/>
    </row>
    <row r="12" spans="2:10" ht="12">
      <c r="B12"/>
      <c r="C12" s="24" t="s">
        <v>18</v>
      </c>
      <c r="D12" s="19" t="s">
        <v>19</v>
      </c>
      <c r="E12"/>
      <c r="F12"/>
      <c r="G12" s="16"/>
      <c r="H12" s="20"/>
      <c r="I12" s="16"/>
      <c r="J12" s="25"/>
    </row>
    <row r="13" spans="2:11" ht="12">
      <c r="B13" s="27"/>
      <c r="C13" s="28"/>
      <c r="D13" s="28"/>
      <c r="E13" s="29"/>
      <c r="F13" s="30"/>
      <c r="G13" s="31"/>
      <c r="H13" s="32"/>
      <c r="I13" s="31"/>
      <c r="J13" s="33" t="s">
        <v>20</v>
      </c>
      <c r="K13" s="34"/>
    </row>
    <row r="14" spans="2:11" ht="12">
      <c r="B14" s="35" t="s">
        <v>21</v>
      </c>
      <c r="C14" s="36"/>
      <c r="D14" s="37">
        <v>15</v>
      </c>
      <c r="E14" s="38" t="s">
        <v>22</v>
      </c>
      <c r="F14" s="39"/>
      <c r="G14" s="40"/>
      <c r="H14" s="40"/>
      <c r="I14" s="398">
        <f>ROUND(G31,0)</f>
        <v>0</v>
      </c>
      <c r="J14" s="398"/>
      <c r="K14" s="41"/>
    </row>
    <row r="15" spans="2:11" ht="12">
      <c r="B15" s="35" t="s">
        <v>23</v>
      </c>
      <c r="C15" s="36"/>
      <c r="D15" s="37">
        <f>SazbaDPH1</f>
        <v>15</v>
      </c>
      <c r="E15" s="38" t="s">
        <v>22</v>
      </c>
      <c r="F15" s="42"/>
      <c r="G15" s="43"/>
      <c r="H15" s="43"/>
      <c r="I15" s="399">
        <f>ROUND(I14*D15/100,0)</f>
        <v>0</v>
      </c>
      <c r="J15" s="399"/>
      <c r="K15" s="41"/>
    </row>
    <row r="16" spans="2:11" ht="12">
      <c r="B16" s="35" t="s">
        <v>21</v>
      </c>
      <c r="C16" s="36"/>
      <c r="D16" s="37">
        <v>21</v>
      </c>
      <c r="E16" s="38" t="s">
        <v>22</v>
      </c>
      <c r="F16" s="42"/>
      <c r="G16" s="43"/>
      <c r="H16" s="43"/>
      <c r="I16" s="399">
        <f>ROUND(H31,0)</f>
        <v>0</v>
      </c>
      <c r="J16" s="399"/>
      <c r="K16" s="41"/>
    </row>
    <row r="17" spans="2:11" ht="12">
      <c r="B17" s="35" t="s">
        <v>23</v>
      </c>
      <c r="C17" s="36"/>
      <c r="D17" s="37">
        <f>SazbaDPH2</f>
        <v>21</v>
      </c>
      <c r="E17" s="38" t="s">
        <v>22</v>
      </c>
      <c r="F17" s="44"/>
      <c r="G17" s="45"/>
      <c r="H17" s="45"/>
      <c r="I17" s="400">
        <f>ROUND(I16*D16/100,0)</f>
        <v>0</v>
      </c>
      <c r="J17" s="400"/>
      <c r="K17" s="41"/>
    </row>
    <row r="18" spans="2:11" ht="15">
      <c r="B18" s="46" t="s">
        <v>24</v>
      </c>
      <c r="C18" s="47"/>
      <c r="D18" s="47"/>
      <c r="E18" s="48"/>
      <c r="F18" s="49"/>
      <c r="G18" s="50"/>
      <c r="H18" s="50"/>
      <c r="I18" s="401">
        <f>SUM(I14:I17)</f>
        <v>0</v>
      </c>
      <c r="J18" s="401"/>
      <c r="K18" s="51"/>
    </row>
    <row r="20" spans="2:12" ht="18">
      <c r="B20" s="52" t="s">
        <v>25</v>
      </c>
      <c r="C20" s="53"/>
      <c r="D20" s="53"/>
      <c r="E20" s="53"/>
      <c r="F20" s="53"/>
      <c r="G20" s="53"/>
      <c r="H20" s="53"/>
      <c r="I20" s="53"/>
      <c r="J20" s="53"/>
      <c r="K20" s="53"/>
      <c r="L20" s="54"/>
    </row>
    <row r="21" spans="2:10" ht="12.75">
      <c r="B21" s="55" t="s">
        <v>26</v>
      </c>
      <c r="C21" s="56"/>
      <c r="D21" s="56"/>
      <c r="E21" s="57"/>
      <c r="F21" s="58" t="s">
        <v>27</v>
      </c>
      <c r="G21" s="59" t="str">
        <f>CONCATENATE("Základ DPH ",SazbaDPH1," %")</f>
        <v>Základ DPH 15 %</v>
      </c>
      <c r="H21" s="58" t="str">
        <f>CONCATENATE("Základ DPH ",SazbaDPH2," %")</f>
        <v>Základ DPH 21 %</v>
      </c>
      <c r="I21" s="58" t="s">
        <v>28</v>
      </c>
      <c r="J21" s="58" t="s">
        <v>22</v>
      </c>
    </row>
    <row r="22" spans="2:10" ht="12">
      <c r="B22" s="60" t="s">
        <v>29</v>
      </c>
      <c r="C22" s="61" t="s">
        <v>30</v>
      </c>
      <c r="D22" s="62"/>
      <c r="E22" s="63"/>
      <c r="F22" s="64">
        <f aca="true" t="shared" si="0" ref="F22:F30">G22+H22+I22</f>
        <v>0</v>
      </c>
      <c r="G22" s="65">
        <v>0</v>
      </c>
      <c r="H22" s="66">
        <f>SUM(H35)</f>
        <v>0</v>
      </c>
      <c r="I22" s="67">
        <f aca="true" t="shared" si="1" ref="I22:I30">H22*0.21</f>
        <v>0</v>
      </c>
      <c r="J22" s="68"/>
    </row>
    <row r="23" spans="2:10" ht="12">
      <c r="B23" s="69" t="s">
        <v>31</v>
      </c>
      <c r="C23" s="70" t="s">
        <v>32</v>
      </c>
      <c r="D23" s="71"/>
      <c r="E23" s="72"/>
      <c r="F23" s="73">
        <f t="shared" si="0"/>
        <v>0</v>
      </c>
      <c r="G23" s="67"/>
      <c r="H23" s="74">
        <f>H36</f>
        <v>0</v>
      </c>
      <c r="I23" s="67">
        <f t="shared" si="1"/>
        <v>0</v>
      </c>
      <c r="J23" s="68"/>
    </row>
    <row r="24" spans="2:10" ht="12">
      <c r="B24" s="75" t="s">
        <v>33</v>
      </c>
      <c r="C24" s="70" t="s">
        <v>34</v>
      </c>
      <c r="D24" s="71"/>
      <c r="E24" s="72"/>
      <c r="F24" s="76">
        <f t="shared" si="0"/>
        <v>0</v>
      </c>
      <c r="G24" s="67">
        <v>0</v>
      </c>
      <c r="H24" s="74">
        <f>SUM(H37:H40)</f>
        <v>0</v>
      </c>
      <c r="I24" s="67">
        <f t="shared" si="1"/>
        <v>0</v>
      </c>
      <c r="J24" s="68"/>
    </row>
    <row r="25" spans="2:10" ht="12">
      <c r="B25" s="75" t="s">
        <v>35</v>
      </c>
      <c r="C25" s="70" t="s">
        <v>36</v>
      </c>
      <c r="D25" s="71"/>
      <c r="E25" s="72"/>
      <c r="F25" s="77">
        <f t="shared" si="0"/>
        <v>0</v>
      </c>
      <c r="G25" s="67">
        <v>0</v>
      </c>
      <c r="H25" s="74">
        <f>SUM(H41:H42)</f>
        <v>0</v>
      </c>
      <c r="I25" s="67">
        <f t="shared" si="1"/>
        <v>0</v>
      </c>
      <c r="J25" s="68"/>
    </row>
    <row r="26" spans="2:10" ht="12">
      <c r="B26" s="75" t="s">
        <v>37</v>
      </c>
      <c r="C26" s="70" t="s">
        <v>38</v>
      </c>
      <c r="D26" s="71"/>
      <c r="E26" s="72"/>
      <c r="F26" s="77">
        <f t="shared" si="0"/>
        <v>0</v>
      </c>
      <c r="G26" s="67">
        <v>0</v>
      </c>
      <c r="H26" s="74">
        <f>SUM(H43:H45)</f>
        <v>0</v>
      </c>
      <c r="I26" s="67">
        <f t="shared" si="1"/>
        <v>0</v>
      </c>
      <c r="J26" s="68"/>
    </row>
    <row r="27" spans="2:10" ht="12">
      <c r="B27" s="75" t="s">
        <v>39</v>
      </c>
      <c r="C27" s="70" t="s">
        <v>40</v>
      </c>
      <c r="D27" s="71"/>
      <c r="E27" s="72"/>
      <c r="F27" s="77">
        <f t="shared" si="0"/>
        <v>0</v>
      </c>
      <c r="G27" s="67">
        <v>0</v>
      </c>
      <c r="H27" s="74">
        <f>SUM(H46)</f>
        <v>0</v>
      </c>
      <c r="I27" s="67">
        <f t="shared" si="1"/>
        <v>0</v>
      </c>
      <c r="J27" s="68"/>
    </row>
    <row r="28" spans="2:10" ht="12">
      <c r="B28" s="75" t="s">
        <v>41</v>
      </c>
      <c r="C28" s="70" t="s">
        <v>42</v>
      </c>
      <c r="D28" s="71"/>
      <c r="E28" s="72"/>
      <c r="F28" s="77">
        <f t="shared" si="0"/>
        <v>0</v>
      </c>
      <c r="G28" s="67">
        <v>0</v>
      </c>
      <c r="H28" s="74">
        <f>SUM(H47)</f>
        <v>0</v>
      </c>
      <c r="I28" s="67">
        <f t="shared" si="1"/>
        <v>0</v>
      </c>
      <c r="J28" s="68"/>
    </row>
    <row r="29" spans="2:10" ht="12">
      <c r="B29" s="69" t="s">
        <v>43</v>
      </c>
      <c r="C29" s="70" t="s">
        <v>44</v>
      </c>
      <c r="D29" s="71"/>
      <c r="E29" s="72"/>
      <c r="F29" s="73">
        <f t="shared" si="0"/>
        <v>0</v>
      </c>
      <c r="G29" s="67"/>
      <c r="H29" s="74">
        <f>H48</f>
        <v>0</v>
      </c>
      <c r="I29" s="67">
        <f t="shared" si="1"/>
        <v>0</v>
      </c>
      <c r="J29" s="68"/>
    </row>
    <row r="30" spans="2:10" ht="12">
      <c r="B30" s="69" t="s">
        <v>45</v>
      </c>
      <c r="C30" s="70" t="s">
        <v>46</v>
      </c>
      <c r="D30" s="71"/>
      <c r="E30" s="72"/>
      <c r="F30" s="78">
        <f t="shared" si="0"/>
        <v>0</v>
      </c>
      <c r="G30" s="67"/>
      <c r="H30" s="74">
        <f>H49</f>
        <v>0</v>
      </c>
      <c r="I30" s="67">
        <f t="shared" si="1"/>
        <v>0</v>
      </c>
      <c r="J30" s="68"/>
    </row>
    <row r="31" spans="2:10" ht="12">
      <c r="B31" s="79" t="s">
        <v>47</v>
      </c>
      <c r="C31" s="80"/>
      <c r="D31" s="81"/>
      <c r="E31" s="82"/>
      <c r="F31" s="83">
        <f>SUM(F22:F30)</f>
        <v>0</v>
      </c>
      <c r="G31" s="83">
        <f>SUM(G22:G27)</f>
        <v>0</v>
      </c>
      <c r="H31" s="83">
        <f>SUM(H22:H30)</f>
        <v>0</v>
      </c>
      <c r="I31" s="83">
        <f>SUM(I22:I30)</f>
        <v>0</v>
      </c>
      <c r="J31" s="83">
        <f>SUM(J22:J30)</f>
        <v>0</v>
      </c>
    </row>
    <row r="32" spans="2:11" ht="12">
      <c r="B32" s="84"/>
      <c r="C32" s="84"/>
      <c r="D32" s="84"/>
      <c r="E32" s="84"/>
      <c r="F32" s="84"/>
      <c r="G32" s="84"/>
      <c r="H32" s="84"/>
      <c r="I32" s="84"/>
      <c r="J32" s="84"/>
      <c r="K32" s="84"/>
    </row>
    <row r="33" spans="2:11" ht="18">
      <c r="B33" s="52" t="s">
        <v>48</v>
      </c>
      <c r="C33" s="53"/>
      <c r="D33" s="53"/>
      <c r="E33" s="53"/>
      <c r="F33" s="53"/>
      <c r="G33" s="53"/>
      <c r="H33" s="53"/>
      <c r="I33" s="53"/>
      <c r="J33" s="53"/>
      <c r="K33" s="84"/>
    </row>
    <row r="34" spans="2:10" ht="22.5">
      <c r="B34" s="85" t="s">
        <v>49</v>
      </c>
      <c r="C34" s="86" t="s">
        <v>50</v>
      </c>
      <c r="D34" s="56"/>
      <c r="E34" s="57"/>
      <c r="F34" s="58" t="s">
        <v>27</v>
      </c>
      <c r="G34" s="59" t="str">
        <f>CONCATENATE("Základ DPH ",SazbaDPH1," %")</f>
        <v>Základ DPH 15 %</v>
      </c>
      <c r="H34" s="58" t="str">
        <f>CONCATENATE("Základ DPH ",SazbaDPH2," %")</f>
        <v>Základ DPH 21 %</v>
      </c>
      <c r="I34" s="59" t="s">
        <v>28</v>
      </c>
      <c r="J34" s="58" t="s">
        <v>22</v>
      </c>
    </row>
    <row r="35" spans="2:10" ht="12">
      <c r="B35" s="87" t="s">
        <v>29</v>
      </c>
      <c r="C35" s="88" t="s">
        <v>51</v>
      </c>
      <c r="D35" s="62"/>
      <c r="E35" s="63"/>
      <c r="F35" s="89">
        <f aca="true" t="shared" si="2" ref="F35:F49">G35+H35+I35</f>
        <v>0</v>
      </c>
      <c r="G35" s="65">
        <v>0</v>
      </c>
      <c r="H35" s="66">
        <f>'ON VRN'!G46</f>
        <v>0</v>
      </c>
      <c r="I35" s="67">
        <f aca="true" t="shared" si="3" ref="I35:I49">H35*0.21</f>
        <v>0</v>
      </c>
      <c r="J35" s="68"/>
    </row>
    <row r="36" spans="2:10" ht="12">
      <c r="B36" s="69" t="s">
        <v>31</v>
      </c>
      <c r="C36" s="90" t="s">
        <v>52</v>
      </c>
      <c r="D36" s="71"/>
      <c r="E36" s="72"/>
      <c r="F36" s="73">
        <f t="shared" si="2"/>
        <v>0</v>
      </c>
      <c r="G36" s="67"/>
      <c r="H36" s="74">
        <f>'SO01 KL'!F30</f>
        <v>0</v>
      </c>
      <c r="I36" s="67">
        <f t="shared" si="3"/>
        <v>0</v>
      </c>
      <c r="J36" s="68"/>
    </row>
    <row r="37" spans="2:10" ht="12">
      <c r="B37" s="69" t="s">
        <v>33</v>
      </c>
      <c r="C37" s="90" t="s">
        <v>53</v>
      </c>
      <c r="D37" s="71"/>
      <c r="E37" s="72"/>
      <c r="F37" s="73">
        <f t="shared" si="2"/>
        <v>0</v>
      </c>
      <c r="G37" s="67">
        <v>0</v>
      </c>
      <c r="H37" s="74">
        <f>SUM('SO02 01 KL'!F30:G30)</f>
        <v>0</v>
      </c>
      <c r="I37" s="67">
        <f t="shared" si="3"/>
        <v>0</v>
      </c>
      <c r="J37" s="68"/>
    </row>
    <row r="38" spans="2:10" ht="12">
      <c r="B38" s="69" t="s">
        <v>33</v>
      </c>
      <c r="C38" s="90" t="s">
        <v>54</v>
      </c>
      <c r="D38" s="71"/>
      <c r="E38" s="72"/>
      <c r="F38" s="73">
        <f t="shared" si="2"/>
        <v>0</v>
      </c>
      <c r="G38" s="67">
        <v>0</v>
      </c>
      <c r="H38" s="74">
        <f>SUM('SO02 02 KL'!F30:G30)</f>
        <v>0</v>
      </c>
      <c r="I38" s="67">
        <f t="shared" si="3"/>
        <v>0</v>
      </c>
      <c r="J38" s="68"/>
    </row>
    <row r="39" spans="2:10" ht="12">
      <c r="B39" s="69" t="s">
        <v>33</v>
      </c>
      <c r="C39" s="90" t="s">
        <v>55</v>
      </c>
      <c r="D39" s="71"/>
      <c r="E39" s="72"/>
      <c r="F39" s="73">
        <f t="shared" si="2"/>
        <v>0</v>
      </c>
      <c r="G39" s="67">
        <v>0</v>
      </c>
      <c r="H39" s="74">
        <f>SUM('SO02 03 KL'!F30:G30)</f>
        <v>0</v>
      </c>
      <c r="I39" s="67">
        <f t="shared" si="3"/>
        <v>0</v>
      </c>
      <c r="J39" s="68"/>
    </row>
    <row r="40" spans="2:10" ht="12">
      <c r="B40" s="69" t="s">
        <v>33</v>
      </c>
      <c r="C40" s="90" t="s">
        <v>56</v>
      </c>
      <c r="D40" s="71"/>
      <c r="E40" s="72"/>
      <c r="F40" s="73">
        <f t="shared" si="2"/>
        <v>0</v>
      </c>
      <c r="G40" s="67">
        <v>0</v>
      </c>
      <c r="H40" s="74">
        <f>SUM('SO02 04 KL'!F30:G30)</f>
        <v>0</v>
      </c>
      <c r="I40" s="67">
        <f t="shared" si="3"/>
        <v>0</v>
      </c>
      <c r="J40" s="68"/>
    </row>
    <row r="41" spans="2:10" ht="12">
      <c r="B41" s="69" t="s">
        <v>35</v>
      </c>
      <c r="C41" s="90" t="s">
        <v>57</v>
      </c>
      <c r="D41" s="71"/>
      <c r="E41" s="72"/>
      <c r="F41" s="73">
        <f t="shared" si="2"/>
        <v>0</v>
      </c>
      <c r="G41" s="67">
        <v>0</v>
      </c>
      <c r="H41" s="74">
        <f>SUM('SO03 01 KL'!F30:G30)</f>
        <v>0</v>
      </c>
      <c r="I41" s="67">
        <f t="shared" si="3"/>
        <v>0</v>
      </c>
      <c r="J41" s="68"/>
    </row>
    <row r="42" spans="2:10" ht="12">
      <c r="B42" s="69" t="s">
        <v>35</v>
      </c>
      <c r="C42" s="90" t="s">
        <v>58</v>
      </c>
      <c r="D42" s="71"/>
      <c r="E42" s="72"/>
      <c r="F42" s="73">
        <f t="shared" si="2"/>
        <v>0</v>
      </c>
      <c r="G42" s="67">
        <v>0</v>
      </c>
      <c r="H42" s="74">
        <f>SUM('SO03 02 KL'!F30:G30)</f>
        <v>0</v>
      </c>
      <c r="I42" s="67">
        <f t="shared" si="3"/>
        <v>0</v>
      </c>
      <c r="J42" s="68"/>
    </row>
    <row r="43" spans="2:10" ht="12">
      <c r="B43" s="69" t="s">
        <v>37</v>
      </c>
      <c r="C43" s="90" t="s">
        <v>59</v>
      </c>
      <c r="D43" s="71"/>
      <c r="E43" s="72"/>
      <c r="F43" s="73">
        <f t="shared" si="2"/>
        <v>0</v>
      </c>
      <c r="G43" s="67">
        <v>0</v>
      </c>
      <c r="H43" s="74">
        <f>SUM('SO04 01 KL'!F30:G30)</f>
        <v>0</v>
      </c>
      <c r="I43" s="67">
        <f t="shared" si="3"/>
        <v>0</v>
      </c>
      <c r="J43" s="68"/>
    </row>
    <row r="44" spans="2:10" ht="12">
      <c r="B44" s="69" t="s">
        <v>37</v>
      </c>
      <c r="C44" s="90" t="s">
        <v>60</v>
      </c>
      <c r="D44" s="71"/>
      <c r="E44" s="72"/>
      <c r="F44" s="73">
        <f t="shared" si="2"/>
        <v>0</v>
      </c>
      <c r="G44" s="67">
        <v>0</v>
      </c>
      <c r="H44" s="74">
        <f>SUM('SO04 02 KL'!F30:G30)</f>
        <v>0</v>
      </c>
      <c r="I44" s="67">
        <f t="shared" si="3"/>
        <v>0</v>
      </c>
      <c r="J44" s="68"/>
    </row>
    <row r="45" spans="2:10" ht="12">
      <c r="B45" s="69" t="s">
        <v>37</v>
      </c>
      <c r="C45" s="90" t="s">
        <v>61</v>
      </c>
      <c r="D45" s="71"/>
      <c r="E45" s="72"/>
      <c r="F45" s="73">
        <f t="shared" si="2"/>
        <v>0</v>
      </c>
      <c r="G45" s="67">
        <v>0</v>
      </c>
      <c r="H45" s="74">
        <f>SUM('SO04 03 KL'!F30:G30)</f>
        <v>0</v>
      </c>
      <c r="I45" s="67">
        <f t="shared" si="3"/>
        <v>0</v>
      </c>
      <c r="J45" s="68"/>
    </row>
    <row r="46" spans="2:10" ht="12">
      <c r="B46" s="69" t="s">
        <v>39</v>
      </c>
      <c r="C46" s="90" t="s">
        <v>62</v>
      </c>
      <c r="D46" s="71"/>
      <c r="E46" s="72"/>
      <c r="F46" s="73">
        <f t="shared" si="2"/>
        <v>0</v>
      </c>
      <c r="G46" s="67">
        <v>0</v>
      </c>
      <c r="H46" s="74">
        <f>SUM('SO05 01 KL'!F30:G30)</f>
        <v>0</v>
      </c>
      <c r="I46" s="67">
        <f t="shared" si="3"/>
        <v>0</v>
      </c>
      <c r="J46" s="68"/>
    </row>
    <row r="47" spans="2:10" ht="12">
      <c r="B47" s="69" t="s">
        <v>41</v>
      </c>
      <c r="C47" s="90" t="s">
        <v>63</v>
      </c>
      <c r="D47" s="71"/>
      <c r="E47" s="72"/>
      <c r="F47" s="73">
        <f t="shared" si="2"/>
        <v>0</v>
      </c>
      <c r="G47" s="67">
        <v>0</v>
      </c>
      <c r="H47" s="74">
        <f>SUM('SO06 01 KL'!F30:G30)</f>
        <v>0</v>
      </c>
      <c r="I47" s="67">
        <f t="shared" si="3"/>
        <v>0</v>
      </c>
      <c r="J47" s="68"/>
    </row>
    <row r="48" spans="2:10" ht="12">
      <c r="B48" s="69" t="s">
        <v>43</v>
      </c>
      <c r="C48" s="90" t="s">
        <v>64</v>
      </c>
      <c r="D48" s="71"/>
      <c r="E48" s="72"/>
      <c r="F48" s="73">
        <f t="shared" si="2"/>
        <v>0</v>
      </c>
      <c r="G48" s="67"/>
      <c r="H48" s="74">
        <f>'SO 07 rek'!H23</f>
        <v>0</v>
      </c>
      <c r="I48" s="67">
        <f t="shared" si="3"/>
        <v>0</v>
      </c>
      <c r="J48" s="68"/>
    </row>
    <row r="49" spans="2:10" ht="12">
      <c r="B49" s="69" t="s">
        <v>45</v>
      </c>
      <c r="C49" s="90" t="s">
        <v>65</v>
      </c>
      <c r="D49" s="71"/>
      <c r="E49" s="72"/>
      <c r="F49" s="78">
        <f t="shared" si="2"/>
        <v>0</v>
      </c>
      <c r="G49" s="67"/>
      <c r="H49" s="74">
        <f>'SO 08 rek'!H22</f>
        <v>0</v>
      </c>
      <c r="I49" s="67">
        <f t="shared" si="3"/>
        <v>0</v>
      </c>
      <c r="J49" s="68"/>
    </row>
    <row r="50" spans="2:10" ht="12">
      <c r="B50" s="79" t="s">
        <v>47</v>
      </c>
      <c r="C50" s="80"/>
      <c r="D50" s="81"/>
      <c r="E50" s="82"/>
      <c r="F50" s="83">
        <f>SUM(F35:F49)</f>
        <v>0</v>
      </c>
      <c r="G50" s="91">
        <f>SUM(G35:G46)</f>
        <v>0</v>
      </c>
      <c r="H50" s="83">
        <f>SUM(H35:H49)</f>
        <v>0</v>
      </c>
      <c r="I50" s="83">
        <f>SUM(I35:I49)</f>
        <v>0</v>
      </c>
      <c r="J50" s="83">
        <f>SUM(J35:J49)</f>
        <v>0</v>
      </c>
    </row>
    <row r="55" spans="2:10" ht="16.5" customHeight="1">
      <c r="B55" s="402" t="s">
        <v>66</v>
      </c>
      <c r="C55" s="402"/>
      <c r="D55" s="402"/>
      <c r="E55" s="402"/>
      <c r="F55" s="402"/>
      <c r="G55" s="402"/>
      <c r="H55" s="402"/>
      <c r="I55" s="402"/>
      <c r="J55" s="402"/>
    </row>
    <row r="56" spans="2:10" ht="12">
      <c r="B56" s="92"/>
      <c r="C56" s="92"/>
      <c r="D56" s="92"/>
      <c r="E56" s="92"/>
      <c r="F56" s="92"/>
      <c r="G56" s="92"/>
      <c r="H56" s="92"/>
      <c r="I56" s="92"/>
      <c r="J56" s="92"/>
    </row>
    <row r="57" spans="2:10" ht="55.5" customHeight="1">
      <c r="B57" s="402" t="s">
        <v>67</v>
      </c>
      <c r="C57" s="402"/>
      <c r="D57" s="402"/>
      <c r="E57" s="402"/>
      <c r="F57" s="402"/>
      <c r="G57" s="402"/>
      <c r="H57" s="402"/>
      <c r="I57" s="402"/>
      <c r="J57" s="402"/>
    </row>
    <row r="58" spans="2:10" ht="29.25" customHeight="1">
      <c r="B58" s="402" t="s">
        <v>68</v>
      </c>
      <c r="C58" s="402"/>
      <c r="D58" s="402"/>
      <c r="E58" s="402"/>
      <c r="F58" s="402"/>
      <c r="G58" s="402"/>
      <c r="H58" s="402"/>
      <c r="I58" s="402"/>
      <c r="J58" s="402"/>
    </row>
    <row r="59" spans="2:10" ht="81" customHeight="1">
      <c r="B59" s="402" t="s">
        <v>69</v>
      </c>
      <c r="C59" s="402"/>
      <c r="D59" s="402"/>
      <c r="E59" s="402"/>
      <c r="F59" s="402"/>
      <c r="G59" s="402"/>
      <c r="H59" s="402"/>
      <c r="I59" s="402"/>
      <c r="J59" s="402"/>
    </row>
    <row r="60" spans="2:10" ht="29.25" customHeight="1">
      <c r="B60" s="402" t="s">
        <v>70</v>
      </c>
      <c r="C60" s="402"/>
      <c r="D60" s="402"/>
      <c r="E60" s="402"/>
      <c r="F60" s="402"/>
      <c r="G60" s="402"/>
      <c r="H60" s="402"/>
      <c r="I60" s="402"/>
      <c r="J60" s="402"/>
    </row>
    <row r="61" spans="2:10" ht="12">
      <c r="B61" s="92"/>
      <c r="C61" s="92"/>
      <c r="D61" s="92"/>
      <c r="E61" s="92"/>
      <c r="F61" s="92"/>
      <c r="G61" s="92"/>
      <c r="H61" s="92"/>
      <c r="I61" s="92"/>
      <c r="J61" s="92"/>
    </row>
    <row r="62" spans="2:10" ht="16.5" customHeight="1">
      <c r="B62" s="402" t="s">
        <v>71</v>
      </c>
      <c r="C62" s="402"/>
      <c r="D62" s="402"/>
      <c r="E62" s="402"/>
      <c r="F62" s="402"/>
      <c r="G62" s="402"/>
      <c r="H62" s="402"/>
      <c r="I62" s="402"/>
      <c r="J62" s="402"/>
    </row>
    <row r="64" spans="2:10" ht="16.5" customHeight="1">
      <c r="B64" s="402" t="s">
        <v>72</v>
      </c>
      <c r="C64" s="402"/>
      <c r="D64" s="402"/>
      <c r="E64" s="402"/>
      <c r="F64" s="402"/>
      <c r="G64" s="402"/>
      <c r="H64" s="402"/>
      <c r="I64" s="402"/>
      <c r="J64" s="402"/>
    </row>
    <row r="65" spans="2:10" ht="42.75" customHeight="1">
      <c r="B65" s="402" t="s">
        <v>73</v>
      </c>
      <c r="C65" s="402"/>
      <c r="D65" s="402"/>
      <c r="E65" s="402"/>
      <c r="F65" s="402"/>
      <c r="G65" s="402"/>
      <c r="H65" s="402"/>
      <c r="I65" s="402"/>
      <c r="J65" s="402"/>
    </row>
    <row r="66" spans="2:10" ht="42.75" customHeight="1">
      <c r="B66" s="402" t="s">
        <v>74</v>
      </c>
      <c r="C66" s="402"/>
      <c r="D66" s="402"/>
      <c r="E66" s="402"/>
      <c r="F66" s="402"/>
      <c r="G66" s="402"/>
      <c r="H66" s="402"/>
      <c r="I66" s="402"/>
      <c r="J66" s="402"/>
    </row>
    <row r="67" spans="2:10" ht="55.5" customHeight="1">
      <c r="B67" s="402" t="s">
        <v>75</v>
      </c>
      <c r="C67" s="402"/>
      <c r="D67" s="402"/>
      <c r="E67" s="402"/>
      <c r="F67" s="402"/>
      <c r="G67" s="402"/>
      <c r="H67" s="402"/>
      <c r="I67" s="402"/>
      <c r="J67" s="402"/>
    </row>
    <row r="68" spans="2:10" ht="81" customHeight="1">
      <c r="B68" s="402" t="s">
        <v>76</v>
      </c>
      <c r="C68" s="402"/>
      <c r="D68" s="402"/>
      <c r="E68" s="402"/>
      <c r="F68" s="402"/>
      <c r="G68" s="402"/>
      <c r="H68" s="402"/>
      <c r="I68" s="402"/>
      <c r="J68" s="402"/>
    </row>
    <row r="69" spans="2:10" ht="42.75" customHeight="1">
      <c r="B69" s="402" t="s">
        <v>77</v>
      </c>
      <c r="C69" s="402"/>
      <c r="D69" s="402"/>
      <c r="E69" s="402"/>
      <c r="F69" s="402"/>
      <c r="G69" s="402"/>
      <c r="H69" s="402"/>
      <c r="I69" s="402"/>
      <c r="J69" s="402"/>
    </row>
    <row r="70" spans="2:10" ht="55.5" customHeight="1">
      <c r="B70" s="402" t="s">
        <v>78</v>
      </c>
      <c r="C70" s="402"/>
      <c r="D70" s="402"/>
      <c r="E70" s="402"/>
      <c r="F70" s="402"/>
      <c r="G70" s="402"/>
      <c r="H70" s="402"/>
      <c r="I70" s="402"/>
      <c r="J70" s="402"/>
    </row>
    <row r="72" spans="2:10" ht="16.5" customHeight="1">
      <c r="B72" s="402" t="s">
        <v>79</v>
      </c>
      <c r="C72" s="402"/>
      <c r="D72" s="402"/>
      <c r="E72" s="402"/>
      <c r="F72" s="402"/>
      <c r="G72" s="402"/>
      <c r="H72" s="402"/>
      <c r="I72" s="402"/>
      <c r="J72" s="402"/>
    </row>
    <row r="74" spans="2:10" ht="16.5" customHeight="1">
      <c r="B74" s="402" t="s">
        <v>80</v>
      </c>
      <c r="C74" s="402"/>
      <c r="D74" s="402"/>
      <c r="E74" s="402"/>
      <c r="F74" s="402"/>
      <c r="G74" s="402"/>
      <c r="H74" s="402"/>
      <c r="I74" s="402"/>
      <c r="J74" s="402"/>
    </row>
    <row r="75" spans="2:10" ht="55.5" customHeight="1">
      <c r="B75" s="402" t="s">
        <v>81</v>
      </c>
      <c r="C75" s="402"/>
      <c r="D75" s="402"/>
      <c r="E75" s="402"/>
      <c r="F75" s="402"/>
      <c r="G75" s="402"/>
      <c r="H75" s="402"/>
      <c r="I75" s="402"/>
      <c r="J75" s="402"/>
    </row>
    <row r="77" spans="2:10" ht="16.5" customHeight="1">
      <c r="B77" s="402" t="s">
        <v>82</v>
      </c>
      <c r="C77" s="402"/>
      <c r="D77" s="402"/>
      <c r="E77" s="402"/>
      <c r="F77" s="402"/>
      <c r="G77" s="402"/>
      <c r="H77" s="402"/>
      <c r="I77" s="402"/>
      <c r="J77" s="402"/>
    </row>
    <row r="78" spans="2:10" ht="42.75" customHeight="1">
      <c r="B78" s="402" t="s">
        <v>83</v>
      </c>
      <c r="C78" s="402"/>
      <c r="D78" s="402"/>
      <c r="E78" s="402"/>
      <c r="F78" s="402"/>
      <c r="G78" s="402"/>
      <c r="H78" s="402"/>
      <c r="I78" s="402"/>
      <c r="J78" s="402"/>
    </row>
    <row r="80" spans="2:10" ht="16.5" customHeight="1">
      <c r="B80" s="402" t="s">
        <v>84</v>
      </c>
      <c r="C80" s="402"/>
      <c r="D80" s="402"/>
      <c r="E80" s="402"/>
      <c r="F80" s="402"/>
      <c r="G80" s="402"/>
      <c r="H80" s="402"/>
      <c r="I80" s="402"/>
      <c r="J80" s="402"/>
    </row>
    <row r="81" spans="2:10" ht="42.75" customHeight="1">
      <c r="B81" s="402" t="s">
        <v>85</v>
      </c>
      <c r="C81" s="402"/>
      <c r="D81" s="402"/>
      <c r="E81" s="402"/>
      <c r="F81" s="402"/>
      <c r="G81" s="402"/>
      <c r="H81" s="402"/>
      <c r="I81" s="402"/>
      <c r="J81" s="402"/>
    </row>
    <row r="83" spans="2:10" ht="16.5" customHeight="1">
      <c r="B83" s="402" t="s">
        <v>86</v>
      </c>
      <c r="C83" s="402"/>
      <c r="D83" s="402"/>
      <c r="E83" s="402"/>
      <c r="F83" s="402"/>
      <c r="G83" s="402"/>
      <c r="H83" s="402"/>
      <c r="I83" s="402"/>
      <c r="J83" s="402"/>
    </row>
    <row r="84" spans="2:10" ht="29.25" customHeight="1">
      <c r="B84" s="402" t="s">
        <v>87</v>
      </c>
      <c r="C84" s="402"/>
      <c r="D84" s="402"/>
      <c r="E84" s="402"/>
      <c r="F84" s="402"/>
      <c r="G84" s="402"/>
      <c r="H84" s="402"/>
      <c r="I84" s="402"/>
      <c r="J84" s="402"/>
    </row>
    <row r="85" spans="2:10" ht="29.25" customHeight="1">
      <c r="B85" s="402" t="s">
        <v>88</v>
      </c>
      <c r="C85" s="402"/>
      <c r="D85" s="402"/>
      <c r="E85" s="402"/>
      <c r="F85" s="402"/>
      <c r="G85" s="402"/>
      <c r="H85" s="402"/>
      <c r="I85" s="402"/>
      <c r="J85" s="402"/>
    </row>
    <row r="86" spans="2:10" ht="55.5" customHeight="1">
      <c r="B86" s="402" t="s">
        <v>89</v>
      </c>
      <c r="C86" s="402"/>
      <c r="D86" s="402"/>
      <c r="E86" s="402"/>
      <c r="F86" s="402"/>
      <c r="G86" s="402"/>
      <c r="H86" s="402"/>
      <c r="I86" s="402"/>
      <c r="J86" s="402"/>
    </row>
    <row r="88" spans="2:10" ht="16.5" customHeight="1">
      <c r="B88" s="402" t="s">
        <v>90</v>
      </c>
      <c r="C88" s="402"/>
      <c r="D88" s="402"/>
      <c r="E88" s="402"/>
      <c r="F88" s="402"/>
      <c r="G88" s="402"/>
      <c r="H88" s="402"/>
      <c r="I88" s="402"/>
      <c r="J88" s="402"/>
    </row>
    <row r="90" spans="2:10" ht="16.5" customHeight="1">
      <c r="B90" s="402" t="s">
        <v>91</v>
      </c>
      <c r="C90" s="402"/>
      <c r="D90" s="402"/>
      <c r="E90" s="402"/>
      <c r="F90" s="402"/>
      <c r="G90" s="402"/>
      <c r="H90" s="402"/>
      <c r="I90" s="402"/>
      <c r="J90" s="402"/>
    </row>
    <row r="91" spans="2:10" ht="42.75" customHeight="1">
      <c r="B91" s="402" t="s">
        <v>92</v>
      </c>
      <c r="C91" s="402"/>
      <c r="D91" s="402"/>
      <c r="E91" s="402"/>
      <c r="F91" s="402"/>
      <c r="G91" s="402"/>
      <c r="H91" s="402"/>
      <c r="I91" s="402"/>
      <c r="J91" s="402"/>
    </row>
    <row r="92" spans="2:10" ht="12">
      <c r="B92" s="92"/>
      <c r="C92" s="92"/>
      <c r="D92" s="92"/>
      <c r="E92" s="92"/>
      <c r="F92" s="92"/>
      <c r="G92" s="92"/>
      <c r="H92" s="92"/>
      <c r="I92" s="92"/>
      <c r="J92" s="92"/>
    </row>
    <row r="94" spans="2:10" ht="16.5" customHeight="1">
      <c r="B94" s="402" t="s">
        <v>93</v>
      </c>
      <c r="C94" s="402"/>
      <c r="D94" s="402"/>
      <c r="E94" s="402"/>
      <c r="F94" s="402"/>
      <c r="G94" s="402"/>
      <c r="H94" s="402"/>
      <c r="I94" s="402"/>
      <c r="J94" s="402"/>
    </row>
    <row r="95" spans="2:10" ht="55.5" customHeight="1">
      <c r="B95" s="402" t="s">
        <v>94</v>
      </c>
      <c r="C95" s="402"/>
      <c r="D95" s="402"/>
      <c r="E95" s="402"/>
      <c r="F95" s="402"/>
      <c r="G95" s="402"/>
      <c r="H95" s="402"/>
      <c r="I95" s="402"/>
      <c r="J95" s="402"/>
    </row>
    <row r="97" spans="2:10" ht="16.5" customHeight="1">
      <c r="B97" s="402" t="s">
        <v>95</v>
      </c>
      <c r="C97" s="402"/>
      <c r="D97" s="402"/>
      <c r="E97" s="402"/>
      <c r="F97" s="402"/>
      <c r="G97" s="402"/>
      <c r="H97" s="402"/>
      <c r="I97" s="402"/>
      <c r="J97" s="402"/>
    </row>
    <row r="98" spans="2:10" ht="107.25" customHeight="1">
      <c r="B98" s="402" t="s">
        <v>96</v>
      </c>
      <c r="C98" s="402"/>
      <c r="D98" s="402"/>
      <c r="E98" s="402"/>
      <c r="F98" s="402"/>
      <c r="G98" s="402"/>
      <c r="H98" s="402"/>
      <c r="I98" s="402"/>
      <c r="J98" s="402"/>
    </row>
    <row r="100" spans="2:10" ht="16.5" customHeight="1">
      <c r="B100" s="402" t="s">
        <v>97</v>
      </c>
      <c r="C100" s="402"/>
      <c r="D100" s="402"/>
      <c r="E100" s="402"/>
      <c r="F100" s="402"/>
      <c r="G100" s="402"/>
      <c r="H100" s="402"/>
      <c r="I100" s="402"/>
      <c r="J100" s="402"/>
    </row>
    <row r="102" spans="2:10" ht="16.5" customHeight="1">
      <c r="B102" s="402" t="s">
        <v>98</v>
      </c>
      <c r="C102" s="402"/>
      <c r="D102" s="402"/>
      <c r="E102" s="402"/>
      <c r="F102" s="402"/>
      <c r="G102" s="402"/>
      <c r="H102" s="402"/>
      <c r="I102" s="402"/>
      <c r="J102" s="402"/>
    </row>
    <row r="103" spans="2:10" ht="29.25" customHeight="1">
      <c r="B103" s="402" t="s">
        <v>99</v>
      </c>
      <c r="C103" s="402"/>
      <c r="D103" s="402"/>
      <c r="E103" s="402"/>
      <c r="F103" s="402"/>
      <c r="G103" s="402"/>
      <c r="H103" s="402"/>
      <c r="I103" s="402"/>
      <c r="J103" s="402"/>
    </row>
    <row r="105" spans="2:10" ht="16.5" customHeight="1">
      <c r="B105" s="402" t="s">
        <v>100</v>
      </c>
      <c r="C105" s="402"/>
      <c r="D105" s="402"/>
      <c r="E105" s="402"/>
      <c r="F105" s="402"/>
      <c r="G105" s="402"/>
      <c r="H105" s="402"/>
      <c r="I105" s="402"/>
      <c r="J105" s="402"/>
    </row>
    <row r="106" spans="2:10" ht="55.5" customHeight="1">
      <c r="B106" s="402" t="s">
        <v>101</v>
      </c>
      <c r="C106" s="402"/>
      <c r="D106" s="402"/>
      <c r="E106" s="402"/>
      <c r="F106" s="402"/>
      <c r="G106" s="402"/>
      <c r="H106" s="402"/>
      <c r="I106" s="402"/>
      <c r="J106" s="402"/>
    </row>
    <row r="108" spans="2:10" ht="16.5" customHeight="1">
      <c r="B108" s="402" t="s">
        <v>102</v>
      </c>
      <c r="C108" s="402"/>
      <c r="D108" s="402"/>
      <c r="E108" s="402"/>
      <c r="F108" s="402"/>
      <c r="G108" s="402"/>
      <c r="H108" s="402"/>
      <c r="I108" s="402"/>
      <c r="J108" s="402"/>
    </row>
    <row r="109" spans="2:10" ht="68.25" customHeight="1">
      <c r="B109" s="402" t="s">
        <v>103</v>
      </c>
      <c r="C109" s="402"/>
      <c r="D109" s="402"/>
      <c r="E109" s="402"/>
      <c r="F109" s="402"/>
      <c r="G109" s="402"/>
      <c r="H109" s="402"/>
      <c r="I109" s="402"/>
      <c r="J109" s="402"/>
    </row>
    <row r="111" spans="2:10" ht="16.5" customHeight="1">
      <c r="B111" s="402" t="s">
        <v>104</v>
      </c>
      <c r="C111" s="402"/>
      <c r="D111" s="402"/>
      <c r="E111" s="402"/>
      <c r="F111" s="402"/>
      <c r="G111" s="402"/>
      <c r="H111" s="402"/>
      <c r="I111" s="402"/>
      <c r="J111" s="402"/>
    </row>
    <row r="113" spans="2:10" ht="16.5" customHeight="1">
      <c r="B113" s="402" t="s">
        <v>105</v>
      </c>
      <c r="C113" s="402"/>
      <c r="D113" s="402"/>
      <c r="E113" s="402"/>
      <c r="F113" s="402"/>
      <c r="G113" s="402"/>
      <c r="H113" s="402"/>
      <c r="I113" s="402"/>
      <c r="J113" s="402"/>
    </row>
    <row r="114" spans="2:10" ht="42.75" customHeight="1">
      <c r="B114" s="402" t="s">
        <v>106</v>
      </c>
      <c r="C114" s="402"/>
      <c r="D114" s="402"/>
      <c r="E114" s="402"/>
      <c r="F114" s="402"/>
      <c r="G114" s="402"/>
      <c r="H114" s="402"/>
      <c r="I114" s="402"/>
      <c r="J114" s="402"/>
    </row>
    <row r="116" spans="2:10" ht="16.5" customHeight="1">
      <c r="B116" s="402" t="s">
        <v>107</v>
      </c>
      <c r="C116" s="402"/>
      <c r="D116" s="402"/>
      <c r="E116" s="402"/>
      <c r="F116" s="402"/>
      <c r="G116" s="402"/>
      <c r="H116" s="402"/>
      <c r="I116" s="402"/>
      <c r="J116" s="402"/>
    </row>
    <row r="117" spans="2:10" ht="55.5" customHeight="1">
      <c r="B117" s="402" t="s">
        <v>108</v>
      </c>
      <c r="C117" s="402"/>
      <c r="D117" s="402"/>
      <c r="E117" s="402"/>
      <c r="F117" s="402"/>
      <c r="G117" s="402"/>
      <c r="H117" s="402"/>
      <c r="I117" s="402"/>
      <c r="J117" s="402"/>
    </row>
    <row r="119" spans="2:10" ht="16.5" customHeight="1">
      <c r="B119" s="402" t="s">
        <v>109</v>
      </c>
      <c r="C119" s="402"/>
      <c r="D119" s="402"/>
      <c r="E119" s="402"/>
      <c r="F119" s="402"/>
      <c r="G119" s="402"/>
      <c r="H119" s="402"/>
      <c r="I119" s="402"/>
      <c r="J119" s="402"/>
    </row>
    <row r="120" spans="2:10" ht="68.25" customHeight="1">
      <c r="B120" s="402" t="s">
        <v>110</v>
      </c>
      <c r="C120" s="402"/>
      <c r="D120" s="402"/>
      <c r="E120" s="402"/>
      <c r="F120" s="402"/>
      <c r="G120" s="402"/>
      <c r="H120" s="402"/>
      <c r="I120" s="402"/>
      <c r="J120" s="402"/>
    </row>
    <row r="122" spans="2:10" ht="16.5" customHeight="1">
      <c r="B122" s="402" t="s">
        <v>111</v>
      </c>
      <c r="C122" s="402"/>
      <c r="D122" s="402"/>
      <c r="E122" s="402"/>
      <c r="F122" s="402"/>
      <c r="G122" s="402"/>
      <c r="H122" s="402"/>
      <c r="I122" s="402"/>
      <c r="J122" s="402"/>
    </row>
    <row r="123" spans="2:10" ht="29.25" customHeight="1">
      <c r="B123" s="402" t="s">
        <v>112</v>
      </c>
      <c r="C123" s="402"/>
      <c r="D123" s="402"/>
      <c r="E123" s="402"/>
      <c r="F123" s="402"/>
      <c r="G123" s="402"/>
      <c r="H123" s="402"/>
      <c r="I123" s="402"/>
      <c r="J123" s="402"/>
    </row>
    <row r="124" spans="2:10" ht="12">
      <c r="B124" s="92"/>
      <c r="C124" s="92"/>
      <c r="D124" s="92"/>
      <c r="E124" s="92"/>
      <c r="F124" s="92"/>
      <c r="G124" s="92"/>
      <c r="H124" s="92"/>
      <c r="I124" s="92"/>
      <c r="J124" s="92"/>
    </row>
    <row r="125" spans="2:10" ht="12">
      <c r="B125" s="92"/>
      <c r="C125" s="92"/>
      <c r="D125" s="92"/>
      <c r="E125" s="92"/>
      <c r="F125" s="92"/>
      <c r="G125" s="92"/>
      <c r="H125" s="92"/>
      <c r="I125" s="92"/>
      <c r="J125" s="92"/>
    </row>
    <row r="126" spans="2:10" ht="12">
      <c r="B126" s="92"/>
      <c r="C126" s="92"/>
      <c r="D126" s="92"/>
      <c r="E126" s="92"/>
      <c r="F126" s="92"/>
      <c r="G126" s="92"/>
      <c r="H126" s="92"/>
      <c r="I126" s="92"/>
      <c r="J126" s="92"/>
    </row>
    <row r="127" spans="2:10" ht="16.5" customHeight="1">
      <c r="B127" s="402" t="s">
        <v>113</v>
      </c>
      <c r="C127" s="402"/>
      <c r="D127" s="402"/>
      <c r="E127" s="402"/>
      <c r="F127" s="402"/>
      <c r="G127" s="402"/>
      <c r="H127" s="402"/>
      <c r="I127" s="402"/>
      <c r="J127" s="402"/>
    </row>
    <row r="128" spans="2:10" ht="94.5" customHeight="1">
      <c r="B128" s="402" t="s">
        <v>114</v>
      </c>
      <c r="C128" s="402"/>
      <c r="D128" s="402"/>
      <c r="E128" s="402"/>
      <c r="F128" s="402"/>
      <c r="G128" s="402"/>
      <c r="H128" s="402"/>
      <c r="I128" s="402"/>
      <c r="J128" s="402"/>
    </row>
    <row r="129" spans="2:10" ht="16.5" customHeight="1">
      <c r="B129" s="402" t="s">
        <v>115</v>
      </c>
      <c r="C129" s="402"/>
      <c r="D129" s="402"/>
      <c r="E129" s="402"/>
      <c r="F129" s="402"/>
      <c r="G129" s="402"/>
      <c r="H129" s="402"/>
      <c r="I129" s="402"/>
      <c r="J129" s="402"/>
    </row>
    <row r="130" spans="2:10" ht="132.75" customHeight="1">
      <c r="B130" s="402" t="s">
        <v>116</v>
      </c>
      <c r="C130" s="402"/>
      <c r="D130" s="402"/>
      <c r="E130" s="402"/>
      <c r="F130" s="402"/>
      <c r="G130" s="402"/>
      <c r="H130" s="402"/>
      <c r="I130" s="402"/>
      <c r="J130" s="402"/>
    </row>
    <row r="131" spans="2:10" ht="29.25" customHeight="1">
      <c r="B131" s="403" t="s">
        <v>117</v>
      </c>
      <c r="C131" s="403"/>
      <c r="D131" s="403"/>
      <c r="E131" s="403"/>
      <c r="F131" s="403"/>
      <c r="G131" s="403"/>
      <c r="H131" s="403"/>
      <c r="I131" s="403"/>
      <c r="J131" s="403"/>
    </row>
    <row r="132" spans="2:10" ht="16.5" customHeight="1">
      <c r="B132" s="402" t="s">
        <v>118</v>
      </c>
      <c r="C132" s="402"/>
      <c r="D132" s="402"/>
      <c r="E132" s="402"/>
      <c r="F132" s="402"/>
      <c r="G132" s="402"/>
      <c r="H132" s="402"/>
      <c r="I132" s="402"/>
      <c r="J132" s="402"/>
    </row>
    <row r="133" spans="2:10" ht="132.75" customHeight="1">
      <c r="B133" s="402" t="s">
        <v>119</v>
      </c>
      <c r="C133" s="402"/>
      <c r="D133" s="402"/>
      <c r="E133" s="402"/>
      <c r="F133" s="402"/>
      <c r="G133" s="402"/>
      <c r="H133" s="402"/>
      <c r="I133" s="402"/>
      <c r="J133" s="402"/>
    </row>
    <row r="134" spans="2:10" ht="68.25" customHeight="1">
      <c r="B134" s="402" t="s">
        <v>120</v>
      </c>
      <c r="C134" s="402"/>
      <c r="D134" s="402"/>
      <c r="E134" s="402"/>
      <c r="F134" s="402"/>
      <c r="G134" s="402"/>
      <c r="H134" s="402"/>
      <c r="I134" s="402"/>
      <c r="J134" s="402"/>
    </row>
    <row r="135" spans="2:10" ht="16.5" customHeight="1">
      <c r="B135" s="402" t="s">
        <v>121</v>
      </c>
      <c r="C135" s="402"/>
      <c r="D135" s="402"/>
      <c r="E135" s="402"/>
      <c r="F135" s="402"/>
      <c r="G135" s="402"/>
      <c r="H135" s="402"/>
      <c r="I135" s="402"/>
      <c r="J135" s="402"/>
    </row>
    <row r="136" spans="2:10" ht="94.5" customHeight="1">
      <c r="B136" s="402" t="s">
        <v>122</v>
      </c>
      <c r="C136" s="402"/>
      <c r="D136" s="402"/>
      <c r="E136" s="402"/>
      <c r="F136" s="402"/>
      <c r="G136" s="402"/>
      <c r="H136" s="402"/>
      <c r="I136" s="402"/>
      <c r="J136" s="402"/>
    </row>
    <row r="138" spans="2:10" ht="16.5" customHeight="1">
      <c r="B138" s="402" t="s">
        <v>123</v>
      </c>
      <c r="C138" s="402"/>
      <c r="D138" s="402"/>
      <c r="E138" s="402"/>
      <c r="F138" s="402"/>
      <c r="G138" s="402"/>
      <c r="H138" s="402"/>
      <c r="I138" s="402"/>
      <c r="J138" s="402"/>
    </row>
    <row r="139" spans="2:10" ht="42.75" customHeight="1">
      <c r="B139" s="402" t="s">
        <v>124</v>
      </c>
      <c r="C139" s="402"/>
      <c r="D139" s="402"/>
      <c r="E139" s="402"/>
      <c r="F139" s="402"/>
      <c r="G139" s="402"/>
      <c r="H139" s="402"/>
      <c r="I139" s="402"/>
      <c r="J139" s="402"/>
    </row>
    <row r="140" spans="2:10" ht="16.5" customHeight="1">
      <c r="B140" s="402" t="s">
        <v>125</v>
      </c>
      <c r="C140" s="402"/>
      <c r="D140" s="402"/>
      <c r="E140" s="402"/>
      <c r="F140" s="402"/>
      <c r="G140" s="402"/>
      <c r="H140" s="402"/>
      <c r="I140" s="402"/>
      <c r="J140" s="402"/>
    </row>
    <row r="141" spans="2:10" ht="16.5" customHeight="1">
      <c r="B141" s="402" t="s">
        <v>126</v>
      </c>
      <c r="C141" s="402"/>
      <c r="D141" s="402"/>
      <c r="E141" s="402"/>
      <c r="F141" s="402"/>
      <c r="G141" s="402"/>
      <c r="H141" s="402"/>
      <c r="I141" s="402"/>
      <c r="J141" s="402"/>
    </row>
    <row r="142" spans="2:10" ht="16.5" customHeight="1">
      <c r="B142" s="402" t="s">
        <v>127</v>
      </c>
      <c r="C142" s="402"/>
      <c r="D142" s="402"/>
      <c r="E142" s="402"/>
      <c r="F142" s="402"/>
      <c r="G142" s="402"/>
      <c r="H142" s="402"/>
      <c r="I142" s="402"/>
      <c r="J142" s="402"/>
    </row>
    <row r="143" spans="2:10" ht="16.5" customHeight="1">
      <c r="B143" s="402" t="s">
        <v>128</v>
      </c>
      <c r="C143" s="402"/>
      <c r="D143" s="402"/>
      <c r="E143" s="402"/>
      <c r="F143" s="402"/>
      <c r="G143" s="402"/>
      <c r="H143" s="402"/>
      <c r="I143" s="402"/>
      <c r="J143" s="402"/>
    </row>
    <row r="144" spans="2:10" ht="16.5" customHeight="1">
      <c r="B144" s="402" t="s">
        <v>129</v>
      </c>
      <c r="C144" s="402"/>
      <c r="D144" s="402"/>
      <c r="E144" s="402"/>
      <c r="F144" s="402"/>
      <c r="G144" s="402"/>
      <c r="H144" s="402"/>
      <c r="I144" s="402"/>
      <c r="J144" s="402"/>
    </row>
    <row r="145" spans="2:10" ht="29.25" customHeight="1">
      <c r="B145" s="402" t="s">
        <v>130</v>
      </c>
      <c r="C145" s="402"/>
      <c r="D145" s="402"/>
      <c r="E145" s="402"/>
      <c r="F145" s="402"/>
      <c r="G145" s="402"/>
      <c r="H145" s="402"/>
      <c r="I145" s="402"/>
      <c r="J145" s="402"/>
    </row>
    <row r="147" spans="2:10" ht="16.5" customHeight="1">
      <c r="B147" s="402" t="s">
        <v>131</v>
      </c>
      <c r="C147" s="402"/>
      <c r="D147" s="402"/>
      <c r="E147" s="402"/>
      <c r="F147" s="402"/>
      <c r="G147" s="402"/>
      <c r="H147" s="402"/>
      <c r="I147" s="402"/>
      <c r="J147" s="402"/>
    </row>
    <row r="148" spans="2:10" ht="55.5" customHeight="1">
      <c r="B148" s="402" t="s">
        <v>132</v>
      </c>
      <c r="C148" s="402"/>
      <c r="D148" s="402"/>
      <c r="E148" s="402"/>
      <c r="F148" s="402"/>
      <c r="G148" s="402"/>
      <c r="H148" s="402"/>
      <c r="I148" s="402"/>
      <c r="J148" s="402"/>
    </row>
    <row r="149" spans="2:10" ht="29.25" customHeight="1">
      <c r="B149" s="402" t="s">
        <v>133</v>
      </c>
      <c r="C149" s="402"/>
      <c r="D149" s="402"/>
      <c r="E149" s="402"/>
      <c r="F149" s="402"/>
      <c r="G149" s="402"/>
      <c r="H149" s="402"/>
      <c r="I149" s="402"/>
      <c r="J149" s="402"/>
    </row>
    <row r="150" spans="2:10" ht="29.25" customHeight="1">
      <c r="B150" s="402" t="s">
        <v>134</v>
      </c>
      <c r="C150" s="402"/>
      <c r="D150" s="402"/>
      <c r="E150" s="402"/>
      <c r="F150" s="402"/>
      <c r="G150" s="402"/>
      <c r="H150" s="402"/>
      <c r="I150" s="402"/>
      <c r="J150" s="402"/>
    </row>
    <row r="151" spans="2:10" ht="29.25" customHeight="1">
      <c r="B151" s="402" t="s">
        <v>135</v>
      </c>
      <c r="C151" s="402"/>
      <c r="D151" s="402"/>
      <c r="E151" s="402"/>
      <c r="F151" s="402"/>
      <c r="G151" s="402"/>
      <c r="H151" s="402"/>
      <c r="I151" s="402"/>
      <c r="J151" s="402"/>
    </row>
    <row r="153" spans="2:10" ht="16.5" customHeight="1">
      <c r="B153" s="402" t="s">
        <v>136</v>
      </c>
      <c r="C153" s="402"/>
      <c r="D153" s="402"/>
      <c r="E153" s="402"/>
      <c r="F153" s="402"/>
      <c r="G153" s="402"/>
      <c r="H153" s="402"/>
      <c r="I153" s="402"/>
      <c r="J153" s="402"/>
    </row>
    <row r="154" spans="2:10" ht="94.5" customHeight="1">
      <c r="B154" s="402" t="s">
        <v>137</v>
      </c>
      <c r="C154" s="402"/>
      <c r="D154" s="402"/>
      <c r="E154" s="402"/>
      <c r="F154" s="402"/>
      <c r="G154" s="402"/>
      <c r="H154" s="402"/>
      <c r="I154" s="402"/>
      <c r="J154" s="402"/>
    </row>
    <row r="156" spans="2:10" ht="16.5" customHeight="1">
      <c r="B156" s="402" t="s">
        <v>138</v>
      </c>
      <c r="C156" s="402"/>
      <c r="D156" s="402"/>
      <c r="E156" s="402"/>
      <c r="F156" s="402"/>
      <c r="G156" s="402"/>
      <c r="H156" s="402"/>
      <c r="I156" s="402"/>
      <c r="J156" s="402"/>
    </row>
    <row r="157" spans="2:10" ht="42.75" customHeight="1">
      <c r="B157" s="402" t="s">
        <v>139</v>
      </c>
      <c r="C157" s="402"/>
      <c r="D157" s="402"/>
      <c r="E157" s="402"/>
      <c r="F157" s="402"/>
      <c r="G157" s="402"/>
      <c r="H157" s="402"/>
      <c r="I157" s="402"/>
      <c r="J157" s="402"/>
    </row>
    <row r="159" spans="2:10" ht="16.5" customHeight="1">
      <c r="B159" s="402" t="s">
        <v>140</v>
      </c>
      <c r="C159" s="402"/>
      <c r="D159" s="402"/>
      <c r="E159" s="402"/>
      <c r="F159" s="402"/>
      <c r="G159" s="402"/>
      <c r="H159" s="402"/>
      <c r="I159" s="402"/>
      <c r="J159" s="402"/>
    </row>
    <row r="161" spans="2:10" ht="16.5" customHeight="1">
      <c r="B161" s="402" t="s">
        <v>141</v>
      </c>
      <c r="C161" s="402"/>
      <c r="D161" s="402"/>
      <c r="E161" s="402"/>
      <c r="F161" s="402"/>
      <c r="G161" s="402"/>
      <c r="H161" s="402"/>
      <c r="I161" s="402"/>
      <c r="J161" s="402"/>
    </row>
    <row r="162" spans="2:10" ht="42.75" customHeight="1">
      <c r="B162" s="402" t="s">
        <v>142</v>
      </c>
      <c r="C162" s="402"/>
      <c r="D162" s="402"/>
      <c r="E162" s="402"/>
      <c r="F162" s="402"/>
      <c r="G162" s="402"/>
      <c r="H162" s="402"/>
      <c r="I162" s="402"/>
      <c r="J162" s="402"/>
    </row>
    <row r="164" spans="2:10" ht="16.5" customHeight="1">
      <c r="B164" s="402" t="s">
        <v>143</v>
      </c>
      <c r="C164" s="402"/>
      <c r="D164" s="402"/>
      <c r="E164" s="402"/>
      <c r="F164" s="402"/>
      <c r="G164" s="402"/>
      <c r="H164" s="402"/>
      <c r="I164" s="402"/>
      <c r="J164" s="402"/>
    </row>
    <row r="165" spans="2:10" ht="29.25" customHeight="1">
      <c r="B165" s="402" t="s">
        <v>144</v>
      </c>
      <c r="C165" s="402"/>
      <c r="D165" s="402"/>
      <c r="E165" s="402"/>
      <c r="F165" s="402"/>
      <c r="G165" s="402"/>
      <c r="H165" s="402"/>
      <c r="I165" s="402"/>
      <c r="J165" s="402"/>
    </row>
    <row r="167" spans="2:10" ht="16.5" customHeight="1">
      <c r="B167" s="402" t="s">
        <v>145</v>
      </c>
      <c r="C167" s="402"/>
      <c r="D167" s="402"/>
      <c r="E167" s="402"/>
      <c r="F167" s="402"/>
      <c r="G167" s="402"/>
      <c r="H167" s="402"/>
      <c r="I167" s="402"/>
      <c r="J167" s="402"/>
    </row>
    <row r="168" spans="2:10" ht="42.75" customHeight="1">
      <c r="B168" s="402" t="s">
        <v>146</v>
      </c>
      <c r="C168" s="402"/>
      <c r="D168" s="402"/>
      <c r="E168" s="402"/>
      <c r="F168" s="402"/>
      <c r="G168" s="402"/>
      <c r="H168" s="402"/>
      <c r="I168" s="402"/>
      <c r="J168" s="402"/>
    </row>
    <row r="170" spans="2:10" ht="16.5" customHeight="1">
      <c r="B170" s="402" t="s">
        <v>147</v>
      </c>
      <c r="C170" s="402"/>
      <c r="D170" s="402"/>
      <c r="E170" s="402"/>
      <c r="F170" s="402"/>
      <c r="G170" s="402"/>
      <c r="H170" s="402"/>
      <c r="I170" s="402"/>
      <c r="J170" s="402"/>
    </row>
    <row r="172" spans="2:10" ht="16.5" customHeight="1">
      <c r="B172" s="402" t="s">
        <v>148</v>
      </c>
      <c r="C172" s="402"/>
      <c r="D172" s="402"/>
      <c r="E172" s="402"/>
      <c r="F172" s="402"/>
      <c r="G172" s="402"/>
      <c r="H172" s="402"/>
      <c r="I172" s="402"/>
      <c r="J172" s="402"/>
    </row>
    <row r="173" spans="2:10" ht="29.25" customHeight="1">
      <c r="B173" s="402" t="s">
        <v>149</v>
      </c>
      <c r="C173" s="402"/>
      <c r="D173" s="402"/>
      <c r="E173" s="402"/>
      <c r="F173" s="402"/>
      <c r="G173" s="402"/>
      <c r="H173" s="402"/>
      <c r="I173" s="402"/>
      <c r="J173" s="402"/>
    </row>
    <row r="175" spans="2:10" ht="16.5" customHeight="1">
      <c r="B175" s="402" t="s">
        <v>150</v>
      </c>
      <c r="C175" s="402"/>
      <c r="D175" s="402"/>
      <c r="E175" s="402"/>
      <c r="F175" s="402"/>
      <c r="G175" s="402"/>
      <c r="H175" s="402"/>
      <c r="I175" s="402"/>
      <c r="J175" s="402"/>
    </row>
    <row r="176" spans="2:10" ht="81" customHeight="1">
      <c r="B176" s="402" t="s">
        <v>151</v>
      </c>
      <c r="C176" s="402"/>
      <c r="D176" s="402"/>
      <c r="E176" s="402"/>
      <c r="F176" s="402"/>
      <c r="G176" s="402"/>
      <c r="H176" s="402"/>
      <c r="I176" s="402"/>
      <c r="J176" s="402"/>
    </row>
  </sheetData>
  <sheetProtection selectLockedCells="1" selectUnlockedCells="1"/>
  <mergeCells count="91">
    <mergeCell ref="B176:J176"/>
    <mergeCell ref="B167:J167"/>
    <mergeCell ref="B168:J168"/>
    <mergeCell ref="B170:J170"/>
    <mergeCell ref="B172:J172"/>
    <mergeCell ref="B173:J173"/>
    <mergeCell ref="B175:J175"/>
    <mergeCell ref="B157:J157"/>
    <mergeCell ref="B159:J159"/>
    <mergeCell ref="B161:J161"/>
    <mergeCell ref="B162:J162"/>
    <mergeCell ref="B164:J164"/>
    <mergeCell ref="B165:J165"/>
    <mergeCell ref="B149:J149"/>
    <mergeCell ref="B150:J150"/>
    <mergeCell ref="B151:J151"/>
    <mergeCell ref="B153:J153"/>
    <mergeCell ref="B154:J154"/>
    <mergeCell ref="B156:J156"/>
    <mergeCell ref="B142:J142"/>
    <mergeCell ref="B143:J143"/>
    <mergeCell ref="B144:J144"/>
    <mergeCell ref="B145:J145"/>
    <mergeCell ref="B147:J147"/>
    <mergeCell ref="B148:J148"/>
    <mergeCell ref="B135:J135"/>
    <mergeCell ref="B136:J136"/>
    <mergeCell ref="B138:J138"/>
    <mergeCell ref="B139:J139"/>
    <mergeCell ref="B140:J140"/>
    <mergeCell ref="B141:J141"/>
    <mergeCell ref="B129:J129"/>
    <mergeCell ref="B130:J130"/>
    <mergeCell ref="B131:J131"/>
    <mergeCell ref="B132:J132"/>
    <mergeCell ref="B133:J133"/>
    <mergeCell ref="B134:J134"/>
    <mergeCell ref="B119:J119"/>
    <mergeCell ref="B120:J120"/>
    <mergeCell ref="B122:J122"/>
    <mergeCell ref="B123:J123"/>
    <mergeCell ref="B127:J127"/>
    <mergeCell ref="B128:J128"/>
    <mergeCell ref="B109:J109"/>
    <mergeCell ref="B111:J111"/>
    <mergeCell ref="B113:J113"/>
    <mergeCell ref="B114:J114"/>
    <mergeCell ref="B116:J116"/>
    <mergeCell ref="B117:J117"/>
    <mergeCell ref="B100:J100"/>
    <mergeCell ref="B102:J102"/>
    <mergeCell ref="B103:J103"/>
    <mergeCell ref="B105:J105"/>
    <mergeCell ref="B106:J106"/>
    <mergeCell ref="B108:J108"/>
    <mergeCell ref="B90:J90"/>
    <mergeCell ref="B91:J91"/>
    <mergeCell ref="B94:J94"/>
    <mergeCell ref="B95:J95"/>
    <mergeCell ref="B97:J97"/>
    <mergeCell ref="B98:J98"/>
    <mergeCell ref="B81:J81"/>
    <mergeCell ref="B83:J83"/>
    <mergeCell ref="B84:J84"/>
    <mergeCell ref="B85:J85"/>
    <mergeCell ref="B86:J86"/>
    <mergeCell ref="B88:J88"/>
    <mergeCell ref="B72:J72"/>
    <mergeCell ref="B74:J74"/>
    <mergeCell ref="B75:J75"/>
    <mergeCell ref="B77:J77"/>
    <mergeCell ref="B78:J78"/>
    <mergeCell ref="B80:J80"/>
    <mergeCell ref="B65:J65"/>
    <mergeCell ref="B66:J66"/>
    <mergeCell ref="B67:J67"/>
    <mergeCell ref="B68:J68"/>
    <mergeCell ref="B69:J69"/>
    <mergeCell ref="B70:J70"/>
    <mergeCell ref="B57:J57"/>
    <mergeCell ref="B58:J58"/>
    <mergeCell ref="B59:J59"/>
    <mergeCell ref="B60:J60"/>
    <mergeCell ref="B62:J62"/>
    <mergeCell ref="B64:J64"/>
    <mergeCell ref="I14:J14"/>
    <mergeCell ref="I15:J15"/>
    <mergeCell ref="I16:J16"/>
    <mergeCell ref="I17:J17"/>
    <mergeCell ref="I18:J18"/>
    <mergeCell ref="B55:J55"/>
  </mergeCells>
  <printOptions/>
  <pageMargins left="0.39375" right="0.19652777777777777" top="0.39375" bottom="0.19652777777777777" header="0.5118055555555555" footer="0.5118055555555555"/>
  <pageSetup fitToHeight="1000" fitToWidth="1" horizontalDpi="300" verticalDpi="300" orientation="portrait" paperSize="9" scale="96" r:id="rId1"/>
  <rowBreaks count="3" manualBreakCount="3">
    <brk id="50" max="255" man="1"/>
    <brk id="54" max="255" man="1"/>
    <brk id="71" max="255" man="1"/>
  </rowBreaks>
</worksheet>
</file>

<file path=xl/worksheets/sheet10.xml><?xml version="1.0" encoding="utf-8"?>
<worksheet xmlns="http://schemas.openxmlformats.org/spreadsheetml/2006/main" xmlns:r="http://schemas.openxmlformats.org/officeDocument/2006/relationships">
  <dimension ref="A1:BE27"/>
  <sheetViews>
    <sheetView showZeros="0" view="pageBreakPreview" zoomScale="80" zoomScaleSheetLayoutView="80" zoomScalePageLayoutView="0" workbookViewId="0" topLeftCell="A1">
      <selection activeCell="A1" sqref="A1:B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2</v>
      </c>
      <c r="I1" s="279"/>
    </row>
    <row r="2" spans="1:9" ht="12.75">
      <c r="A2" s="421" t="s">
        <v>153</v>
      </c>
      <c r="B2" s="421"/>
      <c r="C2" s="103" t="s">
        <v>397</v>
      </c>
      <c r="D2" s="104"/>
      <c r="E2" s="280"/>
      <c r="F2" s="104"/>
      <c r="G2" s="422" t="s">
        <v>521</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'SO02 02 Pol'!B7</f>
        <v>1</v>
      </c>
      <c r="B7" s="71" t="str">
        <f>'SO02 02 Pol'!C7</f>
        <v>Zemní práce</v>
      </c>
      <c r="D7" s="287"/>
      <c r="E7" s="288">
        <f>'SO02 02 Pol'!BA23</f>
        <v>0</v>
      </c>
      <c r="F7" s="289">
        <f>'SO02 02 Pol'!BB23</f>
        <v>0</v>
      </c>
      <c r="G7" s="289">
        <f>'SO02 02 Pol'!BC23</f>
        <v>0</v>
      </c>
      <c r="H7" s="289">
        <f>'SO02 02 Pol'!BD23</f>
        <v>0</v>
      </c>
      <c r="I7" s="290">
        <f>'SO02 02 Pol'!BE23</f>
        <v>0</v>
      </c>
    </row>
    <row r="8" spans="1:9" s="171" customFormat="1" ht="12">
      <c r="A8" s="286" t="str">
        <f>'SO02 02 Pol'!B24</f>
        <v>5</v>
      </c>
      <c r="B8" s="71" t="str">
        <f>'SO02 02 Pol'!C24</f>
        <v>Komunikace</v>
      </c>
      <c r="D8" s="287"/>
      <c r="E8" s="288">
        <f>'SO02 02 Pol'!BA41</f>
        <v>0</v>
      </c>
      <c r="F8" s="289">
        <f>'SO02 02 Pol'!BB41</f>
        <v>0</v>
      </c>
      <c r="G8" s="289">
        <f>'SO02 02 Pol'!BC41</f>
        <v>0</v>
      </c>
      <c r="H8" s="289">
        <f>'SO02 02 Pol'!BD41</f>
        <v>0</v>
      </c>
      <c r="I8" s="290">
        <f>'SO02 02 Pol'!BE41</f>
        <v>0</v>
      </c>
    </row>
    <row r="9" spans="1:9" s="171" customFormat="1" ht="12">
      <c r="A9" s="286" t="str">
        <f>'SO02 02 Pol'!B42</f>
        <v>91</v>
      </c>
      <c r="B9" s="71" t="str">
        <f>'SO02 02 Pol'!C42</f>
        <v>Doplňující práce na komunikaci</v>
      </c>
      <c r="D9" s="287"/>
      <c r="E9" s="288">
        <f>'SO02 02 Pol'!BA48</f>
        <v>0</v>
      </c>
      <c r="F9" s="289">
        <f>'SO02 02 Pol'!BB48</f>
        <v>0</v>
      </c>
      <c r="G9" s="289">
        <f>'SO02 02 Pol'!BC48</f>
        <v>0</v>
      </c>
      <c r="H9" s="289">
        <f>'SO02 02 Pol'!BD48</f>
        <v>0</v>
      </c>
      <c r="I9" s="290">
        <f>'SO02 02 Pol'!BE48</f>
        <v>0</v>
      </c>
    </row>
    <row r="10" spans="1:9" s="171" customFormat="1" ht="12">
      <c r="A10" s="286" t="str">
        <f>'SO02 02 Pol'!B49</f>
        <v>97</v>
      </c>
      <c r="B10" s="71" t="str">
        <f>'SO02 02 Pol'!C49</f>
        <v>Prorážení otvorů</v>
      </c>
      <c r="D10" s="287"/>
      <c r="E10" s="288">
        <f>'SO02 02 Pol'!BA51</f>
        <v>0</v>
      </c>
      <c r="F10" s="289">
        <f>'SO02 02 Pol'!BB51</f>
        <v>0</v>
      </c>
      <c r="G10" s="289">
        <f>'SO02 02 Pol'!BC51</f>
        <v>0</v>
      </c>
      <c r="H10" s="289">
        <f>'SO02 02 Pol'!BD51</f>
        <v>0</v>
      </c>
      <c r="I10" s="290">
        <f>'SO02 02 Pol'!BE51</f>
        <v>0</v>
      </c>
    </row>
    <row r="11" spans="1:9" s="171" customFormat="1" ht="12">
      <c r="A11" s="286" t="str">
        <f>'SO02 02 Pol'!B52</f>
        <v>99</v>
      </c>
      <c r="B11" s="71" t="str">
        <f>'SO02 02 Pol'!C52</f>
        <v>Staveništní přesun hmot</v>
      </c>
      <c r="D11" s="287"/>
      <c r="E11" s="288">
        <f>'SO02 02 Pol'!BA54</f>
        <v>0</v>
      </c>
      <c r="F11" s="289">
        <f>'SO02 02 Pol'!BB54</f>
        <v>0</v>
      </c>
      <c r="G11" s="289">
        <f>'SO02 02 Pol'!BC54</f>
        <v>0</v>
      </c>
      <c r="H11" s="289">
        <f>'SO02 02 Pol'!BD54</f>
        <v>0</v>
      </c>
      <c r="I11" s="290">
        <f>'SO02 02 Pol'!BE54</f>
        <v>0</v>
      </c>
    </row>
    <row r="12" spans="1:9" s="171" customFormat="1" ht="12">
      <c r="A12" s="286" t="str">
        <f>'SO02 02 Pol'!B55</f>
        <v>711</v>
      </c>
      <c r="B12" s="71" t="str">
        <f>'SO02 02 Pol'!C55</f>
        <v>Izolace proti vodě</v>
      </c>
      <c r="D12" s="287"/>
      <c r="E12" s="288">
        <f>'SO02 02 Pol'!BA57</f>
        <v>0</v>
      </c>
      <c r="F12" s="289">
        <f>'SO02 02 Pol'!BB57</f>
        <v>0</v>
      </c>
      <c r="G12" s="289">
        <f>'SO02 02 Pol'!BC57</f>
        <v>0</v>
      </c>
      <c r="H12" s="289">
        <f>'SO02 02 Pol'!BD57</f>
        <v>0</v>
      </c>
      <c r="I12" s="290">
        <f>'SO02 02 Pol'!BE57</f>
        <v>0</v>
      </c>
    </row>
    <row r="13" spans="1:9" s="171" customFormat="1" ht="12">
      <c r="A13" s="286" t="str">
        <f>'SO02 02 Pol'!B58</f>
        <v>D96</v>
      </c>
      <c r="B13" s="71" t="str">
        <f>'SO02 02 Pol'!C58</f>
        <v>Přesuny suti a vybouraných hmot</v>
      </c>
      <c r="D13" s="287"/>
      <c r="E13" s="288">
        <f>'SO02 02 Pol'!BA64</f>
        <v>0</v>
      </c>
      <c r="F13" s="289">
        <f>'SO02 02 Pol'!BB64</f>
        <v>0</v>
      </c>
      <c r="G13" s="289">
        <f>'SO02 02 Pol'!BC64</f>
        <v>0</v>
      </c>
      <c r="H13" s="289">
        <f>'SO02 02 Pol'!BD64</f>
        <v>0</v>
      </c>
      <c r="I13" s="290">
        <f>'SO02 02 Pol'!BE64</f>
        <v>0</v>
      </c>
    </row>
    <row r="14" spans="1:9" s="14" customFormat="1" ht="12.75">
      <c r="A14" s="291"/>
      <c r="B14" s="292" t="s">
        <v>404</v>
      </c>
      <c r="C14" s="292"/>
      <c r="D14" s="293"/>
      <c r="E14" s="294">
        <f>SUM(E7:E13)</f>
        <v>0</v>
      </c>
      <c r="F14" s="295">
        <f>SUM(F7:F13)</f>
        <v>0</v>
      </c>
      <c r="G14" s="295">
        <f>SUM(G7:G13)</f>
        <v>0</v>
      </c>
      <c r="H14" s="295">
        <f>SUM(H7:H13)</f>
        <v>0</v>
      </c>
      <c r="I14" s="296">
        <f>SUM(I7:I13)</f>
        <v>0</v>
      </c>
    </row>
    <row r="15" spans="1:9" ht="12">
      <c r="A15" s="171"/>
      <c r="B15" s="171"/>
      <c r="C15" s="171"/>
      <c r="D15" s="171"/>
      <c r="E15" s="171"/>
      <c r="F15" s="171"/>
      <c r="G15" s="171"/>
      <c r="H15" s="171"/>
      <c r="I15" s="171"/>
    </row>
    <row r="16" spans="1:57" ht="19.5" customHeight="1">
      <c r="A16" s="424" t="s">
        <v>405</v>
      </c>
      <c r="B16" s="424"/>
      <c r="C16" s="424"/>
      <c r="D16" s="424"/>
      <c r="E16" s="424"/>
      <c r="F16" s="424"/>
      <c r="G16" s="424"/>
      <c r="H16" s="424"/>
      <c r="I16" s="424"/>
      <c r="BA16" s="177"/>
      <c r="BB16" s="177"/>
      <c r="BC16" s="177"/>
      <c r="BD16" s="177"/>
      <c r="BE16" s="177"/>
    </row>
    <row r="18" spans="1:9" ht="12.75">
      <c r="A18" s="201" t="s">
        <v>406</v>
      </c>
      <c r="B18" s="202"/>
      <c r="C18" s="202"/>
      <c r="D18" s="297"/>
      <c r="E18" s="298" t="s">
        <v>407</v>
      </c>
      <c r="F18" s="299" t="s">
        <v>22</v>
      </c>
      <c r="G18" s="300" t="s">
        <v>408</v>
      </c>
      <c r="H18" s="301"/>
      <c r="I18" s="302" t="s">
        <v>407</v>
      </c>
    </row>
    <row r="19" spans="1:53" ht="12">
      <c r="A19" s="195" t="s">
        <v>409</v>
      </c>
      <c r="B19" s="186"/>
      <c r="C19" s="186"/>
      <c r="D19" s="303"/>
      <c r="E19" s="304">
        <v>0</v>
      </c>
      <c r="F19" s="305">
        <v>0</v>
      </c>
      <c r="G19" s="306">
        <v>1280612.64632826</v>
      </c>
      <c r="H19" s="307"/>
      <c r="I19" s="308">
        <f aca="true" t="shared" si="0" ref="I19:I26">E19+F19*G19/100</f>
        <v>0</v>
      </c>
      <c r="BA19" s="1">
        <v>0</v>
      </c>
    </row>
    <row r="20" spans="1:53" ht="12">
      <c r="A20" s="195" t="s">
        <v>410</v>
      </c>
      <c r="B20" s="186"/>
      <c r="C20" s="186"/>
      <c r="D20" s="303"/>
      <c r="E20" s="304">
        <v>0</v>
      </c>
      <c r="F20" s="305">
        <v>0</v>
      </c>
      <c r="G20" s="306">
        <v>1280612.64632826</v>
      </c>
      <c r="H20" s="307"/>
      <c r="I20" s="308">
        <f t="shared" si="0"/>
        <v>0</v>
      </c>
      <c r="BA20" s="1">
        <v>0</v>
      </c>
    </row>
    <row r="21" spans="1:53" ht="12">
      <c r="A21" s="195" t="s">
        <v>411</v>
      </c>
      <c r="B21" s="186"/>
      <c r="C21" s="186"/>
      <c r="D21" s="303"/>
      <c r="E21" s="304">
        <v>0</v>
      </c>
      <c r="F21" s="305">
        <v>0</v>
      </c>
      <c r="G21" s="306">
        <v>1280612.64632826</v>
      </c>
      <c r="H21" s="307"/>
      <c r="I21" s="308">
        <f t="shared" si="0"/>
        <v>0</v>
      </c>
      <c r="BA21" s="1">
        <v>0</v>
      </c>
    </row>
    <row r="22" spans="1:53" ht="12">
      <c r="A22" s="195" t="s">
        <v>412</v>
      </c>
      <c r="B22" s="186"/>
      <c r="C22" s="186"/>
      <c r="D22" s="303"/>
      <c r="E22" s="304">
        <v>0</v>
      </c>
      <c r="F22" s="305">
        <v>0</v>
      </c>
      <c r="G22" s="306">
        <v>1280612.64632826</v>
      </c>
      <c r="H22" s="307"/>
      <c r="I22" s="308">
        <f t="shared" si="0"/>
        <v>0</v>
      </c>
      <c r="BA22" s="1">
        <v>0</v>
      </c>
    </row>
    <row r="23" spans="1:53" ht="12">
      <c r="A23" s="195" t="s">
        <v>413</v>
      </c>
      <c r="B23" s="186"/>
      <c r="C23" s="186"/>
      <c r="D23" s="303"/>
      <c r="E23" s="304">
        <v>0</v>
      </c>
      <c r="F23" s="305">
        <v>0</v>
      </c>
      <c r="G23" s="306">
        <v>1280612.64632826</v>
      </c>
      <c r="H23" s="307"/>
      <c r="I23" s="308">
        <f t="shared" si="0"/>
        <v>0</v>
      </c>
      <c r="BA23" s="1">
        <v>1</v>
      </c>
    </row>
    <row r="24" spans="1:53" ht="12">
      <c r="A24" s="195" t="s">
        <v>414</v>
      </c>
      <c r="B24" s="186"/>
      <c r="C24" s="186"/>
      <c r="D24" s="303"/>
      <c r="E24" s="304">
        <v>0</v>
      </c>
      <c r="F24" s="305">
        <v>0</v>
      </c>
      <c r="G24" s="306">
        <v>1280612.64632826</v>
      </c>
      <c r="H24" s="307"/>
      <c r="I24" s="308">
        <f t="shared" si="0"/>
        <v>0</v>
      </c>
      <c r="BA24" s="1">
        <v>1</v>
      </c>
    </row>
    <row r="25" spans="1:53" ht="12">
      <c r="A25" s="195" t="s">
        <v>415</v>
      </c>
      <c r="B25" s="186"/>
      <c r="C25" s="186"/>
      <c r="D25" s="303"/>
      <c r="E25" s="304">
        <v>0</v>
      </c>
      <c r="F25" s="305">
        <v>0</v>
      </c>
      <c r="G25" s="306">
        <v>1280612.64632826</v>
      </c>
      <c r="H25" s="307"/>
      <c r="I25" s="308">
        <f t="shared" si="0"/>
        <v>0</v>
      </c>
      <c r="BA25" s="1">
        <v>2</v>
      </c>
    </row>
    <row r="26" spans="1:53" ht="12">
      <c r="A26" s="195" t="s">
        <v>416</v>
      </c>
      <c r="B26" s="186"/>
      <c r="C26" s="186"/>
      <c r="D26" s="303"/>
      <c r="E26" s="304">
        <v>0</v>
      </c>
      <c r="F26" s="305">
        <v>0</v>
      </c>
      <c r="G26" s="306">
        <v>1280612.64632826</v>
      </c>
      <c r="H26" s="307"/>
      <c r="I26" s="308">
        <f t="shared" si="0"/>
        <v>0</v>
      </c>
      <c r="BA26" s="1">
        <v>2</v>
      </c>
    </row>
    <row r="27" spans="1:9" ht="12.75">
      <c r="A27" s="309"/>
      <c r="B27" s="310" t="s">
        <v>417</v>
      </c>
      <c r="C27" s="311"/>
      <c r="D27" s="312"/>
      <c r="E27" s="313"/>
      <c r="F27" s="314"/>
      <c r="G27" s="314"/>
      <c r="H27" s="425">
        <f>SUM(I19:I26)</f>
        <v>0</v>
      </c>
      <c r="I27" s="425"/>
    </row>
  </sheetData>
  <sheetProtection selectLockedCells="1" selectUnlockedCells="1"/>
  <mergeCells count="6">
    <mergeCell ref="A1:B1"/>
    <mergeCell ref="A2:B2"/>
    <mergeCell ref="G2:I2"/>
    <mergeCell ref="A4:I4"/>
    <mergeCell ref="A16:I16"/>
    <mergeCell ref="H27:I27"/>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CB64"/>
  <sheetViews>
    <sheetView showGridLines="0" showZeros="0" view="pageBreakPreview" zoomScale="80" zoomScaleSheetLayoutView="80" zoomScalePageLayoutView="0" workbookViewId="0" topLeftCell="A34">
      <selection activeCell="F9" sqref="F9"/>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'SO02 02 Rek'!H1</f>
        <v>2</v>
      </c>
      <c r="G3" s="102"/>
    </row>
    <row r="4" spans="1:7" ht="12.75">
      <c r="A4" s="406" t="s">
        <v>153</v>
      </c>
      <c r="B4" s="406"/>
      <c r="C4" s="103" t="s">
        <v>397</v>
      </c>
      <c r="D4" s="104"/>
      <c r="E4" s="427" t="str">
        <f>'SO02 02 Rek'!G2</f>
        <v>Chodník CH2</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425</v>
      </c>
      <c r="C8" s="120" t="s">
        <v>426</v>
      </c>
      <c r="D8" s="121" t="s">
        <v>295</v>
      </c>
      <c r="E8" s="443">
        <v>971</v>
      </c>
      <c r="F8" s="122"/>
      <c r="G8" s="446">
        <f aca="true" t="shared" si="0" ref="G8:G22">E8*F8</f>
        <v>0</v>
      </c>
      <c r="H8" s="321">
        <v>0</v>
      </c>
      <c r="I8" s="322">
        <f aca="true" t="shared" si="1" ref="I8:I22">E8*H8</f>
        <v>0</v>
      </c>
      <c r="J8" s="321">
        <v>-0.13799999999992</v>
      </c>
      <c r="K8" s="322">
        <f aca="true" t="shared" si="2" ref="K8:K22">E8*J8</f>
        <v>-133.9979999999223</v>
      </c>
      <c r="O8" s="117">
        <v>2</v>
      </c>
      <c r="AA8" s="93">
        <v>1</v>
      </c>
      <c r="AB8" s="93">
        <v>1</v>
      </c>
      <c r="AC8" s="93">
        <v>1</v>
      </c>
      <c r="AZ8" s="93">
        <v>1</v>
      </c>
      <c r="BA8" s="125">
        <f aca="true" t="shared" si="3" ref="BA8:BA22">IF(AZ8=1,G8,0)</f>
        <v>0</v>
      </c>
      <c r="BB8" s="93">
        <f aca="true" t="shared" si="4" ref="BB8:BB22">IF(AZ8=2,G8,0)</f>
        <v>0</v>
      </c>
      <c r="BC8" s="93">
        <f aca="true" t="shared" si="5" ref="BC8:BC22">IF(AZ8=3,G8,0)</f>
        <v>0</v>
      </c>
      <c r="BD8" s="93">
        <f aca="true" t="shared" si="6" ref="BD8:BD22">IF(AZ8=4,G8,0)</f>
        <v>0</v>
      </c>
      <c r="BE8" s="93">
        <f aca="true" t="shared" si="7" ref="BE8:BE22">IF(AZ8=5,G8,0)</f>
        <v>0</v>
      </c>
      <c r="CA8" s="117">
        <v>1</v>
      </c>
      <c r="CB8" s="117">
        <v>1</v>
      </c>
    </row>
    <row r="9" spans="1:80" ht="12">
      <c r="A9" s="118">
        <v>2</v>
      </c>
      <c r="B9" s="119" t="s">
        <v>522</v>
      </c>
      <c r="C9" s="120" t="s">
        <v>523</v>
      </c>
      <c r="D9" s="121" t="s">
        <v>295</v>
      </c>
      <c r="E9" s="443">
        <v>23</v>
      </c>
      <c r="F9" s="122"/>
      <c r="G9" s="446">
        <f t="shared" si="0"/>
        <v>0</v>
      </c>
      <c r="H9" s="321">
        <v>0</v>
      </c>
      <c r="I9" s="322">
        <f t="shared" si="1"/>
        <v>0</v>
      </c>
      <c r="J9" s="321">
        <v>0</v>
      </c>
      <c r="K9" s="322">
        <f t="shared" si="2"/>
        <v>0</v>
      </c>
      <c r="O9" s="117">
        <v>2</v>
      </c>
      <c r="AA9" s="93">
        <v>1</v>
      </c>
      <c r="AB9" s="93">
        <v>1</v>
      </c>
      <c r="AC9" s="93">
        <v>1</v>
      </c>
      <c r="AZ9" s="93">
        <v>1</v>
      </c>
      <c r="BA9" s="125">
        <f t="shared" si="3"/>
        <v>0</v>
      </c>
      <c r="BB9" s="93">
        <f t="shared" si="4"/>
        <v>0</v>
      </c>
      <c r="BC9" s="93">
        <f t="shared" si="5"/>
        <v>0</v>
      </c>
      <c r="BD9" s="93">
        <f t="shared" si="6"/>
        <v>0</v>
      </c>
      <c r="BE9" s="93">
        <f t="shared" si="7"/>
        <v>0</v>
      </c>
      <c r="CA9" s="117">
        <v>1</v>
      </c>
      <c r="CB9" s="117">
        <v>1</v>
      </c>
    </row>
    <row r="10" spans="1:80" ht="12">
      <c r="A10" s="118">
        <v>3</v>
      </c>
      <c r="B10" s="119" t="s">
        <v>429</v>
      </c>
      <c r="C10" s="120" t="s">
        <v>430</v>
      </c>
      <c r="D10" s="121" t="s">
        <v>295</v>
      </c>
      <c r="E10" s="443">
        <v>12.5</v>
      </c>
      <c r="F10" s="122"/>
      <c r="G10" s="446">
        <f t="shared" si="0"/>
        <v>0</v>
      </c>
      <c r="H10" s="321">
        <v>0</v>
      </c>
      <c r="I10" s="322">
        <f t="shared" si="1"/>
        <v>0</v>
      </c>
      <c r="J10" s="321">
        <v>-0.400000000000091</v>
      </c>
      <c r="K10" s="322">
        <f t="shared" si="2"/>
        <v>-5.000000000001138</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2">
      <c r="A11" s="118">
        <v>4</v>
      </c>
      <c r="B11" s="119" t="s">
        <v>431</v>
      </c>
      <c r="C11" s="120" t="s">
        <v>432</v>
      </c>
      <c r="D11" s="121" t="s">
        <v>295</v>
      </c>
      <c r="E11" s="443">
        <v>12.5</v>
      </c>
      <c r="F11" s="122"/>
      <c r="G11" s="446">
        <f t="shared" si="0"/>
        <v>0</v>
      </c>
      <c r="H11" s="321">
        <v>0</v>
      </c>
      <c r="I11" s="322">
        <f t="shared" si="1"/>
        <v>0</v>
      </c>
      <c r="J11" s="321">
        <v>-0.18100000000004</v>
      </c>
      <c r="K11" s="322">
        <f t="shared" si="2"/>
        <v>-2.2625000000005</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2">
      <c r="A12" s="118">
        <v>5</v>
      </c>
      <c r="B12" s="119" t="s">
        <v>524</v>
      </c>
      <c r="C12" s="120" t="s">
        <v>525</v>
      </c>
      <c r="D12" s="121" t="s">
        <v>295</v>
      </c>
      <c r="E12" s="443">
        <v>994</v>
      </c>
      <c r="F12" s="122"/>
      <c r="G12" s="446">
        <f t="shared" si="0"/>
        <v>0</v>
      </c>
      <c r="H12" s="321">
        <v>0</v>
      </c>
      <c r="I12" s="322">
        <f t="shared" si="1"/>
        <v>0</v>
      </c>
      <c r="J12" s="321">
        <v>-0.240000000000009</v>
      </c>
      <c r="K12" s="322">
        <f t="shared" si="2"/>
        <v>-238.56000000000896</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2">
      <c r="A13" s="118">
        <v>6</v>
      </c>
      <c r="B13" s="119" t="s">
        <v>433</v>
      </c>
      <c r="C13" s="120" t="s">
        <v>434</v>
      </c>
      <c r="D13" s="121" t="s">
        <v>435</v>
      </c>
      <c r="E13" s="443">
        <v>25</v>
      </c>
      <c r="F13" s="122"/>
      <c r="G13" s="446">
        <f t="shared" si="0"/>
        <v>0</v>
      </c>
      <c r="H13" s="321">
        <v>0</v>
      </c>
      <c r="I13" s="322">
        <f t="shared" si="1"/>
        <v>0</v>
      </c>
      <c r="J13" s="321">
        <v>-0.144999999999982</v>
      </c>
      <c r="K13" s="322">
        <f t="shared" si="2"/>
        <v>-3.62499999999955</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2">
      <c r="A14" s="118">
        <v>7</v>
      </c>
      <c r="B14" s="119" t="s">
        <v>436</v>
      </c>
      <c r="C14" s="120" t="s">
        <v>437</v>
      </c>
      <c r="D14" s="121" t="s">
        <v>435</v>
      </c>
      <c r="E14" s="443">
        <v>25</v>
      </c>
      <c r="F14" s="122"/>
      <c r="G14" s="446">
        <f t="shared" si="0"/>
        <v>0</v>
      </c>
      <c r="H14" s="321">
        <v>0</v>
      </c>
      <c r="I14" s="322">
        <f t="shared" si="1"/>
        <v>0</v>
      </c>
      <c r="J14" s="321">
        <v>-0.11500000000000901</v>
      </c>
      <c r="K14" s="322">
        <f t="shared" si="2"/>
        <v>-2.875000000000225</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2">
      <c r="A15" s="118">
        <v>8</v>
      </c>
      <c r="B15" s="119" t="s">
        <v>438</v>
      </c>
      <c r="C15" s="120" t="s">
        <v>439</v>
      </c>
      <c r="D15" s="121" t="s">
        <v>435</v>
      </c>
      <c r="E15" s="443">
        <v>764</v>
      </c>
      <c r="F15" s="122"/>
      <c r="G15" s="446">
        <f t="shared" si="0"/>
        <v>0</v>
      </c>
      <c r="H15" s="321">
        <v>0</v>
      </c>
      <c r="I15" s="322">
        <f t="shared" si="1"/>
        <v>0</v>
      </c>
      <c r="J15" s="321">
        <v>-0.0400000000000205</v>
      </c>
      <c r="K15" s="322">
        <f t="shared" si="2"/>
        <v>-30.56000000001566</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9.5">
      <c r="A16" s="118">
        <v>9</v>
      </c>
      <c r="B16" s="119" t="s">
        <v>446</v>
      </c>
      <c r="C16" s="120" t="s">
        <v>526</v>
      </c>
      <c r="D16" s="121" t="s">
        <v>309</v>
      </c>
      <c r="E16" s="443">
        <v>22.92</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450</v>
      </c>
      <c r="C17" s="120" t="s">
        <v>451</v>
      </c>
      <c r="D17" s="121" t="s">
        <v>309</v>
      </c>
      <c r="E17" s="443">
        <v>22.92</v>
      </c>
      <c r="F17" s="122"/>
      <c r="G17" s="446">
        <f t="shared" si="0"/>
        <v>0</v>
      </c>
      <c r="H17" s="321">
        <v>0</v>
      </c>
      <c r="I17" s="322">
        <f t="shared" si="1"/>
        <v>0</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9.5">
      <c r="A18" s="118">
        <v>11</v>
      </c>
      <c r="B18" s="119" t="s">
        <v>456</v>
      </c>
      <c r="C18" s="120" t="s">
        <v>457</v>
      </c>
      <c r="D18" s="121" t="s">
        <v>309</v>
      </c>
      <c r="E18" s="443">
        <v>22.92</v>
      </c>
      <c r="F18" s="122"/>
      <c r="G18" s="446">
        <f t="shared" si="0"/>
        <v>0</v>
      </c>
      <c r="H18" s="321">
        <v>0</v>
      </c>
      <c r="I18" s="322">
        <f t="shared" si="1"/>
        <v>0</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2">
      <c r="A19" s="118">
        <v>12</v>
      </c>
      <c r="B19" s="119" t="s">
        <v>458</v>
      </c>
      <c r="C19" s="120" t="s">
        <v>459</v>
      </c>
      <c r="D19" s="121" t="s">
        <v>295</v>
      </c>
      <c r="E19" s="443">
        <v>229.2</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9.5">
      <c r="A20" s="118">
        <v>13</v>
      </c>
      <c r="B20" s="119" t="s">
        <v>460</v>
      </c>
      <c r="C20" s="120" t="s">
        <v>461</v>
      </c>
      <c r="D20" s="121" t="s">
        <v>295</v>
      </c>
      <c r="E20" s="443">
        <v>1090.58</v>
      </c>
      <c r="F20" s="122"/>
      <c r="G20" s="446">
        <f t="shared" si="0"/>
        <v>0</v>
      </c>
      <c r="H20" s="321">
        <v>0</v>
      </c>
      <c r="I20" s="322">
        <f t="shared" si="1"/>
        <v>0</v>
      </c>
      <c r="J20" s="321">
        <v>0</v>
      </c>
      <c r="K20" s="322">
        <f t="shared" si="2"/>
        <v>0</v>
      </c>
      <c r="O20" s="117">
        <v>2</v>
      </c>
      <c r="AA20" s="93">
        <v>1</v>
      </c>
      <c r="AB20" s="93">
        <v>1</v>
      </c>
      <c r="AC20" s="93">
        <v>1</v>
      </c>
      <c r="AZ20" s="93">
        <v>1</v>
      </c>
      <c r="BA20" s="125">
        <f t="shared" si="3"/>
        <v>0</v>
      </c>
      <c r="BB20" s="93">
        <f t="shared" si="4"/>
        <v>0</v>
      </c>
      <c r="BC20" s="93">
        <f t="shared" si="5"/>
        <v>0</v>
      </c>
      <c r="BD20" s="93">
        <f t="shared" si="6"/>
        <v>0</v>
      </c>
      <c r="BE20" s="93">
        <f t="shared" si="7"/>
        <v>0</v>
      </c>
      <c r="CA20" s="117">
        <v>1</v>
      </c>
      <c r="CB20" s="117">
        <v>1</v>
      </c>
    </row>
    <row r="21" spans="1:80" ht="12">
      <c r="A21" s="118">
        <v>14</v>
      </c>
      <c r="B21" s="119" t="s">
        <v>462</v>
      </c>
      <c r="C21" s="120" t="s">
        <v>463</v>
      </c>
      <c r="D21" s="121" t="s">
        <v>295</v>
      </c>
      <c r="E21" s="443">
        <v>229.2</v>
      </c>
      <c r="F21" s="122"/>
      <c r="G21" s="446">
        <f t="shared" si="0"/>
        <v>0</v>
      </c>
      <c r="H21" s="321">
        <v>0</v>
      </c>
      <c r="I21" s="322">
        <f t="shared" si="1"/>
        <v>0</v>
      </c>
      <c r="J21" s="321">
        <v>0</v>
      </c>
      <c r="K21" s="322">
        <f t="shared" si="2"/>
        <v>0</v>
      </c>
      <c r="O21" s="117">
        <v>2</v>
      </c>
      <c r="AA21" s="93">
        <v>1</v>
      </c>
      <c r="AB21" s="93">
        <v>1</v>
      </c>
      <c r="AC21" s="93">
        <v>1</v>
      </c>
      <c r="AZ21" s="93">
        <v>1</v>
      </c>
      <c r="BA21" s="125">
        <f t="shared" si="3"/>
        <v>0</v>
      </c>
      <c r="BB21" s="93">
        <f t="shared" si="4"/>
        <v>0</v>
      </c>
      <c r="BC21" s="93">
        <f t="shared" si="5"/>
        <v>0</v>
      </c>
      <c r="BD21" s="93">
        <f t="shared" si="6"/>
        <v>0</v>
      </c>
      <c r="BE21" s="93">
        <f t="shared" si="7"/>
        <v>0</v>
      </c>
      <c r="CA21" s="117">
        <v>1</v>
      </c>
      <c r="CB21" s="117">
        <v>1</v>
      </c>
    </row>
    <row r="22" spans="1:80" ht="12">
      <c r="A22" s="118">
        <v>15</v>
      </c>
      <c r="B22" s="119" t="s">
        <v>464</v>
      </c>
      <c r="C22" s="120" t="s">
        <v>465</v>
      </c>
      <c r="D22" s="121" t="s">
        <v>375</v>
      </c>
      <c r="E22" s="443">
        <v>6.5486</v>
      </c>
      <c r="F22" s="122"/>
      <c r="G22" s="446">
        <f t="shared" si="0"/>
        <v>0</v>
      </c>
      <c r="H22" s="321">
        <v>0.000999999999999446</v>
      </c>
      <c r="I22" s="322">
        <f t="shared" si="1"/>
        <v>0.006548599999996373</v>
      </c>
      <c r="J22" s="321"/>
      <c r="K22" s="322">
        <f t="shared" si="2"/>
        <v>0</v>
      </c>
      <c r="O22" s="117">
        <v>2</v>
      </c>
      <c r="AA22" s="93">
        <v>3</v>
      </c>
      <c r="AB22" s="93">
        <v>1</v>
      </c>
      <c r="AC22" s="93">
        <v>572400</v>
      </c>
      <c r="AZ22" s="93">
        <v>1</v>
      </c>
      <c r="BA22" s="125">
        <f t="shared" si="3"/>
        <v>0</v>
      </c>
      <c r="BB22" s="93">
        <f t="shared" si="4"/>
        <v>0</v>
      </c>
      <c r="BC22" s="93">
        <f t="shared" si="5"/>
        <v>0</v>
      </c>
      <c r="BD22" s="93">
        <f t="shared" si="6"/>
        <v>0</v>
      </c>
      <c r="BE22" s="93">
        <f t="shared" si="7"/>
        <v>0</v>
      </c>
      <c r="CA22" s="117">
        <v>3</v>
      </c>
      <c r="CB22" s="117">
        <v>1</v>
      </c>
    </row>
    <row r="23" spans="1:57" ht="12.75">
      <c r="A23" s="131"/>
      <c r="B23" s="132" t="s">
        <v>214</v>
      </c>
      <c r="C23" s="133" t="s">
        <v>466</v>
      </c>
      <c r="D23" s="134"/>
      <c r="E23" s="444"/>
      <c r="F23" s="136"/>
      <c r="G23" s="447">
        <f>SUM(G7:G22)</f>
        <v>0</v>
      </c>
      <c r="H23" s="323"/>
      <c r="I23" s="324">
        <f>SUM(I7:I22)</f>
        <v>0.006548599999996373</v>
      </c>
      <c r="J23" s="323"/>
      <c r="K23" s="324">
        <f>SUM(K7:K22)</f>
        <v>-416.8804999999483</v>
      </c>
      <c r="O23" s="117">
        <v>4</v>
      </c>
      <c r="BA23" s="138">
        <f>SUM(BA7:BA22)</f>
        <v>0</v>
      </c>
      <c r="BB23" s="138">
        <f>SUM(BB7:BB22)</f>
        <v>0</v>
      </c>
      <c r="BC23" s="138">
        <f>SUM(BC7:BC22)</f>
        <v>0</v>
      </c>
      <c r="BD23" s="138">
        <f>SUM(BD7:BD22)</f>
        <v>0</v>
      </c>
      <c r="BE23" s="138">
        <f>SUM(BE7:BE22)</f>
        <v>0</v>
      </c>
    </row>
    <row r="24" spans="1:15" ht="12.75">
      <c r="A24" s="111" t="s">
        <v>162</v>
      </c>
      <c r="B24" s="112" t="s">
        <v>467</v>
      </c>
      <c r="C24" s="113" t="s">
        <v>468</v>
      </c>
      <c r="D24" s="114"/>
      <c r="E24" s="445"/>
      <c r="F24" s="115"/>
      <c r="G24" s="448"/>
      <c r="H24" s="317"/>
      <c r="I24" s="318"/>
      <c r="J24" s="319"/>
      <c r="K24" s="320"/>
      <c r="O24" s="117">
        <v>1</v>
      </c>
    </row>
    <row r="25" spans="1:80" ht="12">
      <c r="A25" s="118">
        <v>16</v>
      </c>
      <c r="B25" s="119" t="s">
        <v>469</v>
      </c>
      <c r="C25" s="120" t="s">
        <v>470</v>
      </c>
      <c r="D25" s="121" t="s">
        <v>295</v>
      </c>
      <c r="E25" s="443">
        <v>12.5</v>
      </c>
      <c r="F25" s="122"/>
      <c r="G25" s="446">
        <f aca="true" t="shared" si="8" ref="G25:G40">E25*F25</f>
        <v>0</v>
      </c>
      <c r="H25" s="321">
        <v>0.189069999999901</v>
      </c>
      <c r="I25" s="322">
        <f aca="true" t="shared" si="9" ref="I25:I40">E25*H25</f>
        <v>2.3633749999987628</v>
      </c>
      <c r="J25" s="321">
        <v>0</v>
      </c>
      <c r="K25" s="322">
        <f aca="true" t="shared" si="10" ref="K25:K40">E25*J25</f>
        <v>0</v>
      </c>
      <c r="O25" s="117">
        <v>2</v>
      </c>
      <c r="AA25" s="93">
        <v>1</v>
      </c>
      <c r="AB25" s="93">
        <v>1</v>
      </c>
      <c r="AC25" s="93">
        <v>1</v>
      </c>
      <c r="AZ25" s="93">
        <v>1</v>
      </c>
      <c r="BA25" s="125">
        <f aca="true" t="shared" si="11" ref="BA25:BA40">IF(AZ25=1,G25,0)</f>
        <v>0</v>
      </c>
      <c r="BB25" s="93">
        <f aca="true" t="shared" si="12" ref="BB25:BB40">IF(AZ25=2,G25,0)</f>
        <v>0</v>
      </c>
      <c r="BC25" s="93">
        <f aca="true" t="shared" si="13" ref="BC25:BC40">IF(AZ25=3,G25,0)</f>
        <v>0</v>
      </c>
      <c r="BD25" s="93">
        <f aca="true" t="shared" si="14" ref="BD25:BD40">IF(AZ25=4,G25,0)</f>
        <v>0</v>
      </c>
      <c r="BE25" s="93">
        <f aca="true" t="shared" si="15" ref="BE25:BE40">IF(AZ25=5,G25,0)</f>
        <v>0</v>
      </c>
      <c r="CA25" s="117">
        <v>1</v>
      </c>
      <c r="CB25" s="117">
        <v>1</v>
      </c>
    </row>
    <row r="26" spans="1:80" ht="12">
      <c r="A26" s="118">
        <v>17</v>
      </c>
      <c r="B26" s="119" t="s">
        <v>471</v>
      </c>
      <c r="C26" s="120" t="s">
        <v>472</v>
      </c>
      <c r="D26" s="121" t="s">
        <v>295</v>
      </c>
      <c r="E26" s="443">
        <v>804.02</v>
      </c>
      <c r="F26" s="122"/>
      <c r="G26" s="446">
        <f t="shared" si="8"/>
        <v>0</v>
      </c>
      <c r="H26" s="321">
        <v>0.27993999999989705</v>
      </c>
      <c r="I26" s="322">
        <f t="shared" si="9"/>
        <v>225.07735879991722</v>
      </c>
      <c r="J26" s="321">
        <v>0</v>
      </c>
      <c r="K26" s="322">
        <f t="shared" si="10"/>
        <v>0</v>
      </c>
      <c r="O26" s="117">
        <v>2</v>
      </c>
      <c r="AA26" s="93">
        <v>1</v>
      </c>
      <c r="AB26" s="93">
        <v>1</v>
      </c>
      <c r="AC26" s="93">
        <v>1</v>
      </c>
      <c r="AZ26" s="93">
        <v>1</v>
      </c>
      <c r="BA26" s="125">
        <f t="shared" si="11"/>
        <v>0</v>
      </c>
      <c r="BB26" s="93">
        <f t="shared" si="12"/>
        <v>0</v>
      </c>
      <c r="BC26" s="93">
        <f t="shared" si="13"/>
        <v>0</v>
      </c>
      <c r="BD26" s="93">
        <f t="shared" si="14"/>
        <v>0</v>
      </c>
      <c r="BE26" s="93">
        <f t="shared" si="15"/>
        <v>0</v>
      </c>
      <c r="CA26" s="117">
        <v>1</v>
      </c>
      <c r="CB26" s="117">
        <v>1</v>
      </c>
    </row>
    <row r="27" spans="1:80" ht="12">
      <c r="A27" s="118">
        <v>18</v>
      </c>
      <c r="B27" s="119" t="s">
        <v>473</v>
      </c>
      <c r="C27" s="120" t="s">
        <v>474</v>
      </c>
      <c r="D27" s="121" t="s">
        <v>295</v>
      </c>
      <c r="E27" s="443">
        <v>105.16</v>
      </c>
      <c r="F27" s="122"/>
      <c r="G27" s="446">
        <f t="shared" si="8"/>
        <v>0</v>
      </c>
      <c r="H27" s="321">
        <v>0.370800000000145</v>
      </c>
      <c r="I27" s="322">
        <f t="shared" si="9"/>
        <v>38.99332800001525</v>
      </c>
      <c r="J27" s="321">
        <v>0</v>
      </c>
      <c r="K27" s="322">
        <f t="shared" si="10"/>
        <v>0</v>
      </c>
      <c r="O27" s="117">
        <v>2</v>
      </c>
      <c r="AA27" s="93">
        <v>1</v>
      </c>
      <c r="AB27" s="93">
        <v>1</v>
      </c>
      <c r="AC27" s="93">
        <v>1</v>
      </c>
      <c r="AZ27" s="93">
        <v>1</v>
      </c>
      <c r="BA27" s="125">
        <f t="shared" si="11"/>
        <v>0</v>
      </c>
      <c r="BB27" s="93">
        <f t="shared" si="12"/>
        <v>0</v>
      </c>
      <c r="BC27" s="93">
        <f t="shared" si="13"/>
        <v>0</v>
      </c>
      <c r="BD27" s="93">
        <f t="shared" si="14"/>
        <v>0</v>
      </c>
      <c r="BE27" s="93">
        <f t="shared" si="15"/>
        <v>0</v>
      </c>
      <c r="CA27" s="117">
        <v>1</v>
      </c>
      <c r="CB27" s="117">
        <v>1</v>
      </c>
    </row>
    <row r="28" spans="1:80" ht="12">
      <c r="A28" s="118">
        <v>19</v>
      </c>
      <c r="B28" s="119" t="s">
        <v>475</v>
      </c>
      <c r="C28" s="120" t="s">
        <v>476</v>
      </c>
      <c r="D28" s="121" t="s">
        <v>295</v>
      </c>
      <c r="E28" s="443">
        <v>12.5</v>
      </c>
      <c r="F28" s="122"/>
      <c r="G28" s="446">
        <f t="shared" si="8"/>
        <v>0</v>
      </c>
      <c r="H28" s="321">
        <v>0.18462999999997</v>
      </c>
      <c r="I28" s="322">
        <f t="shared" si="9"/>
        <v>2.3078749999996253</v>
      </c>
      <c r="J28" s="321">
        <v>0</v>
      </c>
      <c r="K28" s="322">
        <f t="shared" si="10"/>
        <v>0</v>
      </c>
      <c r="O28" s="117">
        <v>2</v>
      </c>
      <c r="AA28" s="93">
        <v>1</v>
      </c>
      <c r="AB28" s="93">
        <v>1</v>
      </c>
      <c r="AC28" s="93">
        <v>1</v>
      </c>
      <c r="AZ28" s="93">
        <v>1</v>
      </c>
      <c r="BA28" s="125">
        <f t="shared" si="11"/>
        <v>0</v>
      </c>
      <c r="BB28" s="93">
        <f t="shared" si="12"/>
        <v>0</v>
      </c>
      <c r="BC28" s="93">
        <f t="shared" si="13"/>
        <v>0</v>
      </c>
      <c r="BD28" s="93">
        <f t="shared" si="14"/>
        <v>0</v>
      </c>
      <c r="BE28" s="93">
        <f t="shared" si="15"/>
        <v>0</v>
      </c>
      <c r="CA28" s="117">
        <v>1</v>
      </c>
      <c r="CB28" s="117">
        <v>1</v>
      </c>
    </row>
    <row r="29" spans="1:80" ht="12">
      <c r="A29" s="118">
        <v>20</v>
      </c>
      <c r="B29" s="119" t="s">
        <v>527</v>
      </c>
      <c r="C29" s="120" t="s">
        <v>528</v>
      </c>
      <c r="D29" s="121" t="s">
        <v>295</v>
      </c>
      <c r="E29" s="443">
        <v>92.66</v>
      </c>
      <c r="F29" s="122"/>
      <c r="G29" s="446">
        <f t="shared" si="8"/>
        <v>0</v>
      </c>
      <c r="H29" s="321">
        <v>0.20286000000010102</v>
      </c>
      <c r="I29" s="322">
        <f t="shared" si="9"/>
        <v>18.79700760000936</v>
      </c>
      <c r="J29" s="321">
        <v>0</v>
      </c>
      <c r="K29" s="322">
        <f t="shared" si="10"/>
        <v>0</v>
      </c>
      <c r="O29" s="117">
        <v>2</v>
      </c>
      <c r="AA29" s="93">
        <v>1</v>
      </c>
      <c r="AB29" s="93">
        <v>1</v>
      </c>
      <c r="AC29" s="93">
        <v>1</v>
      </c>
      <c r="AZ29" s="93">
        <v>1</v>
      </c>
      <c r="BA29" s="125">
        <f t="shared" si="11"/>
        <v>0</v>
      </c>
      <c r="BB29" s="93">
        <f t="shared" si="12"/>
        <v>0</v>
      </c>
      <c r="BC29" s="93">
        <f t="shared" si="13"/>
        <v>0</v>
      </c>
      <c r="BD29" s="93">
        <f t="shared" si="14"/>
        <v>0</v>
      </c>
      <c r="BE29" s="93">
        <f t="shared" si="15"/>
        <v>0</v>
      </c>
      <c r="CA29" s="117">
        <v>1</v>
      </c>
      <c r="CB29" s="117">
        <v>1</v>
      </c>
    </row>
    <row r="30" spans="1:80" ht="12">
      <c r="A30" s="118">
        <v>21</v>
      </c>
      <c r="B30" s="119" t="s">
        <v>477</v>
      </c>
      <c r="C30" s="120" t="s">
        <v>478</v>
      </c>
      <c r="D30" s="121" t="s">
        <v>295</v>
      </c>
      <c r="E30" s="443">
        <v>12.5</v>
      </c>
      <c r="F30" s="122"/>
      <c r="G30" s="446">
        <f t="shared" si="8"/>
        <v>0</v>
      </c>
      <c r="H30" s="321">
        <v>0.0060100000000034</v>
      </c>
      <c r="I30" s="322">
        <f t="shared" si="9"/>
        <v>0.07512500000004249</v>
      </c>
      <c r="J30" s="321">
        <v>0</v>
      </c>
      <c r="K30" s="322">
        <f t="shared" si="10"/>
        <v>0</v>
      </c>
      <c r="O30" s="117">
        <v>2</v>
      </c>
      <c r="AA30" s="93">
        <v>1</v>
      </c>
      <c r="AB30" s="93">
        <v>1</v>
      </c>
      <c r="AC30" s="93">
        <v>1</v>
      </c>
      <c r="AZ30" s="93">
        <v>1</v>
      </c>
      <c r="BA30" s="125">
        <f t="shared" si="11"/>
        <v>0</v>
      </c>
      <c r="BB30" s="93">
        <f t="shared" si="12"/>
        <v>0</v>
      </c>
      <c r="BC30" s="93">
        <f t="shared" si="13"/>
        <v>0</v>
      </c>
      <c r="BD30" s="93">
        <f t="shared" si="14"/>
        <v>0</v>
      </c>
      <c r="BE30" s="93">
        <f t="shared" si="15"/>
        <v>0</v>
      </c>
      <c r="CA30" s="117">
        <v>1</v>
      </c>
      <c r="CB30" s="117">
        <v>1</v>
      </c>
    </row>
    <row r="31" spans="1:80" ht="12">
      <c r="A31" s="118">
        <v>22</v>
      </c>
      <c r="B31" s="119" t="s">
        <v>479</v>
      </c>
      <c r="C31" s="120" t="s">
        <v>480</v>
      </c>
      <c r="D31" s="121" t="s">
        <v>295</v>
      </c>
      <c r="E31" s="443">
        <v>12.5</v>
      </c>
      <c r="F31" s="122"/>
      <c r="G31" s="446">
        <f t="shared" si="8"/>
        <v>0</v>
      </c>
      <c r="H31" s="321">
        <v>0.000609999999999999</v>
      </c>
      <c r="I31" s="322">
        <f t="shared" si="9"/>
        <v>0.007624999999999988</v>
      </c>
      <c r="J31" s="321">
        <v>0</v>
      </c>
      <c r="K31" s="322">
        <f t="shared" si="10"/>
        <v>0</v>
      </c>
      <c r="O31" s="117">
        <v>2</v>
      </c>
      <c r="AA31" s="93">
        <v>1</v>
      </c>
      <c r="AB31" s="93">
        <v>1</v>
      </c>
      <c r="AC31" s="93">
        <v>1</v>
      </c>
      <c r="AZ31" s="93">
        <v>1</v>
      </c>
      <c r="BA31" s="125">
        <f t="shared" si="11"/>
        <v>0</v>
      </c>
      <c r="BB31" s="93">
        <f t="shared" si="12"/>
        <v>0</v>
      </c>
      <c r="BC31" s="93">
        <f t="shared" si="13"/>
        <v>0</v>
      </c>
      <c r="BD31" s="93">
        <f t="shared" si="14"/>
        <v>0</v>
      </c>
      <c r="BE31" s="93">
        <f t="shared" si="15"/>
        <v>0</v>
      </c>
      <c r="CA31" s="117">
        <v>1</v>
      </c>
      <c r="CB31" s="117">
        <v>1</v>
      </c>
    </row>
    <row r="32" spans="1:80" ht="12">
      <c r="A32" s="118">
        <v>23</v>
      </c>
      <c r="B32" s="119" t="s">
        <v>481</v>
      </c>
      <c r="C32" s="120" t="s">
        <v>482</v>
      </c>
      <c r="D32" s="121" t="s">
        <v>295</v>
      </c>
      <c r="E32" s="443">
        <v>12.5</v>
      </c>
      <c r="F32" s="122"/>
      <c r="G32" s="446">
        <f t="shared" si="8"/>
        <v>0</v>
      </c>
      <c r="H32" s="321">
        <v>0.129660000000058</v>
      </c>
      <c r="I32" s="322">
        <f t="shared" si="9"/>
        <v>1.620750000000725</v>
      </c>
      <c r="J32" s="321">
        <v>0</v>
      </c>
      <c r="K32" s="322">
        <f t="shared" si="10"/>
        <v>0</v>
      </c>
      <c r="O32" s="117">
        <v>2</v>
      </c>
      <c r="AA32" s="93">
        <v>1</v>
      </c>
      <c r="AB32" s="93">
        <v>1</v>
      </c>
      <c r="AC32" s="93">
        <v>1</v>
      </c>
      <c r="AZ32" s="93">
        <v>1</v>
      </c>
      <c r="BA32" s="125">
        <f t="shared" si="11"/>
        <v>0</v>
      </c>
      <c r="BB32" s="93">
        <f t="shared" si="12"/>
        <v>0</v>
      </c>
      <c r="BC32" s="93">
        <f t="shared" si="13"/>
        <v>0</v>
      </c>
      <c r="BD32" s="93">
        <f t="shared" si="14"/>
        <v>0</v>
      </c>
      <c r="BE32" s="93">
        <f t="shared" si="15"/>
        <v>0</v>
      </c>
      <c r="CA32" s="117">
        <v>1</v>
      </c>
      <c r="CB32" s="117">
        <v>1</v>
      </c>
    </row>
    <row r="33" spans="1:80" ht="12">
      <c r="A33" s="118">
        <v>24</v>
      </c>
      <c r="B33" s="119" t="s">
        <v>483</v>
      </c>
      <c r="C33" s="120" t="s">
        <v>484</v>
      </c>
      <c r="D33" s="121" t="s">
        <v>295</v>
      </c>
      <c r="E33" s="443">
        <v>804.02</v>
      </c>
      <c r="F33" s="122"/>
      <c r="G33" s="446">
        <f t="shared" si="8"/>
        <v>0</v>
      </c>
      <c r="H33" s="321">
        <v>0.0554500000000075</v>
      </c>
      <c r="I33" s="322">
        <f t="shared" si="9"/>
        <v>44.582909000006026</v>
      </c>
      <c r="J33" s="321">
        <v>0</v>
      </c>
      <c r="K33" s="322">
        <f t="shared" si="10"/>
        <v>0</v>
      </c>
      <c r="O33" s="117">
        <v>2</v>
      </c>
      <c r="AA33" s="93">
        <v>1</v>
      </c>
      <c r="AB33" s="93">
        <v>1</v>
      </c>
      <c r="AC33" s="93">
        <v>1</v>
      </c>
      <c r="AZ33" s="93">
        <v>1</v>
      </c>
      <c r="BA33" s="125">
        <f t="shared" si="11"/>
        <v>0</v>
      </c>
      <c r="BB33" s="93">
        <f t="shared" si="12"/>
        <v>0</v>
      </c>
      <c r="BC33" s="93">
        <f t="shared" si="13"/>
        <v>0</v>
      </c>
      <c r="BD33" s="93">
        <f t="shared" si="14"/>
        <v>0</v>
      </c>
      <c r="BE33" s="93">
        <f t="shared" si="15"/>
        <v>0</v>
      </c>
      <c r="CA33" s="117">
        <v>1</v>
      </c>
      <c r="CB33" s="117">
        <v>1</v>
      </c>
    </row>
    <row r="34" spans="1:80" ht="12">
      <c r="A34" s="118">
        <v>25</v>
      </c>
      <c r="B34" s="119" t="s">
        <v>529</v>
      </c>
      <c r="C34" s="120" t="s">
        <v>530</v>
      </c>
      <c r="D34" s="121" t="s">
        <v>295</v>
      </c>
      <c r="E34" s="443">
        <v>92.66</v>
      </c>
      <c r="F34" s="122"/>
      <c r="G34" s="446">
        <f t="shared" si="8"/>
        <v>0</v>
      </c>
      <c r="H34" s="321">
        <v>0.0738999999999805</v>
      </c>
      <c r="I34" s="322">
        <f t="shared" si="9"/>
        <v>6.847573999998192</v>
      </c>
      <c r="J34" s="321">
        <v>0</v>
      </c>
      <c r="K34" s="322">
        <f t="shared" si="10"/>
        <v>0</v>
      </c>
      <c r="O34" s="117">
        <v>2</v>
      </c>
      <c r="AA34" s="93">
        <v>1</v>
      </c>
      <c r="AB34" s="93">
        <v>1</v>
      </c>
      <c r="AC34" s="93">
        <v>1</v>
      </c>
      <c r="AZ34" s="93">
        <v>1</v>
      </c>
      <c r="BA34" s="125">
        <f t="shared" si="11"/>
        <v>0</v>
      </c>
      <c r="BB34" s="93">
        <f t="shared" si="12"/>
        <v>0</v>
      </c>
      <c r="BC34" s="93">
        <f t="shared" si="13"/>
        <v>0</v>
      </c>
      <c r="BD34" s="93">
        <f t="shared" si="14"/>
        <v>0</v>
      </c>
      <c r="BE34" s="93">
        <f t="shared" si="15"/>
        <v>0</v>
      </c>
      <c r="CA34" s="117">
        <v>1</v>
      </c>
      <c r="CB34" s="117">
        <v>1</v>
      </c>
    </row>
    <row r="35" spans="1:80" ht="12">
      <c r="A35" s="118">
        <v>26</v>
      </c>
      <c r="B35" s="119" t="s">
        <v>485</v>
      </c>
      <c r="C35" s="120" t="s">
        <v>486</v>
      </c>
      <c r="D35" s="121" t="s">
        <v>435</v>
      </c>
      <c r="E35" s="443">
        <v>28</v>
      </c>
      <c r="F35" s="122"/>
      <c r="G35" s="446">
        <f t="shared" si="8"/>
        <v>0</v>
      </c>
      <c r="H35" s="321">
        <v>0.0022400000000004604</v>
      </c>
      <c r="I35" s="322">
        <f t="shared" si="9"/>
        <v>0.06272000000001289</v>
      </c>
      <c r="J35" s="321">
        <v>0</v>
      </c>
      <c r="K35" s="322">
        <f t="shared" si="10"/>
        <v>0</v>
      </c>
      <c r="O35" s="117">
        <v>2</v>
      </c>
      <c r="AA35" s="93">
        <v>1</v>
      </c>
      <c r="AB35" s="93">
        <v>1</v>
      </c>
      <c r="AC35" s="93">
        <v>1</v>
      </c>
      <c r="AZ35" s="93">
        <v>1</v>
      </c>
      <c r="BA35" s="125">
        <f t="shared" si="11"/>
        <v>0</v>
      </c>
      <c r="BB35" s="93">
        <f t="shared" si="12"/>
        <v>0</v>
      </c>
      <c r="BC35" s="93">
        <f t="shared" si="13"/>
        <v>0</v>
      </c>
      <c r="BD35" s="93">
        <f t="shared" si="14"/>
        <v>0</v>
      </c>
      <c r="BE35" s="93">
        <f t="shared" si="15"/>
        <v>0</v>
      </c>
      <c r="CA35" s="117">
        <v>1</v>
      </c>
      <c r="CB35" s="117">
        <v>1</v>
      </c>
    </row>
    <row r="36" spans="1:80" ht="12">
      <c r="A36" s="118">
        <v>27</v>
      </c>
      <c r="B36" s="119" t="s">
        <v>258</v>
      </c>
      <c r="C36" s="120" t="s">
        <v>531</v>
      </c>
      <c r="D36" s="121" t="s">
        <v>295</v>
      </c>
      <c r="E36" s="443">
        <v>46</v>
      </c>
      <c r="F36" s="122"/>
      <c r="G36" s="446">
        <f t="shared" si="8"/>
        <v>0</v>
      </c>
      <c r="H36" s="321">
        <v>0.42000000000007304</v>
      </c>
      <c r="I36" s="322">
        <f t="shared" si="9"/>
        <v>19.32000000000336</v>
      </c>
      <c r="J36" s="321"/>
      <c r="K36" s="322">
        <f t="shared" si="10"/>
        <v>0</v>
      </c>
      <c r="O36" s="117">
        <v>2</v>
      </c>
      <c r="AA36" s="93">
        <v>12</v>
      </c>
      <c r="AB36" s="93">
        <v>0</v>
      </c>
      <c r="AC36" s="93">
        <v>45</v>
      </c>
      <c r="AZ36" s="93">
        <v>1</v>
      </c>
      <c r="BA36" s="125">
        <f t="shared" si="11"/>
        <v>0</v>
      </c>
      <c r="BB36" s="93">
        <f t="shared" si="12"/>
        <v>0</v>
      </c>
      <c r="BC36" s="93">
        <f t="shared" si="13"/>
        <v>0</v>
      </c>
      <c r="BD36" s="93">
        <f t="shared" si="14"/>
        <v>0</v>
      </c>
      <c r="BE36" s="93">
        <f t="shared" si="15"/>
        <v>0</v>
      </c>
      <c r="CA36" s="117">
        <v>12</v>
      </c>
      <c r="CB36" s="117">
        <v>0</v>
      </c>
    </row>
    <row r="37" spans="1:80" ht="12">
      <c r="A37" s="118">
        <v>28</v>
      </c>
      <c r="B37" s="119" t="s">
        <v>487</v>
      </c>
      <c r="C37" s="120" t="s">
        <v>488</v>
      </c>
      <c r="D37" s="121" t="s">
        <v>295</v>
      </c>
      <c r="E37" s="443">
        <v>5.5414</v>
      </c>
      <c r="F37" s="122"/>
      <c r="G37" s="446">
        <f t="shared" si="8"/>
        <v>0</v>
      </c>
      <c r="H37" s="321">
        <v>0.17599999999993102</v>
      </c>
      <c r="I37" s="322">
        <f t="shared" si="9"/>
        <v>0.9752863999996177</v>
      </c>
      <c r="J37" s="321"/>
      <c r="K37" s="322">
        <f t="shared" si="10"/>
        <v>0</v>
      </c>
      <c r="O37" s="117">
        <v>2</v>
      </c>
      <c r="AA37" s="93">
        <v>3</v>
      </c>
      <c r="AB37" s="93">
        <v>1</v>
      </c>
      <c r="AC37" s="93">
        <v>59245264</v>
      </c>
      <c r="AZ37" s="93">
        <v>1</v>
      </c>
      <c r="BA37" s="125">
        <f t="shared" si="11"/>
        <v>0</v>
      </c>
      <c r="BB37" s="93">
        <f t="shared" si="12"/>
        <v>0</v>
      </c>
      <c r="BC37" s="93">
        <f t="shared" si="13"/>
        <v>0</v>
      </c>
      <c r="BD37" s="93">
        <f t="shared" si="14"/>
        <v>0</v>
      </c>
      <c r="BE37" s="93">
        <f t="shared" si="15"/>
        <v>0</v>
      </c>
      <c r="CA37" s="117">
        <v>3</v>
      </c>
      <c r="CB37" s="117">
        <v>1</v>
      </c>
    </row>
    <row r="38" spans="1:80" ht="12">
      <c r="A38" s="118">
        <v>29</v>
      </c>
      <c r="B38" s="119" t="s">
        <v>532</v>
      </c>
      <c r="C38" s="120" t="s">
        <v>533</v>
      </c>
      <c r="D38" s="121" t="s">
        <v>295</v>
      </c>
      <c r="E38" s="443">
        <v>25.1526</v>
      </c>
      <c r="F38" s="122"/>
      <c r="G38" s="446">
        <f t="shared" si="8"/>
        <v>0</v>
      </c>
      <c r="H38" s="321">
        <v>0.17599999999993102</v>
      </c>
      <c r="I38" s="322">
        <f t="shared" si="9"/>
        <v>4.4268575999982644</v>
      </c>
      <c r="J38" s="321"/>
      <c r="K38" s="322">
        <f t="shared" si="10"/>
        <v>0</v>
      </c>
      <c r="O38" s="117">
        <v>2</v>
      </c>
      <c r="AA38" s="93">
        <v>3</v>
      </c>
      <c r="AB38" s="93">
        <v>1</v>
      </c>
      <c r="AC38" s="93">
        <v>592452650</v>
      </c>
      <c r="AZ38" s="93">
        <v>1</v>
      </c>
      <c r="BA38" s="125">
        <f t="shared" si="11"/>
        <v>0</v>
      </c>
      <c r="BB38" s="93">
        <f t="shared" si="12"/>
        <v>0</v>
      </c>
      <c r="BC38" s="93">
        <f t="shared" si="13"/>
        <v>0</v>
      </c>
      <c r="BD38" s="93">
        <f t="shared" si="14"/>
        <v>0</v>
      </c>
      <c r="BE38" s="93">
        <f t="shared" si="15"/>
        <v>0</v>
      </c>
      <c r="CA38" s="117">
        <v>3</v>
      </c>
      <c r="CB38" s="117">
        <v>1</v>
      </c>
    </row>
    <row r="39" spans="1:80" ht="12">
      <c r="A39" s="118">
        <v>30</v>
      </c>
      <c r="B39" s="119" t="s">
        <v>534</v>
      </c>
      <c r="C39" s="120" t="s">
        <v>535</v>
      </c>
      <c r="D39" s="121" t="s">
        <v>295</v>
      </c>
      <c r="E39" s="443">
        <v>69.8752</v>
      </c>
      <c r="F39" s="122"/>
      <c r="G39" s="446">
        <f t="shared" si="8"/>
        <v>0</v>
      </c>
      <c r="H39" s="321">
        <v>0.14300000000002902</v>
      </c>
      <c r="I39" s="322">
        <f t="shared" si="9"/>
        <v>9.992153600002029</v>
      </c>
      <c r="J39" s="321"/>
      <c r="K39" s="322">
        <f t="shared" si="10"/>
        <v>0</v>
      </c>
      <c r="O39" s="117">
        <v>2</v>
      </c>
      <c r="AA39" s="93">
        <v>3</v>
      </c>
      <c r="AB39" s="93">
        <v>1</v>
      </c>
      <c r="AC39" s="93">
        <v>59245299</v>
      </c>
      <c r="AZ39" s="93">
        <v>1</v>
      </c>
      <c r="BA39" s="125">
        <f t="shared" si="11"/>
        <v>0</v>
      </c>
      <c r="BB39" s="93">
        <f t="shared" si="12"/>
        <v>0</v>
      </c>
      <c r="BC39" s="93">
        <f t="shared" si="13"/>
        <v>0</v>
      </c>
      <c r="BD39" s="93">
        <f t="shared" si="14"/>
        <v>0</v>
      </c>
      <c r="BE39" s="93">
        <f t="shared" si="15"/>
        <v>0</v>
      </c>
      <c r="CA39" s="117">
        <v>3</v>
      </c>
      <c r="CB39" s="117">
        <v>1</v>
      </c>
    </row>
    <row r="40" spans="1:80" ht="12">
      <c r="A40" s="118">
        <v>31</v>
      </c>
      <c r="B40" s="119" t="s">
        <v>489</v>
      </c>
      <c r="C40" s="120" t="s">
        <v>490</v>
      </c>
      <c r="D40" s="121" t="s">
        <v>295</v>
      </c>
      <c r="E40" s="443">
        <v>822.5992</v>
      </c>
      <c r="F40" s="122"/>
      <c r="G40" s="446">
        <f t="shared" si="8"/>
        <v>0</v>
      </c>
      <c r="H40" s="321">
        <v>0.11300000000005601</v>
      </c>
      <c r="I40" s="322">
        <f t="shared" si="9"/>
        <v>92.95370960004608</v>
      </c>
      <c r="J40" s="321"/>
      <c r="K40" s="322">
        <f t="shared" si="10"/>
        <v>0</v>
      </c>
      <c r="O40" s="117">
        <v>2</v>
      </c>
      <c r="AA40" s="93">
        <v>3</v>
      </c>
      <c r="AB40" s="93">
        <v>1</v>
      </c>
      <c r="AC40" s="93">
        <v>59245304</v>
      </c>
      <c r="AZ40" s="93">
        <v>1</v>
      </c>
      <c r="BA40" s="125">
        <f t="shared" si="11"/>
        <v>0</v>
      </c>
      <c r="BB40" s="93">
        <f t="shared" si="12"/>
        <v>0</v>
      </c>
      <c r="BC40" s="93">
        <f t="shared" si="13"/>
        <v>0</v>
      </c>
      <c r="BD40" s="93">
        <f t="shared" si="14"/>
        <v>0</v>
      </c>
      <c r="BE40" s="93">
        <f t="shared" si="15"/>
        <v>0</v>
      </c>
      <c r="CA40" s="117">
        <v>3</v>
      </c>
      <c r="CB40" s="117">
        <v>1</v>
      </c>
    </row>
    <row r="41" spans="1:57" ht="12.75">
      <c r="A41" s="131"/>
      <c r="B41" s="132" t="s">
        <v>214</v>
      </c>
      <c r="C41" s="133" t="s">
        <v>491</v>
      </c>
      <c r="D41" s="134"/>
      <c r="E41" s="444"/>
      <c r="F41" s="136"/>
      <c r="G41" s="447">
        <f>SUM(G24:G40)</f>
        <v>0</v>
      </c>
      <c r="H41" s="323"/>
      <c r="I41" s="324">
        <f>SUM(I24:I40)</f>
        <v>468.40365459999447</v>
      </c>
      <c r="J41" s="323"/>
      <c r="K41" s="324">
        <f>SUM(K24:K40)</f>
        <v>0</v>
      </c>
      <c r="O41" s="117">
        <v>4</v>
      </c>
      <c r="BA41" s="138">
        <f>SUM(BA24:BA40)</f>
        <v>0</v>
      </c>
      <c r="BB41" s="138">
        <f>SUM(BB24:BB40)</f>
        <v>0</v>
      </c>
      <c r="BC41" s="138">
        <f>SUM(BC24:BC40)</f>
        <v>0</v>
      </c>
      <c r="BD41" s="138">
        <f>SUM(BD24:BD40)</f>
        <v>0</v>
      </c>
      <c r="BE41" s="138">
        <f>SUM(BE24:BE40)</f>
        <v>0</v>
      </c>
    </row>
    <row r="42" spans="1:15" ht="12.75">
      <c r="A42" s="111" t="s">
        <v>162</v>
      </c>
      <c r="B42" s="112" t="s">
        <v>492</v>
      </c>
      <c r="C42" s="113" t="s">
        <v>493</v>
      </c>
      <c r="D42" s="114"/>
      <c r="E42" s="445"/>
      <c r="F42" s="115"/>
      <c r="G42" s="448"/>
      <c r="H42" s="317"/>
      <c r="I42" s="318"/>
      <c r="J42" s="319"/>
      <c r="K42" s="320"/>
      <c r="O42" s="117">
        <v>1</v>
      </c>
    </row>
    <row r="43" spans="1:80" ht="12">
      <c r="A43" s="118">
        <v>32</v>
      </c>
      <c r="B43" s="119" t="s">
        <v>494</v>
      </c>
      <c r="C43" s="120" t="s">
        <v>495</v>
      </c>
      <c r="D43" s="121" t="s">
        <v>435</v>
      </c>
      <c r="E43" s="443">
        <v>25</v>
      </c>
      <c r="F43" s="122"/>
      <c r="G43" s="446">
        <f>E43*F43</f>
        <v>0</v>
      </c>
      <c r="H43" s="321">
        <v>0.0277100000000132</v>
      </c>
      <c r="I43" s="322">
        <f>E43*H43</f>
        <v>0.69275000000033</v>
      </c>
      <c r="J43" s="321">
        <v>0</v>
      </c>
      <c r="K43" s="322">
        <f>E43*J43</f>
        <v>0</v>
      </c>
      <c r="O43" s="117">
        <v>2</v>
      </c>
      <c r="AA43" s="93">
        <v>1</v>
      </c>
      <c r="AB43" s="93">
        <v>1</v>
      </c>
      <c r="AC43" s="93">
        <v>1</v>
      </c>
      <c r="AZ43" s="93">
        <v>1</v>
      </c>
      <c r="BA43" s="125">
        <f>IF(AZ43=1,G43,0)</f>
        <v>0</v>
      </c>
      <c r="BB43" s="93">
        <f>IF(AZ43=2,G43,0)</f>
        <v>0</v>
      </c>
      <c r="BC43" s="93">
        <f>IF(AZ43=3,G43,0)</f>
        <v>0</v>
      </c>
      <c r="BD43" s="93">
        <f>IF(AZ43=4,G43,0)</f>
        <v>0</v>
      </c>
      <c r="BE43" s="93">
        <f>IF(AZ43=5,G43,0)</f>
        <v>0</v>
      </c>
      <c r="CA43" s="117">
        <v>1</v>
      </c>
      <c r="CB43" s="117">
        <v>1</v>
      </c>
    </row>
    <row r="44" spans="1:80" ht="19.5">
      <c r="A44" s="118">
        <v>33</v>
      </c>
      <c r="B44" s="119" t="s">
        <v>496</v>
      </c>
      <c r="C44" s="120" t="s">
        <v>497</v>
      </c>
      <c r="D44" s="121" t="s">
        <v>435</v>
      </c>
      <c r="E44" s="443">
        <v>764</v>
      </c>
      <c r="F44" s="122"/>
      <c r="G44" s="446">
        <f>E44*F44</f>
        <v>0</v>
      </c>
      <c r="H44" s="321">
        <v>0.125009999999975</v>
      </c>
      <c r="I44" s="322">
        <f>E44*H44</f>
        <v>95.5076399999809</v>
      </c>
      <c r="J44" s="321">
        <v>0</v>
      </c>
      <c r="K44" s="322">
        <f>E44*J44</f>
        <v>0</v>
      </c>
      <c r="O44" s="117">
        <v>2</v>
      </c>
      <c r="AA44" s="93">
        <v>1</v>
      </c>
      <c r="AB44" s="93">
        <v>1</v>
      </c>
      <c r="AC44" s="93">
        <v>1</v>
      </c>
      <c r="AZ44" s="93">
        <v>1</v>
      </c>
      <c r="BA44" s="125">
        <f>IF(AZ44=1,G44,0)</f>
        <v>0</v>
      </c>
      <c r="BB44" s="93">
        <f>IF(AZ44=2,G44,0)</f>
        <v>0</v>
      </c>
      <c r="BC44" s="93">
        <f>IF(AZ44=3,G44,0)</f>
        <v>0</v>
      </c>
      <c r="BD44" s="93">
        <f>IF(AZ44=4,G44,0)</f>
        <v>0</v>
      </c>
      <c r="BE44" s="93">
        <f>IF(AZ44=5,G44,0)</f>
        <v>0</v>
      </c>
      <c r="CA44" s="117">
        <v>1</v>
      </c>
      <c r="CB44" s="117">
        <v>1</v>
      </c>
    </row>
    <row r="45" spans="1:80" ht="19.5">
      <c r="A45" s="118">
        <v>34</v>
      </c>
      <c r="B45" s="119" t="s">
        <v>536</v>
      </c>
      <c r="C45" s="120" t="s">
        <v>537</v>
      </c>
      <c r="D45" s="121" t="s">
        <v>435</v>
      </c>
      <c r="E45" s="443">
        <v>25</v>
      </c>
      <c r="F45" s="122"/>
      <c r="G45" s="446">
        <f>E45*F45</f>
        <v>0</v>
      </c>
      <c r="H45" s="321">
        <v>0.22487000000001</v>
      </c>
      <c r="I45" s="322">
        <f>E45*H45</f>
        <v>5.62175000000025</v>
      </c>
      <c r="J45" s="321">
        <v>0</v>
      </c>
      <c r="K45" s="322">
        <f>E45*J45</f>
        <v>0</v>
      </c>
      <c r="O45" s="117">
        <v>2</v>
      </c>
      <c r="AA45" s="93">
        <v>1</v>
      </c>
      <c r="AB45" s="93">
        <v>1</v>
      </c>
      <c r="AC45" s="93">
        <v>1</v>
      </c>
      <c r="AZ45" s="93">
        <v>1</v>
      </c>
      <c r="BA45" s="125">
        <f>IF(AZ45=1,G45,0)</f>
        <v>0</v>
      </c>
      <c r="BB45" s="93">
        <f>IF(AZ45=2,G45,0)</f>
        <v>0</v>
      </c>
      <c r="BC45" s="93">
        <f>IF(AZ45=3,G45,0)</f>
        <v>0</v>
      </c>
      <c r="BD45" s="93">
        <f>IF(AZ45=4,G45,0)</f>
        <v>0</v>
      </c>
      <c r="BE45" s="93">
        <f>IF(AZ45=5,G45,0)</f>
        <v>0</v>
      </c>
      <c r="CA45" s="117">
        <v>1</v>
      </c>
      <c r="CB45" s="117">
        <v>1</v>
      </c>
    </row>
    <row r="46" spans="1:80" ht="12">
      <c r="A46" s="118">
        <v>35</v>
      </c>
      <c r="B46" s="119" t="s">
        <v>500</v>
      </c>
      <c r="C46" s="120" t="s">
        <v>501</v>
      </c>
      <c r="D46" s="121" t="s">
        <v>309</v>
      </c>
      <c r="E46" s="443">
        <v>8.39</v>
      </c>
      <c r="F46" s="122"/>
      <c r="G46" s="446">
        <f>E46*F46</f>
        <v>0</v>
      </c>
      <c r="H46" s="321">
        <v>2.37855000000127</v>
      </c>
      <c r="I46" s="322">
        <f>E46*H46</f>
        <v>19.956034500010656</v>
      </c>
      <c r="J46" s="321">
        <v>0</v>
      </c>
      <c r="K46" s="322">
        <f>E46*J46</f>
        <v>0</v>
      </c>
      <c r="O46" s="117">
        <v>2</v>
      </c>
      <c r="AA46" s="93">
        <v>1</v>
      </c>
      <c r="AB46" s="93">
        <v>1</v>
      </c>
      <c r="AC46" s="93">
        <v>1</v>
      </c>
      <c r="AZ46" s="93">
        <v>1</v>
      </c>
      <c r="BA46" s="125">
        <f>IF(AZ46=1,G46,0)</f>
        <v>0</v>
      </c>
      <c r="BB46" s="93">
        <f>IF(AZ46=2,G46,0)</f>
        <v>0</v>
      </c>
      <c r="BC46" s="93">
        <f>IF(AZ46=3,G46,0)</f>
        <v>0</v>
      </c>
      <c r="BD46" s="93">
        <f>IF(AZ46=4,G46,0)</f>
        <v>0</v>
      </c>
      <c r="BE46" s="93">
        <f>IF(AZ46=5,G46,0)</f>
        <v>0</v>
      </c>
      <c r="CA46" s="117">
        <v>1</v>
      </c>
      <c r="CB46" s="117">
        <v>1</v>
      </c>
    </row>
    <row r="47" spans="1:80" ht="12">
      <c r="A47" s="118">
        <v>36</v>
      </c>
      <c r="B47" s="119" t="s">
        <v>502</v>
      </c>
      <c r="C47" s="120" t="s">
        <v>503</v>
      </c>
      <c r="D47" s="121" t="s">
        <v>435</v>
      </c>
      <c r="E47" s="443">
        <v>28</v>
      </c>
      <c r="F47" s="122"/>
      <c r="G47" s="446">
        <f>E47*F47</f>
        <v>0</v>
      </c>
      <c r="H47" s="321">
        <v>0</v>
      </c>
      <c r="I47" s="322">
        <f>E47*H47</f>
        <v>0</v>
      </c>
      <c r="J47" s="321">
        <v>0</v>
      </c>
      <c r="K47" s="322">
        <f>E47*J47</f>
        <v>0</v>
      </c>
      <c r="O47" s="117">
        <v>2</v>
      </c>
      <c r="AA47" s="93">
        <v>1</v>
      </c>
      <c r="AB47" s="93">
        <v>1</v>
      </c>
      <c r="AC47" s="93">
        <v>1</v>
      </c>
      <c r="AZ47" s="93">
        <v>1</v>
      </c>
      <c r="BA47" s="125">
        <f>IF(AZ47=1,G47,0)</f>
        <v>0</v>
      </c>
      <c r="BB47" s="93">
        <f>IF(AZ47=2,G47,0)</f>
        <v>0</v>
      </c>
      <c r="BC47" s="93">
        <f>IF(AZ47=3,G47,0)</f>
        <v>0</v>
      </c>
      <c r="BD47" s="93">
        <f>IF(AZ47=4,G47,0)</f>
        <v>0</v>
      </c>
      <c r="BE47" s="93">
        <f>IF(AZ47=5,G47,0)</f>
        <v>0</v>
      </c>
      <c r="CA47" s="117">
        <v>1</v>
      </c>
      <c r="CB47" s="117">
        <v>1</v>
      </c>
    </row>
    <row r="48" spans="1:57" ht="12.75">
      <c r="A48" s="131"/>
      <c r="B48" s="132" t="s">
        <v>214</v>
      </c>
      <c r="C48" s="133" t="s">
        <v>504</v>
      </c>
      <c r="D48" s="134"/>
      <c r="E48" s="444"/>
      <c r="F48" s="136"/>
      <c r="G48" s="447">
        <f>SUM(G42:G47)</f>
        <v>0</v>
      </c>
      <c r="H48" s="323"/>
      <c r="I48" s="324">
        <f>SUM(I42:I47)</f>
        <v>121.77817449999213</v>
      </c>
      <c r="J48" s="323"/>
      <c r="K48" s="324">
        <f>SUM(K42:K47)</f>
        <v>0</v>
      </c>
      <c r="O48" s="117">
        <v>4</v>
      </c>
      <c r="BA48" s="138">
        <f>SUM(BA42:BA47)</f>
        <v>0</v>
      </c>
      <c r="BB48" s="138">
        <f>SUM(BB42:BB47)</f>
        <v>0</v>
      </c>
      <c r="BC48" s="138">
        <f>SUM(BC42:BC47)</f>
        <v>0</v>
      </c>
      <c r="BD48" s="138">
        <f>SUM(BD42:BD47)</f>
        <v>0</v>
      </c>
      <c r="BE48" s="138">
        <f>SUM(BE42:BE47)</f>
        <v>0</v>
      </c>
    </row>
    <row r="49" spans="1:15" ht="12.75">
      <c r="A49" s="111" t="s">
        <v>162</v>
      </c>
      <c r="B49" s="112" t="s">
        <v>538</v>
      </c>
      <c r="C49" s="113" t="s">
        <v>539</v>
      </c>
      <c r="D49" s="114"/>
      <c r="E49" s="445"/>
      <c r="F49" s="115"/>
      <c r="G49" s="448"/>
      <c r="H49" s="317"/>
      <c r="I49" s="318"/>
      <c r="J49" s="319"/>
      <c r="K49" s="320"/>
      <c r="O49" s="117">
        <v>1</v>
      </c>
    </row>
    <row r="50" spans="1:80" ht="12">
      <c r="A50" s="118">
        <v>37</v>
      </c>
      <c r="B50" s="119" t="s">
        <v>540</v>
      </c>
      <c r="C50" s="120" t="s">
        <v>541</v>
      </c>
      <c r="D50" s="121" t="s">
        <v>295</v>
      </c>
      <c r="E50" s="443">
        <v>994</v>
      </c>
      <c r="F50" s="122"/>
      <c r="G50" s="446">
        <f>E50*F50</f>
        <v>0</v>
      </c>
      <c r="H50" s="321">
        <v>0</v>
      </c>
      <c r="I50" s="322">
        <f>E50*H50</f>
        <v>0</v>
      </c>
      <c r="J50" s="321">
        <v>0</v>
      </c>
      <c r="K50" s="322">
        <f>E50*J50</f>
        <v>0</v>
      </c>
      <c r="O50" s="117">
        <v>2</v>
      </c>
      <c r="AA50" s="93">
        <v>1</v>
      </c>
      <c r="AB50" s="93">
        <v>1</v>
      </c>
      <c r="AC50" s="93">
        <v>1</v>
      </c>
      <c r="AZ50" s="93">
        <v>1</v>
      </c>
      <c r="BA50" s="125">
        <f>IF(AZ50=1,G50,0)</f>
        <v>0</v>
      </c>
      <c r="BB50" s="93">
        <f>IF(AZ50=2,G50,0)</f>
        <v>0</v>
      </c>
      <c r="BC50" s="93">
        <f>IF(AZ50=3,G50,0)</f>
        <v>0</v>
      </c>
      <c r="BD50" s="93">
        <f>IF(AZ50=4,G50,0)</f>
        <v>0</v>
      </c>
      <c r="BE50" s="93">
        <f>IF(AZ50=5,G50,0)</f>
        <v>0</v>
      </c>
      <c r="CA50" s="117">
        <v>1</v>
      </c>
      <c r="CB50" s="117">
        <v>1</v>
      </c>
    </row>
    <row r="51" spans="1:57" ht="12.75">
      <c r="A51" s="131"/>
      <c r="B51" s="132" t="s">
        <v>214</v>
      </c>
      <c r="C51" s="133" t="s">
        <v>542</v>
      </c>
      <c r="D51" s="134"/>
      <c r="E51" s="444"/>
      <c r="F51" s="136"/>
      <c r="G51" s="447">
        <f>SUM(G49:G50)</f>
        <v>0</v>
      </c>
      <c r="H51" s="323"/>
      <c r="I51" s="324">
        <f>SUM(I49:I50)</f>
        <v>0</v>
      </c>
      <c r="J51" s="323"/>
      <c r="K51" s="324">
        <f>SUM(K49:K50)</f>
        <v>0</v>
      </c>
      <c r="O51" s="117">
        <v>4</v>
      </c>
      <c r="BA51" s="138">
        <f>SUM(BA49:BA50)</f>
        <v>0</v>
      </c>
      <c r="BB51" s="138">
        <f>SUM(BB49:BB50)</f>
        <v>0</v>
      </c>
      <c r="BC51" s="138">
        <f>SUM(BC49:BC50)</f>
        <v>0</v>
      </c>
      <c r="BD51" s="138">
        <f>SUM(BD49:BD50)</f>
        <v>0</v>
      </c>
      <c r="BE51" s="138">
        <f>SUM(BE49:BE50)</f>
        <v>0</v>
      </c>
    </row>
    <row r="52" spans="1:15" ht="12.75">
      <c r="A52" s="111" t="s">
        <v>162</v>
      </c>
      <c r="B52" s="112" t="s">
        <v>505</v>
      </c>
      <c r="C52" s="113" t="s">
        <v>506</v>
      </c>
      <c r="D52" s="114"/>
      <c r="E52" s="445"/>
      <c r="F52" s="115"/>
      <c r="G52" s="448"/>
      <c r="H52" s="317"/>
      <c r="I52" s="318"/>
      <c r="J52" s="319"/>
      <c r="K52" s="320"/>
      <c r="O52" s="117">
        <v>1</v>
      </c>
    </row>
    <row r="53" spans="1:80" ht="12">
      <c r="A53" s="118">
        <v>38</v>
      </c>
      <c r="B53" s="119" t="s">
        <v>507</v>
      </c>
      <c r="C53" s="120" t="s">
        <v>508</v>
      </c>
      <c r="D53" s="121" t="s">
        <v>343</v>
      </c>
      <c r="E53" s="443">
        <v>590.188377699987</v>
      </c>
      <c r="F53" s="122"/>
      <c r="G53" s="446">
        <f>E53*F53</f>
        <v>0</v>
      </c>
      <c r="H53" s="321">
        <v>0</v>
      </c>
      <c r="I53" s="322">
        <f>E53*H53</f>
        <v>0</v>
      </c>
      <c r="J53" s="321"/>
      <c r="K53" s="322">
        <f>E53*J53</f>
        <v>0</v>
      </c>
      <c r="O53" s="117">
        <v>2</v>
      </c>
      <c r="AA53" s="93">
        <v>7</v>
      </c>
      <c r="AB53" s="93">
        <v>1</v>
      </c>
      <c r="AC53" s="93">
        <v>2</v>
      </c>
      <c r="AZ53" s="93">
        <v>1</v>
      </c>
      <c r="BA53" s="125">
        <f>IF(AZ53=1,G53,0)</f>
        <v>0</v>
      </c>
      <c r="BB53" s="93">
        <f>IF(AZ53=2,G53,0)</f>
        <v>0</v>
      </c>
      <c r="BC53" s="93">
        <f>IF(AZ53=3,G53,0)</f>
        <v>0</v>
      </c>
      <c r="BD53" s="93">
        <f>IF(AZ53=4,G53,0)</f>
        <v>0</v>
      </c>
      <c r="BE53" s="93">
        <f>IF(AZ53=5,G53,0)</f>
        <v>0</v>
      </c>
      <c r="CA53" s="117">
        <v>7</v>
      </c>
      <c r="CB53" s="117">
        <v>1</v>
      </c>
    </row>
    <row r="54" spans="1:57" ht="12.75">
      <c r="A54" s="131"/>
      <c r="B54" s="132" t="s">
        <v>214</v>
      </c>
      <c r="C54" s="133" t="s">
        <v>509</v>
      </c>
      <c r="D54" s="134"/>
      <c r="E54" s="444"/>
      <c r="F54" s="136"/>
      <c r="G54" s="447">
        <f>SUM(G52:G53)</f>
        <v>0</v>
      </c>
      <c r="H54" s="323"/>
      <c r="I54" s="324">
        <f>SUM(I52:I53)</f>
        <v>0</v>
      </c>
      <c r="J54" s="323"/>
      <c r="K54" s="324">
        <f>SUM(K52:K53)</f>
        <v>0</v>
      </c>
      <c r="O54" s="117">
        <v>4</v>
      </c>
      <c r="BA54" s="138">
        <f>SUM(BA52:BA53)</f>
        <v>0</v>
      </c>
      <c r="BB54" s="138">
        <f>SUM(BB52:BB53)</f>
        <v>0</v>
      </c>
      <c r="BC54" s="138">
        <f>SUM(BC52:BC53)</f>
        <v>0</v>
      </c>
      <c r="BD54" s="138">
        <f>SUM(BD52:BD53)</f>
        <v>0</v>
      </c>
      <c r="BE54" s="138">
        <f>SUM(BE52:BE53)</f>
        <v>0</v>
      </c>
    </row>
    <row r="55" spans="1:15" ht="12.75">
      <c r="A55" s="111" t="s">
        <v>162</v>
      </c>
      <c r="B55" s="112" t="s">
        <v>543</v>
      </c>
      <c r="C55" s="113" t="s">
        <v>544</v>
      </c>
      <c r="D55" s="114"/>
      <c r="E55" s="445"/>
      <c r="F55" s="115"/>
      <c r="G55" s="448"/>
      <c r="H55" s="317"/>
      <c r="I55" s="318"/>
      <c r="J55" s="319"/>
      <c r="K55" s="320"/>
      <c r="O55" s="117">
        <v>1</v>
      </c>
    </row>
    <row r="56" spans="1:80" ht="12">
      <c r="A56" s="118">
        <v>39</v>
      </c>
      <c r="B56" s="119" t="s">
        <v>545</v>
      </c>
      <c r="C56" s="120" t="s">
        <v>546</v>
      </c>
      <c r="D56" s="121" t="s">
        <v>295</v>
      </c>
      <c r="E56" s="443">
        <v>230.7</v>
      </c>
      <c r="F56" s="122"/>
      <c r="G56" s="446">
        <f>E56*F56</f>
        <v>0</v>
      </c>
      <c r="H56" s="321">
        <v>0.000709999999999766</v>
      </c>
      <c r="I56" s="322">
        <f>E56*H56</f>
        <v>0.163796999999946</v>
      </c>
      <c r="J56" s="321">
        <v>0</v>
      </c>
      <c r="K56" s="322">
        <f>E56*J56</f>
        <v>0</v>
      </c>
      <c r="O56" s="117">
        <v>2</v>
      </c>
      <c r="AA56" s="93">
        <v>1</v>
      </c>
      <c r="AB56" s="93">
        <v>7</v>
      </c>
      <c r="AC56" s="93">
        <v>7</v>
      </c>
      <c r="AZ56" s="93">
        <v>2</v>
      </c>
      <c r="BA56" s="93">
        <f>IF(AZ56=1,G56,0)</f>
        <v>0</v>
      </c>
      <c r="BB56" s="125">
        <f>IF(AZ56=2,G56,0)</f>
        <v>0</v>
      </c>
      <c r="BC56" s="93">
        <f>IF(AZ56=3,G56,0)</f>
        <v>0</v>
      </c>
      <c r="BD56" s="93">
        <f>IF(AZ56=4,G56,0)</f>
        <v>0</v>
      </c>
      <c r="BE56" s="93">
        <f>IF(AZ56=5,G56,0)</f>
        <v>0</v>
      </c>
      <c r="CA56" s="117">
        <v>1</v>
      </c>
      <c r="CB56" s="117">
        <v>7</v>
      </c>
    </row>
    <row r="57" spans="1:57" ht="12.75">
      <c r="A57" s="131"/>
      <c r="B57" s="132" t="s">
        <v>214</v>
      </c>
      <c r="C57" s="133" t="s">
        <v>547</v>
      </c>
      <c r="D57" s="134"/>
      <c r="E57" s="444"/>
      <c r="F57" s="136"/>
      <c r="G57" s="447">
        <f>SUM(G55:G56)</f>
        <v>0</v>
      </c>
      <c r="H57" s="323"/>
      <c r="I57" s="324">
        <f>SUM(I55:I56)</f>
        <v>0.163796999999946</v>
      </c>
      <c r="J57" s="323"/>
      <c r="K57" s="324">
        <f>SUM(K55:K56)</f>
        <v>0</v>
      </c>
      <c r="O57" s="117">
        <v>4</v>
      </c>
      <c r="BA57" s="138">
        <f>SUM(BA55:BA56)</f>
        <v>0</v>
      </c>
      <c r="BB57" s="138">
        <f>SUM(BB55:BB56)</f>
        <v>0</v>
      </c>
      <c r="BC57" s="138">
        <f>SUM(BC55:BC56)</f>
        <v>0</v>
      </c>
      <c r="BD57" s="138">
        <f>SUM(BD55:BD56)</f>
        <v>0</v>
      </c>
      <c r="BE57" s="138">
        <f>SUM(BE55:BE56)</f>
        <v>0</v>
      </c>
    </row>
    <row r="58" spans="1:15" ht="12.75">
      <c r="A58" s="111" t="s">
        <v>162</v>
      </c>
      <c r="B58" s="112" t="s">
        <v>510</v>
      </c>
      <c r="C58" s="113" t="s">
        <v>511</v>
      </c>
      <c r="D58" s="114"/>
      <c r="E58" s="445"/>
      <c r="F58" s="115"/>
      <c r="G58" s="448"/>
      <c r="H58" s="317"/>
      <c r="I58" s="318"/>
      <c r="J58" s="319"/>
      <c r="K58" s="320"/>
      <c r="O58" s="117">
        <v>1</v>
      </c>
    </row>
    <row r="59" spans="1:80" ht="12">
      <c r="A59" s="118">
        <v>40</v>
      </c>
      <c r="B59" s="119" t="s">
        <v>512</v>
      </c>
      <c r="C59" s="120" t="s">
        <v>548</v>
      </c>
      <c r="D59" s="121" t="s">
        <v>343</v>
      </c>
      <c r="E59" s="443">
        <v>123.487</v>
      </c>
      <c r="F59" s="122"/>
      <c r="G59" s="446">
        <f>E59*F59</f>
        <v>0</v>
      </c>
      <c r="H59" s="321">
        <v>0</v>
      </c>
      <c r="I59" s="322">
        <f>E59*H59</f>
        <v>0</v>
      </c>
      <c r="J59" s="321"/>
      <c r="K59" s="322">
        <f>E59*J59</f>
        <v>0</v>
      </c>
      <c r="O59" s="117">
        <v>2</v>
      </c>
      <c r="AA59" s="93">
        <v>12</v>
      </c>
      <c r="AB59" s="93">
        <v>0</v>
      </c>
      <c r="AC59" s="93">
        <v>48</v>
      </c>
      <c r="AZ59" s="93">
        <v>1</v>
      </c>
      <c r="BA59" s="125">
        <f>IF(AZ59=1,G59,0)</f>
        <v>0</v>
      </c>
      <c r="BB59" s="93">
        <f>IF(AZ59=2,G59,0)</f>
        <v>0</v>
      </c>
      <c r="BC59" s="93">
        <f>IF(AZ59=3,G59,0)</f>
        <v>0</v>
      </c>
      <c r="BD59" s="93">
        <f>IF(AZ59=4,G59,0)</f>
        <v>0</v>
      </c>
      <c r="BE59" s="93">
        <f>IF(AZ59=5,G59,0)</f>
        <v>0</v>
      </c>
      <c r="CA59" s="117">
        <v>12</v>
      </c>
      <c r="CB59" s="117">
        <v>0</v>
      </c>
    </row>
    <row r="60" spans="1:80" ht="12">
      <c r="A60" s="118">
        <v>41</v>
      </c>
      <c r="B60" s="119" t="s">
        <v>514</v>
      </c>
      <c r="C60" s="120" t="s">
        <v>549</v>
      </c>
      <c r="D60" s="121" t="s">
        <v>343</v>
      </c>
      <c r="E60" s="443">
        <v>5346.816</v>
      </c>
      <c r="F60" s="122"/>
      <c r="G60" s="446">
        <f>E60*F60</f>
        <v>0</v>
      </c>
      <c r="H60" s="321">
        <v>0</v>
      </c>
      <c r="I60" s="322">
        <f>E60*H60</f>
        <v>0</v>
      </c>
      <c r="J60" s="321"/>
      <c r="K60" s="322">
        <f>E60*J60</f>
        <v>0</v>
      </c>
      <c r="O60" s="117">
        <v>2</v>
      </c>
      <c r="AA60" s="93">
        <v>12</v>
      </c>
      <c r="AB60" s="93">
        <v>0</v>
      </c>
      <c r="AC60" s="93">
        <v>40</v>
      </c>
      <c r="AZ60" s="93">
        <v>1</v>
      </c>
      <c r="BA60" s="125">
        <f>IF(AZ60=1,G60,0)</f>
        <v>0</v>
      </c>
      <c r="BB60" s="93">
        <f>IF(AZ60=2,G60,0)</f>
        <v>0</v>
      </c>
      <c r="BC60" s="93">
        <f>IF(AZ60=3,G60,0)</f>
        <v>0</v>
      </c>
      <c r="BD60" s="93">
        <f>IF(AZ60=4,G60,0)</f>
        <v>0</v>
      </c>
      <c r="BE60" s="93">
        <f>IF(AZ60=5,G60,0)</f>
        <v>0</v>
      </c>
      <c r="CA60" s="117">
        <v>12</v>
      </c>
      <c r="CB60" s="117">
        <v>0</v>
      </c>
    </row>
    <row r="61" spans="1:80" ht="12">
      <c r="A61" s="118">
        <v>42</v>
      </c>
      <c r="B61" s="119" t="s">
        <v>516</v>
      </c>
      <c r="C61" s="120" t="s">
        <v>517</v>
      </c>
      <c r="D61" s="121" t="s">
        <v>343</v>
      </c>
      <c r="E61" s="443">
        <v>219.4312</v>
      </c>
      <c r="F61" s="122"/>
      <c r="G61" s="446">
        <f>E61*F61</f>
        <v>0</v>
      </c>
      <c r="H61" s="321">
        <v>0</v>
      </c>
      <c r="I61" s="322">
        <f>E61*H61</f>
        <v>0</v>
      </c>
      <c r="J61" s="321"/>
      <c r="K61" s="322">
        <f>E61*J61</f>
        <v>0</v>
      </c>
      <c r="O61" s="117">
        <v>2</v>
      </c>
      <c r="AA61" s="93">
        <v>12</v>
      </c>
      <c r="AB61" s="93">
        <v>0</v>
      </c>
      <c r="AC61" s="93">
        <v>47</v>
      </c>
      <c r="AZ61" s="93">
        <v>1</v>
      </c>
      <c r="BA61" s="125">
        <f>IF(AZ61=1,G61,0)</f>
        <v>0</v>
      </c>
      <c r="BB61" s="93">
        <f>IF(AZ61=2,G61,0)</f>
        <v>0</v>
      </c>
      <c r="BC61" s="93">
        <f>IF(AZ61=3,G61,0)</f>
        <v>0</v>
      </c>
      <c r="BD61" s="93">
        <f>IF(AZ61=4,G61,0)</f>
        <v>0</v>
      </c>
      <c r="BE61" s="93">
        <f>IF(AZ61=5,G61,0)</f>
        <v>0</v>
      </c>
      <c r="CA61" s="117">
        <v>12</v>
      </c>
      <c r="CB61" s="117">
        <v>0</v>
      </c>
    </row>
    <row r="62" spans="1:80" ht="12">
      <c r="A62" s="118">
        <v>43</v>
      </c>
      <c r="B62" s="119" t="s">
        <v>512</v>
      </c>
      <c r="C62" s="120" t="s">
        <v>550</v>
      </c>
      <c r="D62" s="121" t="s">
        <v>343</v>
      </c>
      <c r="E62" s="443">
        <v>246.626503799863</v>
      </c>
      <c r="F62" s="122"/>
      <c r="G62" s="446">
        <f>E62*F62</f>
        <v>0</v>
      </c>
      <c r="H62" s="321">
        <v>0</v>
      </c>
      <c r="I62" s="322">
        <f>E62*H62</f>
        <v>0</v>
      </c>
      <c r="J62" s="321"/>
      <c r="K62" s="322">
        <f>E62*J62</f>
        <v>0</v>
      </c>
      <c r="O62" s="117">
        <v>2</v>
      </c>
      <c r="AA62" s="93">
        <v>8</v>
      </c>
      <c r="AB62" s="93">
        <v>0</v>
      </c>
      <c r="AC62" s="93">
        <v>3</v>
      </c>
      <c r="AZ62" s="93">
        <v>1</v>
      </c>
      <c r="BA62" s="125">
        <f>IF(AZ62=1,G62,0)</f>
        <v>0</v>
      </c>
      <c r="BB62" s="93">
        <f>IF(AZ62=2,G62,0)</f>
        <v>0</v>
      </c>
      <c r="BC62" s="93">
        <f>IF(AZ62=3,G62,0)</f>
        <v>0</v>
      </c>
      <c r="BD62" s="93">
        <f>IF(AZ62=4,G62,0)</f>
        <v>0</v>
      </c>
      <c r="BE62" s="93">
        <f>IF(AZ62=5,G62,0)</f>
        <v>0</v>
      </c>
      <c r="CA62" s="117">
        <v>8</v>
      </c>
      <c r="CB62" s="117">
        <v>0</v>
      </c>
    </row>
    <row r="63" spans="1:80" ht="12">
      <c r="A63" s="118">
        <v>44</v>
      </c>
      <c r="B63" s="119" t="s">
        <v>518</v>
      </c>
      <c r="C63" s="120" t="s">
        <v>519</v>
      </c>
      <c r="D63" s="121" t="s">
        <v>343</v>
      </c>
      <c r="E63" s="443">
        <v>3.72691166999767</v>
      </c>
      <c r="F63" s="122"/>
      <c r="G63" s="446">
        <f>E63*F63</f>
        <v>0</v>
      </c>
      <c r="H63" s="321">
        <v>0</v>
      </c>
      <c r="I63" s="322">
        <f>E63*H63</f>
        <v>0</v>
      </c>
      <c r="J63" s="321"/>
      <c r="K63" s="322">
        <f>E63*J63</f>
        <v>0</v>
      </c>
      <c r="O63" s="117">
        <v>2</v>
      </c>
      <c r="AA63" s="93">
        <v>8</v>
      </c>
      <c r="AB63" s="93">
        <v>0</v>
      </c>
      <c r="AC63" s="93">
        <v>3</v>
      </c>
      <c r="AZ63" s="93">
        <v>1</v>
      </c>
      <c r="BA63" s="125">
        <f>IF(AZ63=1,G63,0)</f>
        <v>0</v>
      </c>
      <c r="BB63" s="93">
        <f>IF(AZ63=2,G63,0)</f>
        <v>0</v>
      </c>
      <c r="BC63" s="93">
        <f>IF(AZ63=3,G63,0)</f>
        <v>0</v>
      </c>
      <c r="BD63" s="93">
        <f>IF(AZ63=4,G63,0)</f>
        <v>0</v>
      </c>
      <c r="BE63" s="93">
        <f>IF(AZ63=5,G63,0)</f>
        <v>0</v>
      </c>
      <c r="CA63" s="117">
        <v>8</v>
      </c>
      <c r="CB63" s="117">
        <v>0</v>
      </c>
    </row>
    <row r="64" spans="1:57" ht="12.75">
      <c r="A64" s="131"/>
      <c r="B64" s="132" t="s">
        <v>214</v>
      </c>
      <c r="C64" s="133" t="s">
        <v>520</v>
      </c>
      <c r="D64" s="134"/>
      <c r="E64" s="135"/>
      <c r="F64" s="136"/>
      <c r="G64" s="447">
        <f>SUM(G58:G63)</f>
        <v>0</v>
      </c>
      <c r="H64" s="323"/>
      <c r="I64" s="324">
        <f>SUM(I58:I63)</f>
        <v>0</v>
      </c>
      <c r="J64" s="323"/>
      <c r="K64" s="324">
        <f>SUM(K58:K63)</f>
        <v>0</v>
      </c>
      <c r="O64" s="117">
        <v>4</v>
      </c>
      <c r="BA64" s="138">
        <f>SUM(BA58:BA63)</f>
        <v>0</v>
      </c>
      <c r="BB64" s="138">
        <f>SUM(BB58:BB63)</f>
        <v>0</v>
      </c>
      <c r="BC64" s="138">
        <f>SUM(BC58:BC63)</f>
        <v>0</v>
      </c>
      <c r="BD64" s="138">
        <f>SUM(BD58:BD63)</f>
        <v>0</v>
      </c>
      <c r="BE64" s="138">
        <f>SUM(BE58:BE63)</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
      <selection activeCell="A1" sqref="A1:G1"/>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3</v>
      </c>
      <c r="D2" s="142" t="s">
        <v>551</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33</v>
      </c>
      <c r="B5" s="153"/>
      <c r="C5" s="154" t="s">
        <v>34</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'SO02 03 Rek'!E11</f>
        <v>0</v>
      </c>
      <c r="D15" s="188" t="str">
        <f>'SO02 03 Rek'!A16</f>
        <v>Ztížené výrobní podmínky</v>
      </c>
      <c r="E15" s="189"/>
      <c r="F15" s="190"/>
      <c r="G15" s="187">
        <f>'SO02 03 Rek'!I16</f>
        <v>0</v>
      </c>
    </row>
    <row r="16" spans="1:7" ht="15.75" customHeight="1">
      <c r="A16" s="185" t="s">
        <v>256</v>
      </c>
      <c r="B16" s="186" t="s">
        <v>257</v>
      </c>
      <c r="C16" s="187">
        <f>'SO02 03 Rek'!F11</f>
        <v>0</v>
      </c>
      <c r="D16" s="145" t="str">
        <f>'SO02 03 Rek'!A17</f>
        <v>Oborová přirážka</v>
      </c>
      <c r="E16" s="191"/>
      <c r="F16" s="192"/>
      <c r="G16" s="187">
        <f>'SO02 03 Rek'!I17</f>
        <v>0</v>
      </c>
    </row>
    <row r="17" spans="1:7" ht="15.75" customHeight="1">
      <c r="A17" s="185" t="s">
        <v>258</v>
      </c>
      <c r="B17" s="186" t="s">
        <v>259</v>
      </c>
      <c r="C17" s="187">
        <f>'SO02 03 Rek'!H11</f>
        <v>0</v>
      </c>
      <c r="D17" s="145" t="str">
        <f>'SO02 03 Rek'!A18</f>
        <v>Přesun stavebních kapacit</v>
      </c>
      <c r="E17" s="191"/>
      <c r="F17" s="192"/>
      <c r="G17" s="187">
        <f>'SO02 03 Rek'!I18</f>
        <v>0</v>
      </c>
    </row>
    <row r="18" spans="1:7" ht="15.75" customHeight="1">
      <c r="A18" s="193" t="s">
        <v>260</v>
      </c>
      <c r="B18" s="194" t="s">
        <v>261</v>
      </c>
      <c r="C18" s="187">
        <f>'SO02 03 Rek'!G11</f>
        <v>0</v>
      </c>
      <c r="D18" s="145" t="str">
        <f>'SO02 03 Rek'!A19</f>
        <v>Mimostaveništní doprava</v>
      </c>
      <c r="E18" s="191"/>
      <c r="F18" s="192"/>
      <c r="G18" s="187">
        <f>'SO02 03 Rek'!I19</f>
        <v>0</v>
      </c>
    </row>
    <row r="19" spans="1:7" ht="15.75" customHeight="1">
      <c r="A19" s="195" t="s">
        <v>262</v>
      </c>
      <c r="B19" s="186"/>
      <c r="C19" s="187">
        <f>SUM(C15:C18)</f>
        <v>0</v>
      </c>
      <c r="D19" s="145" t="str">
        <f>'SO02 03 Rek'!A20</f>
        <v>Zařízení staveniště</v>
      </c>
      <c r="E19" s="191"/>
      <c r="F19" s="192"/>
      <c r="G19" s="187">
        <f>'SO02 03 Rek'!I20</f>
        <v>0</v>
      </c>
    </row>
    <row r="20" spans="1:7" ht="15.75" customHeight="1">
      <c r="A20" s="195"/>
      <c r="B20" s="186"/>
      <c r="C20" s="187"/>
      <c r="D20" s="145" t="str">
        <f>'SO02 03 Rek'!A21</f>
        <v>Provoz investora</v>
      </c>
      <c r="E20" s="191"/>
      <c r="F20" s="192"/>
      <c r="G20" s="187">
        <f>'SO02 03 Rek'!I21</f>
        <v>0</v>
      </c>
    </row>
    <row r="21" spans="1:7" ht="15.75" customHeight="1">
      <c r="A21" s="195" t="s">
        <v>263</v>
      </c>
      <c r="B21" s="186"/>
      <c r="C21" s="187">
        <f>'SO02 03 Rek'!I11</f>
        <v>0</v>
      </c>
      <c r="D21" s="145" t="str">
        <f>'SO02 03 Rek'!A22</f>
        <v>Kompletační činnost (IČD)</v>
      </c>
      <c r="E21" s="191"/>
      <c r="F21" s="192"/>
      <c r="G21" s="187">
        <f>'SO02 03 Rek'!I22</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'SO02 03 Rek'!H24</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13.xml><?xml version="1.0" encoding="utf-8"?>
<worksheet xmlns="http://schemas.openxmlformats.org/spreadsheetml/2006/main" xmlns:r="http://schemas.openxmlformats.org/officeDocument/2006/relationships">
  <dimension ref="A1:BE24"/>
  <sheetViews>
    <sheetView showZeros="0" view="pageBreakPreview" zoomScale="80" zoomScaleSheetLayoutView="80" zoomScalePageLayoutView="0" workbookViewId="0" topLeftCell="A1">
      <selection activeCell="A1" sqref="A1:B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3</v>
      </c>
      <c r="I1" s="279"/>
    </row>
    <row r="2" spans="1:9" ht="12.75">
      <c r="A2" s="421" t="s">
        <v>153</v>
      </c>
      <c r="B2" s="421"/>
      <c r="C2" s="103" t="s">
        <v>397</v>
      </c>
      <c r="D2" s="104"/>
      <c r="E2" s="280"/>
      <c r="F2" s="104"/>
      <c r="G2" s="422" t="s">
        <v>551</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'SO02 03 Pol'!B7</f>
        <v>1</v>
      </c>
      <c r="B7" s="71" t="str">
        <f>'SO02 03 Pol'!C7</f>
        <v>Zemní práce</v>
      </c>
      <c r="D7" s="287"/>
      <c r="E7" s="288">
        <f>'SO02 03 Pol'!BA21</f>
        <v>0</v>
      </c>
      <c r="F7" s="289">
        <f>'SO02 03 Pol'!BB21</f>
        <v>0</v>
      </c>
      <c r="G7" s="289">
        <f>'SO02 03 Pol'!BC21</f>
        <v>0</v>
      </c>
      <c r="H7" s="289">
        <f>'SO02 03 Pol'!BD21</f>
        <v>0</v>
      </c>
      <c r="I7" s="290">
        <f>'SO02 03 Pol'!BE21</f>
        <v>0</v>
      </c>
    </row>
    <row r="8" spans="1:9" s="171" customFormat="1" ht="12">
      <c r="A8" s="286" t="str">
        <f>'SO02 03 Pol'!B22</f>
        <v>5</v>
      </c>
      <c r="B8" s="71" t="str">
        <f>'SO02 03 Pol'!C22</f>
        <v>Komunikace</v>
      </c>
      <c r="D8" s="287"/>
      <c r="E8" s="288">
        <f>'SO02 03 Pol'!BA27</f>
        <v>0</v>
      </c>
      <c r="F8" s="289">
        <f>'SO02 03 Pol'!BB27</f>
        <v>0</v>
      </c>
      <c r="G8" s="289">
        <f>'SO02 03 Pol'!BC27</f>
        <v>0</v>
      </c>
      <c r="H8" s="289">
        <f>'SO02 03 Pol'!BD27</f>
        <v>0</v>
      </c>
      <c r="I8" s="290">
        <f>'SO02 03 Pol'!BE27</f>
        <v>0</v>
      </c>
    </row>
    <row r="9" spans="1:9" s="171" customFormat="1" ht="12">
      <c r="A9" s="286" t="str">
        <f>'SO02 03 Pol'!B28</f>
        <v>91</v>
      </c>
      <c r="B9" s="71" t="str">
        <f>'SO02 03 Pol'!C28</f>
        <v>Doplňující práce na komunikaci</v>
      </c>
      <c r="D9" s="287"/>
      <c r="E9" s="288">
        <f>'SO02 03 Pol'!BA31</f>
        <v>0</v>
      </c>
      <c r="F9" s="289">
        <f>'SO02 03 Pol'!BB31</f>
        <v>0</v>
      </c>
      <c r="G9" s="289">
        <f>'SO02 03 Pol'!BC31</f>
        <v>0</v>
      </c>
      <c r="H9" s="289">
        <f>'SO02 03 Pol'!BD31</f>
        <v>0</v>
      </c>
      <c r="I9" s="290">
        <f>'SO02 03 Pol'!BE31</f>
        <v>0</v>
      </c>
    </row>
    <row r="10" spans="1:9" s="171" customFormat="1" ht="12">
      <c r="A10" s="286" t="str">
        <f>'SO02 03 Pol'!B32</f>
        <v>99</v>
      </c>
      <c r="B10" s="71" t="str">
        <f>'SO02 03 Pol'!C32</f>
        <v>Staveništní přesun hmot</v>
      </c>
      <c r="D10" s="287"/>
      <c r="E10" s="288">
        <f>'SO02 03 Pol'!BA34</f>
        <v>0</v>
      </c>
      <c r="F10" s="289">
        <f>'SO02 03 Pol'!BB34</f>
        <v>0</v>
      </c>
      <c r="G10" s="289">
        <f>'SO02 03 Pol'!BC34</f>
        <v>0</v>
      </c>
      <c r="H10" s="289">
        <f>'SO02 03 Pol'!BD34</f>
        <v>0</v>
      </c>
      <c r="I10" s="290">
        <f>'SO02 03 Pol'!BE34</f>
        <v>0</v>
      </c>
    </row>
    <row r="11" spans="1:9" s="14" customFormat="1" ht="12.75">
      <c r="A11" s="291"/>
      <c r="B11" s="292" t="s">
        <v>404</v>
      </c>
      <c r="C11" s="292"/>
      <c r="D11" s="293"/>
      <c r="E11" s="294">
        <f>SUM(E7:E10)</f>
        <v>0</v>
      </c>
      <c r="F11" s="295">
        <f>SUM(F7:F10)</f>
        <v>0</v>
      </c>
      <c r="G11" s="295">
        <f>SUM(G7:G10)</f>
        <v>0</v>
      </c>
      <c r="H11" s="295">
        <f>SUM(H7:H10)</f>
        <v>0</v>
      </c>
      <c r="I11" s="296">
        <f>SUM(I7:I10)</f>
        <v>0</v>
      </c>
    </row>
    <row r="12" spans="1:9" ht="12">
      <c r="A12" s="171"/>
      <c r="B12" s="171"/>
      <c r="C12" s="171"/>
      <c r="D12" s="171"/>
      <c r="E12" s="171"/>
      <c r="F12" s="171"/>
      <c r="G12" s="171"/>
      <c r="H12" s="171"/>
      <c r="I12" s="171"/>
    </row>
    <row r="13" spans="1:57" ht="19.5" customHeight="1">
      <c r="A13" s="424" t="s">
        <v>405</v>
      </c>
      <c r="B13" s="424"/>
      <c r="C13" s="424"/>
      <c r="D13" s="424"/>
      <c r="E13" s="424"/>
      <c r="F13" s="424"/>
      <c r="G13" s="424"/>
      <c r="H13" s="424"/>
      <c r="I13" s="424"/>
      <c r="BA13" s="177"/>
      <c r="BB13" s="177"/>
      <c r="BC13" s="177"/>
      <c r="BD13" s="177"/>
      <c r="BE13" s="177"/>
    </row>
    <row r="15" spans="1:9" ht="12.75">
      <c r="A15" s="201" t="s">
        <v>406</v>
      </c>
      <c r="B15" s="202"/>
      <c r="C15" s="202"/>
      <c r="D15" s="297"/>
      <c r="E15" s="298" t="s">
        <v>407</v>
      </c>
      <c r="F15" s="299" t="s">
        <v>22</v>
      </c>
      <c r="G15" s="300" t="s">
        <v>408</v>
      </c>
      <c r="H15" s="301"/>
      <c r="I15" s="302" t="s">
        <v>407</v>
      </c>
    </row>
    <row r="16" spans="1:53" ht="12">
      <c r="A16" s="195" t="s">
        <v>409</v>
      </c>
      <c r="B16" s="186"/>
      <c r="C16" s="186"/>
      <c r="D16" s="303"/>
      <c r="E16" s="304">
        <v>0</v>
      </c>
      <c r="F16" s="305">
        <v>0</v>
      </c>
      <c r="G16" s="306">
        <v>89057.4400068994</v>
      </c>
      <c r="H16" s="307"/>
      <c r="I16" s="308">
        <f aca="true" t="shared" si="0" ref="I16:I23">E16+F16*G16/100</f>
        <v>0</v>
      </c>
      <c r="BA16" s="1">
        <v>0</v>
      </c>
    </row>
    <row r="17" spans="1:53" ht="12">
      <c r="A17" s="195" t="s">
        <v>410</v>
      </c>
      <c r="B17" s="186"/>
      <c r="C17" s="186"/>
      <c r="D17" s="303"/>
      <c r="E17" s="304">
        <v>0</v>
      </c>
      <c r="F17" s="305">
        <v>0</v>
      </c>
      <c r="G17" s="306">
        <v>89057.4400068994</v>
      </c>
      <c r="H17" s="307"/>
      <c r="I17" s="308">
        <f t="shared" si="0"/>
        <v>0</v>
      </c>
      <c r="BA17" s="1">
        <v>0</v>
      </c>
    </row>
    <row r="18" spans="1:53" ht="12">
      <c r="A18" s="195" t="s">
        <v>411</v>
      </c>
      <c r="B18" s="186"/>
      <c r="C18" s="186"/>
      <c r="D18" s="303"/>
      <c r="E18" s="304">
        <v>0</v>
      </c>
      <c r="F18" s="305">
        <v>0</v>
      </c>
      <c r="G18" s="306">
        <v>89057.4400068994</v>
      </c>
      <c r="H18" s="307"/>
      <c r="I18" s="308">
        <f t="shared" si="0"/>
        <v>0</v>
      </c>
      <c r="BA18" s="1">
        <v>0</v>
      </c>
    </row>
    <row r="19" spans="1:53" ht="12">
      <c r="A19" s="195" t="s">
        <v>412</v>
      </c>
      <c r="B19" s="186"/>
      <c r="C19" s="186"/>
      <c r="D19" s="303"/>
      <c r="E19" s="304">
        <v>0</v>
      </c>
      <c r="F19" s="305">
        <v>0</v>
      </c>
      <c r="G19" s="306">
        <v>89057.4400068994</v>
      </c>
      <c r="H19" s="307"/>
      <c r="I19" s="308">
        <f t="shared" si="0"/>
        <v>0</v>
      </c>
      <c r="BA19" s="1">
        <v>0</v>
      </c>
    </row>
    <row r="20" spans="1:53" ht="12">
      <c r="A20" s="195" t="s">
        <v>413</v>
      </c>
      <c r="B20" s="186"/>
      <c r="C20" s="186"/>
      <c r="D20" s="303"/>
      <c r="E20" s="304">
        <v>0</v>
      </c>
      <c r="F20" s="305">
        <v>0</v>
      </c>
      <c r="G20" s="306">
        <v>89057.4400068994</v>
      </c>
      <c r="H20" s="307"/>
      <c r="I20" s="308">
        <f t="shared" si="0"/>
        <v>0</v>
      </c>
      <c r="BA20" s="1">
        <v>1</v>
      </c>
    </row>
    <row r="21" spans="1:53" ht="12">
      <c r="A21" s="195" t="s">
        <v>414</v>
      </c>
      <c r="B21" s="186"/>
      <c r="C21" s="186"/>
      <c r="D21" s="303"/>
      <c r="E21" s="304">
        <v>0</v>
      </c>
      <c r="F21" s="305">
        <v>0</v>
      </c>
      <c r="G21" s="306">
        <v>89057.4400068994</v>
      </c>
      <c r="H21" s="307"/>
      <c r="I21" s="308">
        <f t="shared" si="0"/>
        <v>0</v>
      </c>
      <c r="BA21" s="1">
        <v>1</v>
      </c>
    </row>
    <row r="22" spans="1:53" ht="12">
      <c r="A22" s="195" t="s">
        <v>415</v>
      </c>
      <c r="B22" s="186"/>
      <c r="C22" s="186"/>
      <c r="D22" s="303"/>
      <c r="E22" s="304">
        <v>0</v>
      </c>
      <c r="F22" s="305">
        <v>0</v>
      </c>
      <c r="G22" s="306">
        <v>89057.4400068994</v>
      </c>
      <c r="H22" s="307"/>
      <c r="I22" s="308">
        <f t="shared" si="0"/>
        <v>0</v>
      </c>
      <c r="BA22" s="1">
        <v>2</v>
      </c>
    </row>
    <row r="23" spans="1:53" ht="12">
      <c r="A23" s="195" t="s">
        <v>416</v>
      </c>
      <c r="B23" s="186"/>
      <c r="C23" s="186"/>
      <c r="D23" s="303"/>
      <c r="E23" s="304">
        <v>0</v>
      </c>
      <c r="F23" s="305">
        <v>0</v>
      </c>
      <c r="G23" s="306">
        <v>89057.4400068994</v>
      </c>
      <c r="H23" s="307"/>
      <c r="I23" s="308">
        <f t="shared" si="0"/>
        <v>0</v>
      </c>
      <c r="BA23" s="1">
        <v>2</v>
      </c>
    </row>
    <row r="24" spans="1:9" ht="12.75">
      <c r="A24" s="309"/>
      <c r="B24" s="310" t="s">
        <v>417</v>
      </c>
      <c r="C24" s="311"/>
      <c r="D24" s="312"/>
      <c r="E24" s="313"/>
      <c r="F24" s="314"/>
      <c r="G24" s="314"/>
      <c r="H24" s="425">
        <f>SUM(I16:I23)</f>
        <v>0</v>
      </c>
      <c r="I24" s="425"/>
    </row>
  </sheetData>
  <sheetProtection selectLockedCells="1" selectUnlockedCells="1"/>
  <mergeCells count="6">
    <mergeCell ref="A1:B1"/>
    <mergeCell ref="A2:B2"/>
    <mergeCell ref="G2:I2"/>
    <mergeCell ref="A4:I4"/>
    <mergeCell ref="A13:I13"/>
    <mergeCell ref="H24:I2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CB34"/>
  <sheetViews>
    <sheetView showGridLines="0" showZeros="0" view="pageBreakPreview" zoomScale="80" zoomScaleSheetLayoutView="80" zoomScalePageLayoutView="0" workbookViewId="0" topLeftCell="A22">
      <selection activeCell="G8" sqref="G8:G34"/>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'SO02 03 Rek'!H1</f>
        <v>3</v>
      </c>
      <c r="G3" s="102"/>
    </row>
    <row r="4" spans="1:7" ht="12.75">
      <c r="A4" s="406" t="s">
        <v>153</v>
      </c>
      <c r="B4" s="406"/>
      <c r="C4" s="103" t="s">
        <v>397</v>
      </c>
      <c r="D4" s="104"/>
      <c r="E4" s="427" t="str">
        <f>'SO02 03 Rek'!G2</f>
        <v>Chodník CH3</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440</v>
      </c>
      <c r="C8" s="120" t="s">
        <v>441</v>
      </c>
      <c r="D8" s="121" t="s">
        <v>309</v>
      </c>
      <c r="E8" s="443">
        <v>9.92</v>
      </c>
      <c r="F8" s="122"/>
      <c r="G8" s="446">
        <f aca="true" t="shared" si="0" ref="G8:G20">E8*F8</f>
        <v>0</v>
      </c>
      <c r="H8" s="321">
        <v>0</v>
      </c>
      <c r="I8" s="322">
        <f aca="true" t="shared" si="1" ref="I8:I20">E8*H8</f>
        <v>0</v>
      </c>
      <c r="J8" s="321">
        <v>0</v>
      </c>
      <c r="K8" s="322">
        <f aca="true" t="shared" si="2" ref="K8:K20">E8*J8</f>
        <v>0</v>
      </c>
      <c r="O8" s="117">
        <v>2</v>
      </c>
      <c r="AA8" s="93">
        <v>1</v>
      </c>
      <c r="AB8" s="93">
        <v>0</v>
      </c>
      <c r="AC8" s="93">
        <v>0</v>
      </c>
      <c r="AZ8" s="93">
        <v>1</v>
      </c>
      <c r="BA8" s="125">
        <f aca="true" t="shared" si="3" ref="BA8:BA20">IF(AZ8=1,G8,0)</f>
        <v>0</v>
      </c>
      <c r="BB8" s="93">
        <f aca="true" t="shared" si="4" ref="BB8:BB20">IF(AZ8=2,G8,0)</f>
        <v>0</v>
      </c>
      <c r="BC8" s="93">
        <f aca="true" t="shared" si="5" ref="BC8:BC20">IF(AZ8=3,G8,0)</f>
        <v>0</v>
      </c>
      <c r="BD8" s="93">
        <f aca="true" t="shared" si="6" ref="BD8:BD20">IF(AZ8=4,G8,0)</f>
        <v>0</v>
      </c>
      <c r="BE8" s="93">
        <f aca="true" t="shared" si="7" ref="BE8:BE20">IF(AZ8=5,G8,0)</f>
        <v>0</v>
      </c>
      <c r="CA8" s="117">
        <v>1</v>
      </c>
      <c r="CB8" s="117">
        <v>0</v>
      </c>
    </row>
    <row r="9" spans="1:80" ht="12">
      <c r="A9" s="118">
        <v>2</v>
      </c>
      <c r="B9" s="119" t="s">
        <v>442</v>
      </c>
      <c r="C9" s="120" t="s">
        <v>443</v>
      </c>
      <c r="D9" s="121" t="s">
        <v>309</v>
      </c>
      <c r="E9" s="443">
        <v>16.68</v>
      </c>
      <c r="F9" s="122"/>
      <c r="G9" s="446">
        <f t="shared" si="0"/>
        <v>0</v>
      </c>
      <c r="H9" s="321">
        <v>0</v>
      </c>
      <c r="I9" s="322">
        <f t="shared" si="1"/>
        <v>0</v>
      </c>
      <c r="J9" s="321">
        <v>0</v>
      </c>
      <c r="K9" s="322">
        <f t="shared" si="2"/>
        <v>0</v>
      </c>
      <c r="O9" s="117">
        <v>2</v>
      </c>
      <c r="AA9" s="93">
        <v>1</v>
      </c>
      <c r="AB9" s="93">
        <v>1</v>
      </c>
      <c r="AC9" s="93">
        <v>1</v>
      </c>
      <c r="AZ9" s="93">
        <v>1</v>
      </c>
      <c r="BA9" s="125">
        <f t="shared" si="3"/>
        <v>0</v>
      </c>
      <c r="BB9" s="93">
        <f t="shared" si="4"/>
        <v>0</v>
      </c>
      <c r="BC9" s="93">
        <f t="shared" si="5"/>
        <v>0</v>
      </c>
      <c r="BD9" s="93">
        <f t="shared" si="6"/>
        <v>0</v>
      </c>
      <c r="BE9" s="93">
        <f t="shared" si="7"/>
        <v>0</v>
      </c>
      <c r="CA9" s="117">
        <v>1</v>
      </c>
      <c r="CB9" s="117">
        <v>1</v>
      </c>
    </row>
    <row r="10" spans="1:80" ht="12">
      <c r="A10" s="118">
        <v>3</v>
      </c>
      <c r="B10" s="119" t="s">
        <v>444</v>
      </c>
      <c r="C10" s="120" t="s">
        <v>445</v>
      </c>
      <c r="D10" s="121" t="s">
        <v>309</v>
      </c>
      <c r="E10" s="443">
        <v>16.68</v>
      </c>
      <c r="F10" s="122"/>
      <c r="G10" s="446">
        <f t="shared" si="0"/>
        <v>0</v>
      </c>
      <c r="H10" s="321">
        <v>0</v>
      </c>
      <c r="I10" s="322">
        <f t="shared" si="1"/>
        <v>0</v>
      </c>
      <c r="J10" s="321">
        <v>0</v>
      </c>
      <c r="K10" s="322">
        <f t="shared" si="2"/>
        <v>0</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9.5">
      <c r="A11" s="118">
        <v>4</v>
      </c>
      <c r="B11" s="119" t="s">
        <v>446</v>
      </c>
      <c r="C11" s="120" t="s">
        <v>526</v>
      </c>
      <c r="D11" s="121" t="s">
        <v>309</v>
      </c>
      <c r="E11" s="443">
        <v>2.7</v>
      </c>
      <c r="F11" s="122"/>
      <c r="G11" s="446">
        <f t="shared" si="0"/>
        <v>0</v>
      </c>
      <c r="H11" s="321">
        <v>0</v>
      </c>
      <c r="I11" s="322">
        <f t="shared" si="1"/>
        <v>0</v>
      </c>
      <c r="J11" s="321">
        <v>0</v>
      </c>
      <c r="K11" s="322">
        <f t="shared" si="2"/>
        <v>0</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9.5">
      <c r="A12" s="118">
        <v>5</v>
      </c>
      <c r="B12" s="119" t="s">
        <v>448</v>
      </c>
      <c r="C12" s="120" t="s">
        <v>449</v>
      </c>
      <c r="D12" s="121" t="s">
        <v>309</v>
      </c>
      <c r="E12" s="443">
        <v>16.68</v>
      </c>
      <c r="F12" s="122"/>
      <c r="G12" s="446">
        <f t="shared" si="0"/>
        <v>0</v>
      </c>
      <c r="H12" s="321">
        <v>0</v>
      </c>
      <c r="I12" s="322">
        <f t="shared" si="1"/>
        <v>0</v>
      </c>
      <c r="J12" s="321">
        <v>0</v>
      </c>
      <c r="K12" s="322">
        <f t="shared" si="2"/>
        <v>0</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2">
      <c r="A13" s="118">
        <v>6</v>
      </c>
      <c r="B13" s="119" t="s">
        <v>450</v>
      </c>
      <c r="C13" s="120" t="s">
        <v>451</v>
      </c>
      <c r="D13" s="121" t="s">
        <v>309</v>
      </c>
      <c r="E13" s="443">
        <v>2.7</v>
      </c>
      <c r="F13" s="122"/>
      <c r="G13" s="446">
        <f t="shared" si="0"/>
        <v>0</v>
      </c>
      <c r="H13" s="321">
        <v>0</v>
      </c>
      <c r="I13" s="322">
        <f t="shared" si="1"/>
        <v>0</v>
      </c>
      <c r="J13" s="321">
        <v>0</v>
      </c>
      <c r="K13" s="322">
        <f t="shared" si="2"/>
        <v>0</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2">
      <c r="A14" s="118">
        <v>7</v>
      </c>
      <c r="B14" s="119" t="s">
        <v>452</v>
      </c>
      <c r="C14" s="120" t="s">
        <v>453</v>
      </c>
      <c r="D14" s="121" t="s">
        <v>309</v>
      </c>
      <c r="E14" s="443">
        <v>16.68</v>
      </c>
      <c r="F14" s="122"/>
      <c r="G14" s="446">
        <f t="shared" si="0"/>
        <v>0</v>
      </c>
      <c r="H14" s="321">
        <v>0</v>
      </c>
      <c r="I14" s="322">
        <f t="shared" si="1"/>
        <v>0</v>
      </c>
      <c r="J14" s="321">
        <v>0</v>
      </c>
      <c r="K14" s="322">
        <f t="shared" si="2"/>
        <v>0</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2">
      <c r="A15" s="118">
        <v>8</v>
      </c>
      <c r="B15" s="119" t="s">
        <v>454</v>
      </c>
      <c r="C15" s="120" t="s">
        <v>455</v>
      </c>
      <c r="D15" s="121" t="s">
        <v>343</v>
      </c>
      <c r="E15" s="443">
        <v>27.522</v>
      </c>
      <c r="F15" s="122"/>
      <c r="G15" s="446">
        <f t="shared" si="0"/>
        <v>0</v>
      </c>
      <c r="H15" s="321">
        <v>1</v>
      </c>
      <c r="I15" s="322">
        <f t="shared" si="1"/>
        <v>27.522</v>
      </c>
      <c r="J15" s="321">
        <v>0</v>
      </c>
      <c r="K15" s="322">
        <f t="shared" si="2"/>
        <v>0</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9.5">
      <c r="A16" s="118">
        <v>9</v>
      </c>
      <c r="B16" s="119" t="s">
        <v>456</v>
      </c>
      <c r="C16" s="120" t="s">
        <v>457</v>
      </c>
      <c r="D16" s="121" t="s">
        <v>309</v>
      </c>
      <c r="E16" s="443">
        <v>2.7</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458</v>
      </c>
      <c r="C17" s="120" t="s">
        <v>459</v>
      </c>
      <c r="D17" s="121" t="s">
        <v>295</v>
      </c>
      <c r="E17" s="443">
        <v>27</v>
      </c>
      <c r="F17" s="122"/>
      <c r="G17" s="446">
        <f t="shared" si="0"/>
        <v>0</v>
      </c>
      <c r="H17" s="321">
        <v>0</v>
      </c>
      <c r="I17" s="322">
        <f t="shared" si="1"/>
        <v>0</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9.5">
      <c r="A18" s="118">
        <v>11</v>
      </c>
      <c r="B18" s="119" t="s">
        <v>460</v>
      </c>
      <c r="C18" s="120" t="s">
        <v>461</v>
      </c>
      <c r="D18" s="121" t="s">
        <v>295</v>
      </c>
      <c r="E18" s="443">
        <v>99.2</v>
      </c>
      <c r="F18" s="122"/>
      <c r="G18" s="446">
        <f t="shared" si="0"/>
        <v>0</v>
      </c>
      <c r="H18" s="321">
        <v>0</v>
      </c>
      <c r="I18" s="322">
        <f t="shared" si="1"/>
        <v>0</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2">
      <c r="A19" s="118">
        <v>12</v>
      </c>
      <c r="B19" s="119" t="s">
        <v>462</v>
      </c>
      <c r="C19" s="120" t="s">
        <v>463</v>
      </c>
      <c r="D19" s="121" t="s">
        <v>295</v>
      </c>
      <c r="E19" s="443">
        <v>27</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2">
      <c r="A20" s="118">
        <v>13</v>
      </c>
      <c r="B20" s="119" t="s">
        <v>464</v>
      </c>
      <c r="C20" s="120" t="s">
        <v>465</v>
      </c>
      <c r="D20" s="121" t="s">
        <v>375</v>
      </c>
      <c r="E20" s="443">
        <v>0.7714000000000001</v>
      </c>
      <c r="F20" s="122"/>
      <c r="G20" s="446">
        <f t="shared" si="0"/>
        <v>0</v>
      </c>
      <c r="H20" s="321">
        <v>0.000999999999999446</v>
      </c>
      <c r="I20" s="322">
        <f t="shared" si="1"/>
        <v>0.0007713999999995727</v>
      </c>
      <c r="J20" s="321"/>
      <c r="K20" s="322">
        <f t="shared" si="2"/>
        <v>0</v>
      </c>
      <c r="O20" s="117">
        <v>2</v>
      </c>
      <c r="AA20" s="93">
        <v>3</v>
      </c>
      <c r="AB20" s="93">
        <v>1</v>
      </c>
      <c r="AC20" s="93">
        <v>572400</v>
      </c>
      <c r="AZ20" s="93">
        <v>1</v>
      </c>
      <c r="BA20" s="125">
        <f t="shared" si="3"/>
        <v>0</v>
      </c>
      <c r="BB20" s="93">
        <f t="shared" si="4"/>
        <v>0</v>
      </c>
      <c r="BC20" s="93">
        <f t="shared" si="5"/>
        <v>0</v>
      </c>
      <c r="BD20" s="93">
        <f t="shared" si="6"/>
        <v>0</v>
      </c>
      <c r="BE20" s="93">
        <f t="shared" si="7"/>
        <v>0</v>
      </c>
      <c r="CA20" s="117">
        <v>3</v>
      </c>
      <c r="CB20" s="117">
        <v>1</v>
      </c>
    </row>
    <row r="21" spans="1:57" ht="12.75">
      <c r="A21" s="131"/>
      <c r="B21" s="132" t="s">
        <v>214</v>
      </c>
      <c r="C21" s="133" t="s">
        <v>466</v>
      </c>
      <c r="D21" s="134"/>
      <c r="E21" s="444"/>
      <c r="F21" s="136"/>
      <c r="G21" s="447">
        <f>SUM(G7:G20)</f>
        <v>0</v>
      </c>
      <c r="H21" s="323"/>
      <c r="I21" s="324">
        <f>SUM(I7:I20)</f>
        <v>27.522771399999996</v>
      </c>
      <c r="J21" s="323"/>
      <c r="K21" s="324">
        <f>SUM(K7:K20)</f>
        <v>0</v>
      </c>
      <c r="O21" s="117">
        <v>4</v>
      </c>
      <c r="BA21" s="138">
        <f>SUM(BA7:BA20)</f>
        <v>0</v>
      </c>
      <c r="BB21" s="138">
        <f>SUM(BB7:BB20)</f>
        <v>0</v>
      </c>
      <c r="BC21" s="138">
        <f>SUM(BC7:BC20)</f>
        <v>0</v>
      </c>
      <c r="BD21" s="138">
        <f>SUM(BD7:BD20)</f>
        <v>0</v>
      </c>
      <c r="BE21" s="138">
        <f>SUM(BE7:BE20)</f>
        <v>0</v>
      </c>
    </row>
    <row r="22" spans="1:15" ht="12.75">
      <c r="A22" s="111" t="s">
        <v>162</v>
      </c>
      <c r="B22" s="112" t="s">
        <v>467</v>
      </c>
      <c r="C22" s="113" t="s">
        <v>468</v>
      </c>
      <c r="D22" s="114"/>
      <c r="E22" s="445"/>
      <c r="F22" s="115"/>
      <c r="G22" s="448"/>
      <c r="H22" s="317"/>
      <c r="I22" s="318"/>
      <c r="J22" s="319"/>
      <c r="K22" s="320"/>
      <c r="O22" s="117">
        <v>1</v>
      </c>
    </row>
    <row r="23" spans="1:80" ht="12">
      <c r="A23" s="118">
        <v>14</v>
      </c>
      <c r="B23" s="119" t="s">
        <v>471</v>
      </c>
      <c r="C23" s="120" t="s">
        <v>472</v>
      </c>
      <c r="D23" s="121" t="s">
        <v>295</v>
      </c>
      <c r="E23" s="443">
        <v>76.7</v>
      </c>
      <c r="F23" s="122"/>
      <c r="G23" s="446">
        <f>E23*F23</f>
        <v>0</v>
      </c>
      <c r="H23" s="321">
        <v>0.27993999999989705</v>
      </c>
      <c r="I23" s="322">
        <f>E23*H23</f>
        <v>21.471397999992103</v>
      </c>
      <c r="J23" s="321">
        <v>0</v>
      </c>
      <c r="K23" s="322">
        <f>E23*J23</f>
        <v>0</v>
      </c>
      <c r="O23" s="117">
        <v>2</v>
      </c>
      <c r="AA23" s="93">
        <v>1</v>
      </c>
      <c r="AB23" s="93">
        <v>1</v>
      </c>
      <c r="AC23" s="93">
        <v>1</v>
      </c>
      <c r="AZ23" s="93">
        <v>1</v>
      </c>
      <c r="BA23" s="125">
        <f>IF(AZ23=1,G23,0)</f>
        <v>0</v>
      </c>
      <c r="BB23" s="93">
        <f>IF(AZ23=2,G23,0)</f>
        <v>0</v>
      </c>
      <c r="BC23" s="93">
        <f>IF(AZ23=3,G23,0)</f>
        <v>0</v>
      </c>
      <c r="BD23" s="93">
        <f>IF(AZ23=4,G23,0)</f>
        <v>0</v>
      </c>
      <c r="BE23" s="93">
        <f>IF(AZ23=5,G23,0)</f>
        <v>0</v>
      </c>
      <c r="CA23" s="117">
        <v>1</v>
      </c>
      <c r="CB23" s="117">
        <v>1</v>
      </c>
    </row>
    <row r="24" spans="1:80" ht="12">
      <c r="A24" s="118">
        <v>15</v>
      </c>
      <c r="B24" s="119" t="s">
        <v>483</v>
      </c>
      <c r="C24" s="120" t="s">
        <v>484</v>
      </c>
      <c r="D24" s="121" t="s">
        <v>295</v>
      </c>
      <c r="E24" s="443">
        <v>76.7</v>
      </c>
      <c r="F24" s="122"/>
      <c r="G24" s="446">
        <f>E24*F24</f>
        <v>0</v>
      </c>
      <c r="H24" s="321">
        <v>0.0554500000000075</v>
      </c>
      <c r="I24" s="322">
        <f>E24*H24</f>
        <v>4.253015000000575</v>
      </c>
      <c r="J24" s="321">
        <v>0</v>
      </c>
      <c r="K24" s="322">
        <f>E24*J24</f>
        <v>0</v>
      </c>
      <c r="O24" s="117">
        <v>2</v>
      </c>
      <c r="AA24" s="93">
        <v>1</v>
      </c>
      <c r="AB24" s="93">
        <v>1</v>
      </c>
      <c r="AC24" s="93">
        <v>1</v>
      </c>
      <c r="AZ24" s="93">
        <v>1</v>
      </c>
      <c r="BA24" s="125">
        <f>IF(AZ24=1,G24,0)</f>
        <v>0</v>
      </c>
      <c r="BB24" s="93">
        <f>IF(AZ24=2,G24,0)</f>
        <v>0</v>
      </c>
      <c r="BC24" s="93">
        <f>IF(AZ24=3,G24,0)</f>
        <v>0</v>
      </c>
      <c r="BD24" s="93">
        <f>IF(AZ24=4,G24,0)</f>
        <v>0</v>
      </c>
      <c r="BE24" s="93">
        <f>IF(AZ24=5,G24,0)</f>
        <v>0</v>
      </c>
      <c r="CA24" s="117">
        <v>1</v>
      </c>
      <c r="CB24" s="117">
        <v>1</v>
      </c>
    </row>
    <row r="25" spans="1:80" ht="12">
      <c r="A25" s="118">
        <v>16</v>
      </c>
      <c r="B25" s="119" t="s">
        <v>487</v>
      </c>
      <c r="C25" s="120" t="s">
        <v>488</v>
      </c>
      <c r="D25" s="121" t="s">
        <v>295</v>
      </c>
      <c r="E25" s="443">
        <v>0.721</v>
      </c>
      <c r="F25" s="122"/>
      <c r="G25" s="446">
        <f>E25*F25</f>
        <v>0</v>
      </c>
      <c r="H25" s="321">
        <v>0.17599999999993102</v>
      </c>
      <c r="I25" s="322">
        <f>E25*H25</f>
        <v>0.12689599999995027</v>
      </c>
      <c r="J25" s="321"/>
      <c r="K25" s="322">
        <f>E25*J25</f>
        <v>0</v>
      </c>
      <c r="O25" s="117">
        <v>2</v>
      </c>
      <c r="AA25" s="93">
        <v>3</v>
      </c>
      <c r="AB25" s="93">
        <v>1</v>
      </c>
      <c r="AC25" s="93">
        <v>59245264</v>
      </c>
      <c r="AZ25" s="93">
        <v>1</v>
      </c>
      <c r="BA25" s="125">
        <f>IF(AZ25=1,G25,0)</f>
        <v>0</v>
      </c>
      <c r="BB25" s="93">
        <f>IF(AZ25=2,G25,0)</f>
        <v>0</v>
      </c>
      <c r="BC25" s="93">
        <f>IF(AZ25=3,G25,0)</f>
        <v>0</v>
      </c>
      <c r="BD25" s="93">
        <f>IF(AZ25=4,G25,0)</f>
        <v>0</v>
      </c>
      <c r="BE25" s="93">
        <f>IF(AZ25=5,G25,0)</f>
        <v>0</v>
      </c>
      <c r="CA25" s="117">
        <v>3</v>
      </c>
      <c r="CB25" s="117">
        <v>1</v>
      </c>
    </row>
    <row r="26" spans="1:80" ht="12">
      <c r="A26" s="118">
        <v>17</v>
      </c>
      <c r="B26" s="119" t="s">
        <v>489</v>
      </c>
      <c r="C26" s="120" t="s">
        <v>490</v>
      </c>
      <c r="D26" s="121" t="s">
        <v>295</v>
      </c>
      <c r="E26" s="443">
        <v>78.28</v>
      </c>
      <c r="F26" s="122"/>
      <c r="G26" s="446">
        <f>E26*F26</f>
        <v>0</v>
      </c>
      <c r="H26" s="321">
        <v>0.11300000000005601</v>
      </c>
      <c r="I26" s="322">
        <f>E26*H26</f>
        <v>8.845640000004385</v>
      </c>
      <c r="J26" s="321"/>
      <c r="K26" s="322">
        <f>E26*J26</f>
        <v>0</v>
      </c>
      <c r="O26" s="117">
        <v>2</v>
      </c>
      <c r="AA26" s="93">
        <v>3</v>
      </c>
      <c r="AB26" s="93">
        <v>1</v>
      </c>
      <c r="AC26" s="93">
        <v>59245304</v>
      </c>
      <c r="AZ26" s="93">
        <v>1</v>
      </c>
      <c r="BA26" s="125">
        <f>IF(AZ26=1,G26,0)</f>
        <v>0</v>
      </c>
      <c r="BB26" s="93">
        <f>IF(AZ26=2,G26,0)</f>
        <v>0</v>
      </c>
      <c r="BC26" s="93">
        <f>IF(AZ26=3,G26,0)</f>
        <v>0</v>
      </c>
      <c r="BD26" s="93">
        <f>IF(AZ26=4,G26,0)</f>
        <v>0</v>
      </c>
      <c r="BE26" s="93">
        <f>IF(AZ26=5,G26,0)</f>
        <v>0</v>
      </c>
      <c r="CA26" s="117">
        <v>3</v>
      </c>
      <c r="CB26" s="117">
        <v>1</v>
      </c>
    </row>
    <row r="27" spans="1:57" ht="12.75">
      <c r="A27" s="131"/>
      <c r="B27" s="132" t="s">
        <v>214</v>
      </c>
      <c r="C27" s="133" t="s">
        <v>491</v>
      </c>
      <c r="D27" s="134"/>
      <c r="E27" s="444"/>
      <c r="F27" s="136"/>
      <c r="G27" s="447">
        <f>SUM(G22:G26)</f>
        <v>0</v>
      </c>
      <c r="H27" s="323"/>
      <c r="I27" s="324">
        <f>SUM(I22:I26)</f>
        <v>34.69694899999701</v>
      </c>
      <c r="J27" s="323"/>
      <c r="K27" s="324">
        <f>SUM(K22:K26)</f>
        <v>0</v>
      </c>
      <c r="O27" s="117">
        <v>4</v>
      </c>
      <c r="BA27" s="138">
        <f>SUM(BA22:BA26)</f>
        <v>0</v>
      </c>
      <c r="BB27" s="138">
        <f>SUM(BB22:BB26)</f>
        <v>0</v>
      </c>
      <c r="BC27" s="138">
        <f>SUM(BC22:BC26)</f>
        <v>0</v>
      </c>
      <c r="BD27" s="138">
        <f>SUM(BD22:BD26)</f>
        <v>0</v>
      </c>
      <c r="BE27" s="138">
        <f>SUM(BE22:BE26)</f>
        <v>0</v>
      </c>
    </row>
    <row r="28" spans="1:15" ht="12.75">
      <c r="A28" s="111" t="s">
        <v>162</v>
      </c>
      <c r="B28" s="112" t="s">
        <v>492</v>
      </c>
      <c r="C28" s="113" t="s">
        <v>493</v>
      </c>
      <c r="D28" s="114"/>
      <c r="E28" s="445"/>
      <c r="F28" s="115"/>
      <c r="G28" s="448"/>
      <c r="H28" s="317"/>
      <c r="I28" s="318"/>
      <c r="J28" s="319"/>
      <c r="K28" s="320"/>
      <c r="O28" s="117">
        <v>1</v>
      </c>
    </row>
    <row r="29" spans="1:80" ht="19.5">
      <c r="A29" s="118">
        <v>18</v>
      </c>
      <c r="B29" s="119" t="s">
        <v>496</v>
      </c>
      <c r="C29" s="120" t="s">
        <v>497</v>
      </c>
      <c r="D29" s="121" t="s">
        <v>435</v>
      </c>
      <c r="E29" s="443">
        <v>90</v>
      </c>
      <c r="F29" s="122"/>
      <c r="G29" s="446">
        <f>E29*F29</f>
        <v>0</v>
      </c>
      <c r="H29" s="321">
        <v>0.125009999999975</v>
      </c>
      <c r="I29" s="322">
        <f>E29*H29</f>
        <v>11.25089999999775</v>
      </c>
      <c r="J29" s="321">
        <v>0</v>
      </c>
      <c r="K29" s="322">
        <f>E29*J29</f>
        <v>0</v>
      </c>
      <c r="O29" s="117">
        <v>2</v>
      </c>
      <c r="AA29" s="93">
        <v>1</v>
      </c>
      <c r="AB29" s="93">
        <v>1</v>
      </c>
      <c r="AC29" s="93">
        <v>1</v>
      </c>
      <c r="AZ29" s="93">
        <v>1</v>
      </c>
      <c r="BA29" s="125">
        <f>IF(AZ29=1,G29,0)</f>
        <v>0</v>
      </c>
      <c r="BB29" s="93">
        <f>IF(AZ29=2,G29,0)</f>
        <v>0</v>
      </c>
      <c r="BC29" s="93">
        <f>IF(AZ29=3,G29,0)</f>
        <v>0</v>
      </c>
      <c r="BD29" s="93">
        <f>IF(AZ29=4,G29,0)</f>
        <v>0</v>
      </c>
      <c r="BE29" s="93">
        <f>IF(AZ29=5,G29,0)</f>
        <v>0</v>
      </c>
      <c r="CA29" s="117">
        <v>1</v>
      </c>
      <c r="CB29" s="117">
        <v>1</v>
      </c>
    </row>
    <row r="30" spans="1:80" ht="12">
      <c r="A30" s="118">
        <v>19</v>
      </c>
      <c r="B30" s="119" t="s">
        <v>500</v>
      </c>
      <c r="C30" s="120" t="s">
        <v>501</v>
      </c>
      <c r="D30" s="121" t="s">
        <v>309</v>
      </c>
      <c r="E30" s="443">
        <v>1.35</v>
      </c>
      <c r="F30" s="122"/>
      <c r="G30" s="446">
        <f>E30*F30</f>
        <v>0</v>
      </c>
      <c r="H30" s="321">
        <v>2.37855000000127</v>
      </c>
      <c r="I30" s="322">
        <f>E30*H30</f>
        <v>3.2110425000017147</v>
      </c>
      <c r="J30" s="321">
        <v>0</v>
      </c>
      <c r="K30" s="322">
        <f>E30*J30</f>
        <v>0</v>
      </c>
      <c r="O30" s="117">
        <v>2</v>
      </c>
      <c r="AA30" s="93">
        <v>1</v>
      </c>
      <c r="AB30" s="93">
        <v>1</v>
      </c>
      <c r="AC30" s="93">
        <v>1</v>
      </c>
      <c r="AZ30" s="93">
        <v>1</v>
      </c>
      <c r="BA30" s="125">
        <f>IF(AZ30=1,G30,0)</f>
        <v>0</v>
      </c>
      <c r="BB30" s="93">
        <f>IF(AZ30=2,G30,0)</f>
        <v>0</v>
      </c>
      <c r="BC30" s="93">
        <f>IF(AZ30=3,G30,0)</f>
        <v>0</v>
      </c>
      <c r="BD30" s="93">
        <f>IF(AZ30=4,G30,0)</f>
        <v>0</v>
      </c>
      <c r="BE30" s="93">
        <f>IF(AZ30=5,G30,0)</f>
        <v>0</v>
      </c>
      <c r="CA30" s="117">
        <v>1</v>
      </c>
      <c r="CB30" s="117">
        <v>1</v>
      </c>
    </row>
    <row r="31" spans="1:57" ht="12.75">
      <c r="A31" s="131"/>
      <c r="B31" s="132" t="s">
        <v>214</v>
      </c>
      <c r="C31" s="133" t="s">
        <v>504</v>
      </c>
      <c r="D31" s="134"/>
      <c r="E31" s="444"/>
      <c r="F31" s="136"/>
      <c r="G31" s="447">
        <f>SUM(G28:G30)</f>
        <v>0</v>
      </c>
      <c r="H31" s="323"/>
      <c r="I31" s="324">
        <f>SUM(I28:I30)</f>
        <v>14.461942499999466</v>
      </c>
      <c r="J31" s="323"/>
      <c r="K31" s="324">
        <f>SUM(K28:K30)</f>
        <v>0</v>
      </c>
      <c r="O31" s="117">
        <v>4</v>
      </c>
      <c r="BA31" s="138">
        <f>SUM(BA28:BA30)</f>
        <v>0</v>
      </c>
      <c r="BB31" s="138">
        <f>SUM(BB28:BB30)</f>
        <v>0</v>
      </c>
      <c r="BC31" s="138">
        <f>SUM(BC28:BC30)</f>
        <v>0</v>
      </c>
      <c r="BD31" s="138">
        <f>SUM(BD28:BD30)</f>
        <v>0</v>
      </c>
      <c r="BE31" s="138">
        <f>SUM(BE28:BE30)</f>
        <v>0</v>
      </c>
    </row>
    <row r="32" spans="1:15" ht="12.75">
      <c r="A32" s="111" t="s">
        <v>162</v>
      </c>
      <c r="B32" s="112" t="s">
        <v>505</v>
      </c>
      <c r="C32" s="113" t="s">
        <v>506</v>
      </c>
      <c r="D32" s="114"/>
      <c r="E32" s="445"/>
      <c r="F32" s="115"/>
      <c r="G32" s="448"/>
      <c r="H32" s="317"/>
      <c r="I32" s="318"/>
      <c r="J32" s="319"/>
      <c r="K32" s="320"/>
      <c r="O32" s="117">
        <v>1</v>
      </c>
    </row>
    <row r="33" spans="1:80" ht="12">
      <c r="A33" s="118">
        <v>20</v>
      </c>
      <c r="B33" s="119" t="s">
        <v>507</v>
      </c>
      <c r="C33" s="120" t="s">
        <v>508</v>
      </c>
      <c r="D33" s="121" t="s">
        <v>343</v>
      </c>
      <c r="E33" s="443">
        <v>76.6816628999965</v>
      </c>
      <c r="F33" s="122"/>
      <c r="G33" s="446">
        <f>E33*F33</f>
        <v>0</v>
      </c>
      <c r="H33" s="321">
        <v>0</v>
      </c>
      <c r="I33" s="322">
        <f>E33*H33</f>
        <v>0</v>
      </c>
      <c r="J33" s="321"/>
      <c r="K33" s="322">
        <f>E33*J33</f>
        <v>0</v>
      </c>
      <c r="O33" s="117">
        <v>2</v>
      </c>
      <c r="AA33" s="93">
        <v>7</v>
      </c>
      <c r="AB33" s="93">
        <v>1</v>
      </c>
      <c r="AC33" s="93">
        <v>2</v>
      </c>
      <c r="AZ33" s="93">
        <v>1</v>
      </c>
      <c r="BA33" s="125">
        <f>IF(AZ33=1,G33,0)</f>
        <v>0</v>
      </c>
      <c r="BB33" s="93">
        <f>IF(AZ33=2,G33,0)</f>
        <v>0</v>
      </c>
      <c r="BC33" s="93">
        <f>IF(AZ33=3,G33,0)</f>
        <v>0</v>
      </c>
      <c r="BD33" s="93">
        <f>IF(AZ33=4,G33,0)</f>
        <v>0</v>
      </c>
      <c r="BE33" s="93">
        <f>IF(AZ33=5,G33,0)</f>
        <v>0</v>
      </c>
      <c r="CA33" s="117">
        <v>7</v>
      </c>
      <c r="CB33" s="117">
        <v>1</v>
      </c>
    </row>
    <row r="34" spans="1:57" ht="12.75">
      <c r="A34" s="131"/>
      <c r="B34" s="132" t="s">
        <v>214</v>
      </c>
      <c r="C34" s="133" t="s">
        <v>509</v>
      </c>
      <c r="D34" s="134"/>
      <c r="E34" s="135"/>
      <c r="F34" s="136"/>
      <c r="G34" s="447">
        <f>SUM(G32:G33)</f>
        <v>0</v>
      </c>
      <c r="H34" s="323"/>
      <c r="I34" s="324">
        <f>SUM(I32:I33)</f>
        <v>0</v>
      </c>
      <c r="J34" s="323"/>
      <c r="K34" s="324">
        <f>SUM(K32:K33)</f>
        <v>0</v>
      </c>
      <c r="O34" s="117">
        <v>4</v>
      </c>
      <c r="BA34" s="138">
        <f>SUM(BA32:BA33)</f>
        <v>0</v>
      </c>
      <c r="BB34" s="138">
        <f>SUM(BB32:BB33)</f>
        <v>0</v>
      </c>
      <c r="BC34" s="138">
        <f>SUM(BC32:BC33)</f>
        <v>0</v>
      </c>
      <c r="BD34" s="138">
        <f>SUM(BD32:BD33)</f>
        <v>0</v>
      </c>
      <c r="BE34" s="138">
        <f>SUM(BE32:BE33)</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3">
      <selection activeCell="A1" sqref="A1:G1"/>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4</v>
      </c>
      <c r="D2" s="142" t="s">
        <v>552</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33</v>
      </c>
      <c r="B5" s="153"/>
      <c r="C5" s="154" t="s">
        <v>34</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'SO02 04 Rek'!E13</f>
        <v>0</v>
      </c>
      <c r="D15" s="188" t="str">
        <f>'SO02 04 Rek'!A18</f>
        <v>Ztížené výrobní podmínky</v>
      </c>
      <c r="E15" s="189"/>
      <c r="F15" s="190"/>
      <c r="G15" s="187">
        <f>'SO02 04 Rek'!I18</f>
        <v>0</v>
      </c>
    </row>
    <row r="16" spans="1:7" ht="15.75" customHeight="1">
      <c r="A16" s="185" t="s">
        <v>256</v>
      </c>
      <c r="B16" s="186" t="s">
        <v>257</v>
      </c>
      <c r="C16" s="187">
        <f>'SO02 04 Rek'!F13</f>
        <v>0</v>
      </c>
      <c r="D16" s="145" t="str">
        <f>'SO02 04 Rek'!A19</f>
        <v>Oborová přirážka</v>
      </c>
      <c r="E16" s="191"/>
      <c r="F16" s="192"/>
      <c r="G16" s="187">
        <f>'SO02 04 Rek'!I19</f>
        <v>0</v>
      </c>
    </row>
    <row r="17" spans="1:7" ht="15.75" customHeight="1">
      <c r="A17" s="185" t="s">
        <v>258</v>
      </c>
      <c r="B17" s="186" t="s">
        <v>259</v>
      </c>
      <c r="C17" s="187">
        <f>'SO02 04 Rek'!H13</f>
        <v>0</v>
      </c>
      <c r="D17" s="145" t="str">
        <f>'SO02 04 Rek'!A20</f>
        <v>Přesun stavebních kapacit</v>
      </c>
      <c r="E17" s="191"/>
      <c r="F17" s="192"/>
      <c r="G17" s="187">
        <f>'SO02 04 Rek'!I20</f>
        <v>0</v>
      </c>
    </row>
    <row r="18" spans="1:7" ht="15.75" customHeight="1">
      <c r="A18" s="193" t="s">
        <v>260</v>
      </c>
      <c r="B18" s="194" t="s">
        <v>261</v>
      </c>
      <c r="C18" s="187">
        <f>'SO02 04 Rek'!G13</f>
        <v>0</v>
      </c>
      <c r="D18" s="145" t="str">
        <f>'SO02 04 Rek'!A21</f>
        <v>Mimostaveništní doprava</v>
      </c>
      <c r="E18" s="191"/>
      <c r="F18" s="192"/>
      <c r="G18" s="187">
        <f>'SO02 04 Rek'!I21</f>
        <v>0</v>
      </c>
    </row>
    <row r="19" spans="1:7" ht="15.75" customHeight="1">
      <c r="A19" s="195" t="s">
        <v>262</v>
      </c>
      <c r="B19" s="186"/>
      <c r="C19" s="187">
        <f>SUM(C15:C18)</f>
        <v>0</v>
      </c>
      <c r="D19" s="145" t="str">
        <f>'SO02 04 Rek'!A22</f>
        <v>Zařízení staveniště</v>
      </c>
      <c r="E19" s="191"/>
      <c r="F19" s="192"/>
      <c r="G19" s="187">
        <f>'SO02 04 Rek'!I22</f>
        <v>0</v>
      </c>
    </row>
    <row r="20" spans="1:7" ht="15.75" customHeight="1">
      <c r="A20" s="195"/>
      <c r="B20" s="186"/>
      <c r="C20" s="187"/>
      <c r="D20" s="145" t="str">
        <f>'SO02 04 Rek'!A23</f>
        <v>Provoz investora</v>
      </c>
      <c r="E20" s="191"/>
      <c r="F20" s="192"/>
      <c r="G20" s="187">
        <f>'SO02 04 Rek'!I23</f>
        <v>0</v>
      </c>
    </row>
    <row r="21" spans="1:7" ht="15.75" customHeight="1">
      <c r="A21" s="195" t="s">
        <v>263</v>
      </c>
      <c r="B21" s="186"/>
      <c r="C21" s="187">
        <f>'SO02 04 Rek'!I13</f>
        <v>0</v>
      </c>
      <c r="D21" s="145" t="str">
        <f>'SO02 04 Rek'!A24</f>
        <v>Kompletační činnost (IČD)</v>
      </c>
      <c r="E21" s="191"/>
      <c r="F21" s="192"/>
      <c r="G21" s="187">
        <f>'SO02 04 Rek'!I24</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'SO02 04 Rek'!H26</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16.xml><?xml version="1.0" encoding="utf-8"?>
<worksheet xmlns="http://schemas.openxmlformats.org/spreadsheetml/2006/main" xmlns:r="http://schemas.openxmlformats.org/officeDocument/2006/relationships">
  <dimension ref="A1:BE26"/>
  <sheetViews>
    <sheetView showZeros="0" view="pageBreakPreview" zoomScale="80" zoomScaleSheetLayoutView="80" zoomScalePageLayoutView="0" workbookViewId="0" topLeftCell="A1">
      <selection activeCell="A1" sqref="A1:B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4</v>
      </c>
      <c r="I1" s="279"/>
    </row>
    <row r="2" spans="1:9" ht="12.75">
      <c r="A2" s="421" t="s">
        <v>153</v>
      </c>
      <c r="B2" s="421"/>
      <c r="C2" s="103" t="s">
        <v>397</v>
      </c>
      <c r="D2" s="104"/>
      <c r="E2" s="280"/>
      <c r="F2" s="104"/>
      <c r="G2" s="422" t="s">
        <v>552</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'SO02 04 Pol'!B7</f>
        <v>1</v>
      </c>
      <c r="B7" s="71" t="str">
        <f>'SO02 04 Pol'!C7</f>
        <v>Zemní práce</v>
      </c>
      <c r="D7" s="287"/>
      <c r="E7" s="288">
        <f>'SO02 04 Pol'!BA22</f>
        <v>0</v>
      </c>
      <c r="F7" s="289">
        <f>'SO02 04 Pol'!BB22</f>
        <v>0</v>
      </c>
      <c r="G7" s="289">
        <f>'SO02 04 Pol'!BC22</f>
        <v>0</v>
      </c>
      <c r="H7" s="289">
        <f>'SO02 04 Pol'!BD22</f>
        <v>0</v>
      </c>
      <c r="I7" s="290">
        <f>'SO02 04 Pol'!BE22</f>
        <v>0</v>
      </c>
    </row>
    <row r="8" spans="1:9" s="171" customFormat="1" ht="12">
      <c r="A8" s="286" t="str">
        <f>'SO02 04 Pol'!B23</f>
        <v>5</v>
      </c>
      <c r="B8" s="71" t="str">
        <f>'SO02 04 Pol'!C23</f>
        <v>Komunikace</v>
      </c>
      <c r="D8" s="287"/>
      <c r="E8" s="288">
        <f>'SO02 04 Pol'!BA40</f>
        <v>0</v>
      </c>
      <c r="F8" s="289">
        <f>'SO02 04 Pol'!BB40</f>
        <v>0</v>
      </c>
      <c r="G8" s="289">
        <f>'SO02 04 Pol'!BC40</f>
        <v>0</v>
      </c>
      <c r="H8" s="289">
        <f>'SO02 04 Pol'!BD40</f>
        <v>0</v>
      </c>
      <c r="I8" s="290">
        <f>'SO02 04 Pol'!BE40</f>
        <v>0</v>
      </c>
    </row>
    <row r="9" spans="1:9" s="171" customFormat="1" ht="12">
      <c r="A9" s="286" t="str">
        <f>'SO02 04 Pol'!B41</f>
        <v>91</v>
      </c>
      <c r="B9" s="71" t="str">
        <f>'SO02 04 Pol'!C41</f>
        <v>Doplňující práce na komunikaci</v>
      </c>
      <c r="D9" s="287"/>
      <c r="E9" s="288">
        <f>'SO02 04 Pol'!BA47</f>
        <v>0</v>
      </c>
      <c r="F9" s="289">
        <f>'SO02 04 Pol'!BB47</f>
        <v>0</v>
      </c>
      <c r="G9" s="289">
        <f>'SO02 04 Pol'!BC47</f>
        <v>0</v>
      </c>
      <c r="H9" s="289">
        <f>'SO02 04 Pol'!BD47</f>
        <v>0</v>
      </c>
      <c r="I9" s="290">
        <f>'SO02 04 Pol'!BE47</f>
        <v>0</v>
      </c>
    </row>
    <row r="10" spans="1:9" s="171" customFormat="1" ht="12">
      <c r="A10" s="286" t="str">
        <f>'SO02 04 Pol'!B48</f>
        <v>97</v>
      </c>
      <c r="B10" s="71" t="str">
        <f>'SO02 04 Pol'!C48</f>
        <v>Prorážení otvorů</v>
      </c>
      <c r="D10" s="287"/>
      <c r="E10" s="288">
        <f>'SO02 04 Pol'!BA50</f>
        <v>0</v>
      </c>
      <c r="F10" s="289">
        <f>'SO02 04 Pol'!BB50</f>
        <v>0</v>
      </c>
      <c r="G10" s="289">
        <f>'SO02 04 Pol'!BC50</f>
        <v>0</v>
      </c>
      <c r="H10" s="289">
        <f>'SO02 04 Pol'!BD50</f>
        <v>0</v>
      </c>
      <c r="I10" s="290">
        <f>'SO02 04 Pol'!BE50</f>
        <v>0</v>
      </c>
    </row>
    <row r="11" spans="1:9" s="171" customFormat="1" ht="12">
      <c r="A11" s="286" t="str">
        <f>'SO02 04 Pol'!B51</f>
        <v>99</v>
      </c>
      <c r="B11" s="71" t="str">
        <f>'SO02 04 Pol'!C51</f>
        <v>Staveništní přesun hmot</v>
      </c>
      <c r="D11" s="287"/>
      <c r="E11" s="288">
        <f>'SO02 04 Pol'!BA53</f>
        <v>0</v>
      </c>
      <c r="F11" s="289">
        <f>'SO02 04 Pol'!BB53</f>
        <v>0</v>
      </c>
      <c r="G11" s="289">
        <f>'SO02 04 Pol'!BC53</f>
        <v>0</v>
      </c>
      <c r="H11" s="289">
        <f>'SO02 04 Pol'!BD53</f>
        <v>0</v>
      </c>
      <c r="I11" s="290">
        <f>'SO02 04 Pol'!BE53</f>
        <v>0</v>
      </c>
    </row>
    <row r="12" spans="1:9" s="171" customFormat="1" ht="12">
      <c r="A12" s="286" t="str">
        <f>'SO02 04 Pol'!B54</f>
        <v>D96</v>
      </c>
      <c r="B12" s="71" t="str">
        <f>'SO02 04 Pol'!C54</f>
        <v>Přesuny suti a vybouraných hmot</v>
      </c>
      <c r="D12" s="287"/>
      <c r="E12" s="288">
        <f>'SO02 04 Pol'!BA60</f>
        <v>0</v>
      </c>
      <c r="F12" s="289">
        <f>'SO02 04 Pol'!BB60</f>
        <v>0</v>
      </c>
      <c r="G12" s="289">
        <f>'SO02 04 Pol'!BC60</f>
        <v>0</v>
      </c>
      <c r="H12" s="289">
        <f>'SO02 04 Pol'!BD60</f>
        <v>0</v>
      </c>
      <c r="I12" s="290">
        <f>'SO02 04 Pol'!BE60</f>
        <v>0</v>
      </c>
    </row>
    <row r="13" spans="1:9" s="14" customFormat="1" ht="12.75">
      <c r="A13" s="291"/>
      <c r="B13" s="292" t="s">
        <v>404</v>
      </c>
      <c r="C13" s="292"/>
      <c r="D13" s="293"/>
      <c r="E13" s="294">
        <f>SUM(E7:E12)</f>
        <v>0</v>
      </c>
      <c r="F13" s="295">
        <f>SUM(F7:F12)</f>
        <v>0</v>
      </c>
      <c r="G13" s="295">
        <f>SUM(G7:G12)</f>
        <v>0</v>
      </c>
      <c r="H13" s="295">
        <f>SUM(H7:H12)</f>
        <v>0</v>
      </c>
      <c r="I13" s="296">
        <f>SUM(I7:I12)</f>
        <v>0</v>
      </c>
    </row>
    <row r="14" spans="1:9" ht="12">
      <c r="A14" s="171"/>
      <c r="B14" s="171"/>
      <c r="C14" s="171"/>
      <c r="D14" s="171"/>
      <c r="E14" s="171"/>
      <c r="F14" s="171"/>
      <c r="G14" s="171"/>
      <c r="H14" s="171"/>
      <c r="I14" s="171"/>
    </row>
    <row r="15" spans="1:57" ht="19.5" customHeight="1">
      <c r="A15" s="424" t="s">
        <v>405</v>
      </c>
      <c r="B15" s="424"/>
      <c r="C15" s="424"/>
      <c r="D15" s="424"/>
      <c r="E15" s="424"/>
      <c r="F15" s="424"/>
      <c r="G15" s="424"/>
      <c r="H15" s="424"/>
      <c r="I15" s="424"/>
      <c r="BA15" s="177"/>
      <c r="BB15" s="177"/>
      <c r="BC15" s="177"/>
      <c r="BD15" s="177"/>
      <c r="BE15" s="177"/>
    </row>
    <row r="17" spans="1:9" ht="12.75">
      <c r="A17" s="201" t="s">
        <v>406</v>
      </c>
      <c r="B17" s="202"/>
      <c r="C17" s="202"/>
      <c r="D17" s="297"/>
      <c r="E17" s="298" t="s">
        <v>407</v>
      </c>
      <c r="F17" s="299" t="s">
        <v>22</v>
      </c>
      <c r="G17" s="300" t="s">
        <v>408</v>
      </c>
      <c r="H17" s="301"/>
      <c r="I17" s="302" t="s">
        <v>407</v>
      </c>
    </row>
    <row r="18" spans="1:53" ht="12">
      <c r="A18" s="195" t="s">
        <v>409</v>
      </c>
      <c r="B18" s="186"/>
      <c r="C18" s="186"/>
      <c r="D18" s="303"/>
      <c r="E18" s="304">
        <v>0</v>
      </c>
      <c r="F18" s="305">
        <v>0</v>
      </c>
      <c r="G18" s="306">
        <v>1807300.0585176</v>
      </c>
      <c r="H18" s="307"/>
      <c r="I18" s="308">
        <f aca="true" t="shared" si="0" ref="I18:I25">E18+F18*G18/100</f>
        <v>0</v>
      </c>
      <c r="BA18" s="1">
        <v>0</v>
      </c>
    </row>
    <row r="19" spans="1:53" ht="12">
      <c r="A19" s="195" t="s">
        <v>410</v>
      </c>
      <c r="B19" s="186"/>
      <c r="C19" s="186"/>
      <c r="D19" s="303"/>
      <c r="E19" s="304">
        <v>0</v>
      </c>
      <c r="F19" s="305">
        <v>0</v>
      </c>
      <c r="G19" s="306">
        <v>1807300.0585176</v>
      </c>
      <c r="H19" s="307"/>
      <c r="I19" s="308">
        <f t="shared" si="0"/>
        <v>0</v>
      </c>
      <c r="BA19" s="1">
        <v>0</v>
      </c>
    </row>
    <row r="20" spans="1:53" ht="12">
      <c r="A20" s="195" t="s">
        <v>411</v>
      </c>
      <c r="B20" s="186"/>
      <c r="C20" s="186"/>
      <c r="D20" s="303"/>
      <c r="E20" s="304">
        <v>0</v>
      </c>
      <c r="F20" s="305">
        <v>0</v>
      </c>
      <c r="G20" s="306">
        <v>1807300.0585176</v>
      </c>
      <c r="H20" s="307"/>
      <c r="I20" s="308">
        <f t="shared" si="0"/>
        <v>0</v>
      </c>
      <c r="BA20" s="1">
        <v>0</v>
      </c>
    </row>
    <row r="21" spans="1:53" ht="12">
      <c r="A21" s="195" t="s">
        <v>412</v>
      </c>
      <c r="B21" s="186"/>
      <c r="C21" s="186"/>
      <c r="D21" s="303"/>
      <c r="E21" s="304">
        <v>0</v>
      </c>
      <c r="F21" s="305">
        <v>0</v>
      </c>
      <c r="G21" s="306">
        <v>1807300.0585176</v>
      </c>
      <c r="H21" s="307"/>
      <c r="I21" s="308">
        <f t="shared" si="0"/>
        <v>0</v>
      </c>
      <c r="BA21" s="1">
        <v>0</v>
      </c>
    </row>
    <row r="22" spans="1:53" ht="12">
      <c r="A22" s="195" t="s">
        <v>413</v>
      </c>
      <c r="B22" s="186"/>
      <c r="C22" s="186"/>
      <c r="D22" s="303"/>
      <c r="E22" s="304">
        <v>0</v>
      </c>
      <c r="F22" s="305">
        <v>0</v>
      </c>
      <c r="G22" s="306">
        <v>1807300.0585176</v>
      </c>
      <c r="H22" s="307"/>
      <c r="I22" s="308">
        <f t="shared" si="0"/>
        <v>0</v>
      </c>
      <c r="BA22" s="1">
        <v>1</v>
      </c>
    </row>
    <row r="23" spans="1:53" ht="12">
      <c r="A23" s="195" t="s">
        <v>414</v>
      </c>
      <c r="B23" s="186"/>
      <c r="C23" s="186"/>
      <c r="D23" s="303"/>
      <c r="E23" s="304">
        <v>0</v>
      </c>
      <c r="F23" s="305">
        <v>0</v>
      </c>
      <c r="G23" s="306">
        <v>1807300.0585176</v>
      </c>
      <c r="H23" s="307"/>
      <c r="I23" s="308">
        <f t="shared" si="0"/>
        <v>0</v>
      </c>
      <c r="BA23" s="1">
        <v>1</v>
      </c>
    </row>
    <row r="24" spans="1:53" ht="12">
      <c r="A24" s="195" t="s">
        <v>415</v>
      </c>
      <c r="B24" s="186"/>
      <c r="C24" s="186"/>
      <c r="D24" s="303"/>
      <c r="E24" s="304">
        <v>0</v>
      </c>
      <c r="F24" s="305">
        <v>0</v>
      </c>
      <c r="G24" s="306">
        <v>1807300.0585176</v>
      </c>
      <c r="H24" s="307"/>
      <c r="I24" s="308">
        <f t="shared" si="0"/>
        <v>0</v>
      </c>
      <c r="BA24" s="1">
        <v>2</v>
      </c>
    </row>
    <row r="25" spans="1:53" ht="12">
      <c r="A25" s="195" t="s">
        <v>416</v>
      </c>
      <c r="B25" s="186"/>
      <c r="C25" s="186"/>
      <c r="D25" s="303"/>
      <c r="E25" s="304">
        <v>0</v>
      </c>
      <c r="F25" s="305">
        <v>0</v>
      </c>
      <c r="G25" s="306">
        <v>1807300.0585176</v>
      </c>
      <c r="H25" s="307"/>
      <c r="I25" s="308">
        <f t="shared" si="0"/>
        <v>0</v>
      </c>
      <c r="BA25" s="1">
        <v>2</v>
      </c>
    </row>
    <row r="26" spans="1:9" ht="12.75">
      <c r="A26" s="309"/>
      <c r="B26" s="310" t="s">
        <v>417</v>
      </c>
      <c r="C26" s="311"/>
      <c r="D26" s="312"/>
      <c r="E26" s="313"/>
      <c r="F26" s="314"/>
      <c r="G26" s="314"/>
      <c r="H26" s="425">
        <f>SUM(I18:I25)</f>
        <v>0</v>
      </c>
      <c r="I26" s="425"/>
    </row>
  </sheetData>
  <sheetProtection selectLockedCells="1" selectUnlockedCells="1"/>
  <mergeCells count="6">
    <mergeCell ref="A1:B1"/>
    <mergeCell ref="A2:B2"/>
    <mergeCell ref="G2:I2"/>
    <mergeCell ref="A4:I4"/>
    <mergeCell ref="A15:I15"/>
    <mergeCell ref="H26:I26"/>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CB60"/>
  <sheetViews>
    <sheetView showGridLines="0" showZeros="0" view="pageBreakPreview" zoomScale="80" zoomScaleSheetLayoutView="80" zoomScalePageLayoutView="0" workbookViewId="0" topLeftCell="A40">
      <selection activeCell="G8" sqref="G8:G60"/>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'SO02 04 Rek'!H1</f>
        <v>4</v>
      </c>
      <c r="G3" s="102"/>
    </row>
    <row r="4" spans="1:7" ht="12.75">
      <c r="A4" s="406" t="s">
        <v>153</v>
      </c>
      <c r="B4" s="406"/>
      <c r="C4" s="103" t="s">
        <v>397</v>
      </c>
      <c r="D4" s="104"/>
      <c r="E4" s="427" t="str">
        <f>'SO02 04 Rek'!G2</f>
        <v>Chodník CH4</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425</v>
      </c>
      <c r="C8" s="120" t="s">
        <v>426</v>
      </c>
      <c r="D8" s="121" t="s">
        <v>295</v>
      </c>
      <c r="E8" s="443">
        <v>1152</v>
      </c>
      <c r="F8" s="122"/>
      <c r="G8" s="446">
        <f aca="true" t="shared" si="0" ref="G8:G21">E8*F8</f>
        <v>0</v>
      </c>
      <c r="H8" s="321">
        <v>0</v>
      </c>
      <c r="I8" s="322">
        <f aca="true" t="shared" si="1" ref="I8:I21">E8*H8</f>
        <v>0</v>
      </c>
      <c r="J8" s="321">
        <v>-0.13799999999992</v>
      </c>
      <c r="K8" s="322">
        <f aca="true" t="shared" si="2" ref="K8:K21">E8*J8</f>
        <v>-158.97599999990783</v>
      </c>
      <c r="O8" s="117">
        <v>2</v>
      </c>
      <c r="AA8" s="93">
        <v>1</v>
      </c>
      <c r="AB8" s="93">
        <v>1</v>
      </c>
      <c r="AC8" s="93">
        <v>1</v>
      </c>
      <c r="AZ8" s="93">
        <v>1</v>
      </c>
      <c r="BA8" s="125">
        <f aca="true" t="shared" si="3" ref="BA8:BA21">IF(AZ8=1,G8,0)</f>
        <v>0</v>
      </c>
      <c r="BB8" s="93">
        <f aca="true" t="shared" si="4" ref="BB8:BB21">IF(AZ8=2,G8,0)</f>
        <v>0</v>
      </c>
      <c r="BC8" s="93">
        <f aca="true" t="shared" si="5" ref="BC8:BC21">IF(AZ8=3,G8,0)</f>
        <v>0</v>
      </c>
      <c r="BD8" s="93">
        <f aca="true" t="shared" si="6" ref="BD8:BD21">IF(AZ8=4,G8,0)</f>
        <v>0</v>
      </c>
      <c r="BE8" s="93">
        <f aca="true" t="shared" si="7" ref="BE8:BE21">IF(AZ8=5,G8,0)</f>
        <v>0</v>
      </c>
      <c r="CA8" s="117">
        <v>1</v>
      </c>
      <c r="CB8" s="117">
        <v>1</v>
      </c>
    </row>
    <row r="9" spans="1:80" ht="12">
      <c r="A9" s="118">
        <v>2</v>
      </c>
      <c r="B9" s="119" t="s">
        <v>429</v>
      </c>
      <c r="C9" s="120" t="s">
        <v>430</v>
      </c>
      <c r="D9" s="121" t="s">
        <v>295</v>
      </c>
      <c r="E9" s="443">
        <v>51</v>
      </c>
      <c r="F9" s="122"/>
      <c r="G9" s="446">
        <f t="shared" si="0"/>
        <v>0</v>
      </c>
      <c r="H9" s="321">
        <v>0</v>
      </c>
      <c r="I9" s="322">
        <f t="shared" si="1"/>
        <v>0</v>
      </c>
      <c r="J9" s="321">
        <v>-0.400000000000091</v>
      </c>
      <c r="K9" s="322">
        <f t="shared" si="2"/>
        <v>-20.400000000004642</v>
      </c>
      <c r="O9" s="117">
        <v>2</v>
      </c>
      <c r="AA9" s="93">
        <v>1</v>
      </c>
      <c r="AB9" s="93">
        <v>1</v>
      </c>
      <c r="AC9" s="93">
        <v>1</v>
      </c>
      <c r="AZ9" s="93">
        <v>1</v>
      </c>
      <c r="BA9" s="125">
        <f t="shared" si="3"/>
        <v>0</v>
      </c>
      <c r="BB9" s="93">
        <f t="shared" si="4"/>
        <v>0</v>
      </c>
      <c r="BC9" s="93">
        <f t="shared" si="5"/>
        <v>0</v>
      </c>
      <c r="BD9" s="93">
        <f t="shared" si="6"/>
        <v>0</v>
      </c>
      <c r="BE9" s="93">
        <f t="shared" si="7"/>
        <v>0</v>
      </c>
      <c r="CA9" s="117">
        <v>1</v>
      </c>
      <c r="CB9" s="117">
        <v>1</v>
      </c>
    </row>
    <row r="10" spans="1:80" ht="12">
      <c r="A10" s="118">
        <v>3</v>
      </c>
      <c r="B10" s="119" t="s">
        <v>431</v>
      </c>
      <c r="C10" s="120" t="s">
        <v>432</v>
      </c>
      <c r="D10" s="121" t="s">
        <v>295</v>
      </c>
      <c r="E10" s="443">
        <v>51</v>
      </c>
      <c r="F10" s="122"/>
      <c r="G10" s="446">
        <f t="shared" si="0"/>
        <v>0</v>
      </c>
      <c r="H10" s="321">
        <v>0</v>
      </c>
      <c r="I10" s="322">
        <f t="shared" si="1"/>
        <v>0</v>
      </c>
      <c r="J10" s="321">
        <v>-0.18100000000004</v>
      </c>
      <c r="K10" s="322">
        <f t="shared" si="2"/>
        <v>-9.23100000000204</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2">
      <c r="A11" s="118">
        <v>4</v>
      </c>
      <c r="B11" s="119" t="s">
        <v>524</v>
      </c>
      <c r="C11" s="120" t="s">
        <v>525</v>
      </c>
      <c r="D11" s="121" t="s">
        <v>295</v>
      </c>
      <c r="E11" s="443">
        <v>1152</v>
      </c>
      <c r="F11" s="122"/>
      <c r="G11" s="446">
        <f t="shared" si="0"/>
        <v>0</v>
      </c>
      <c r="H11" s="321">
        <v>0</v>
      </c>
      <c r="I11" s="322">
        <f t="shared" si="1"/>
        <v>0</v>
      </c>
      <c r="J11" s="321">
        <v>-0.240000000000009</v>
      </c>
      <c r="K11" s="322">
        <f t="shared" si="2"/>
        <v>-276.48000000001036</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2">
      <c r="A12" s="118">
        <v>5</v>
      </c>
      <c r="B12" s="119" t="s">
        <v>433</v>
      </c>
      <c r="C12" s="120" t="s">
        <v>434</v>
      </c>
      <c r="D12" s="121" t="s">
        <v>435</v>
      </c>
      <c r="E12" s="443">
        <v>102</v>
      </c>
      <c r="F12" s="122"/>
      <c r="G12" s="446">
        <f t="shared" si="0"/>
        <v>0</v>
      </c>
      <c r="H12" s="321">
        <v>0</v>
      </c>
      <c r="I12" s="322">
        <f t="shared" si="1"/>
        <v>0</v>
      </c>
      <c r="J12" s="321">
        <v>-0.144999999999982</v>
      </c>
      <c r="K12" s="322">
        <f t="shared" si="2"/>
        <v>-14.789999999998164</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2">
      <c r="A13" s="118">
        <v>6</v>
      </c>
      <c r="B13" s="119" t="s">
        <v>436</v>
      </c>
      <c r="C13" s="120" t="s">
        <v>437</v>
      </c>
      <c r="D13" s="121" t="s">
        <v>435</v>
      </c>
      <c r="E13" s="443">
        <v>102</v>
      </c>
      <c r="F13" s="122"/>
      <c r="G13" s="446">
        <f t="shared" si="0"/>
        <v>0</v>
      </c>
      <c r="H13" s="321">
        <v>0</v>
      </c>
      <c r="I13" s="322">
        <f t="shared" si="1"/>
        <v>0</v>
      </c>
      <c r="J13" s="321">
        <v>-0.11500000000000901</v>
      </c>
      <c r="K13" s="322">
        <f t="shared" si="2"/>
        <v>-11.730000000000919</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2">
      <c r="A14" s="118">
        <v>7</v>
      </c>
      <c r="B14" s="119" t="s">
        <v>438</v>
      </c>
      <c r="C14" s="120" t="s">
        <v>439</v>
      </c>
      <c r="D14" s="121" t="s">
        <v>435</v>
      </c>
      <c r="E14" s="443">
        <v>1390</v>
      </c>
      <c r="F14" s="122"/>
      <c r="G14" s="446">
        <f t="shared" si="0"/>
        <v>0</v>
      </c>
      <c r="H14" s="321">
        <v>0</v>
      </c>
      <c r="I14" s="322">
        <f t="shared" si="1"/>
        <v>0</v>
      </c>
      <c r="J14" s="321">
        <v>-0.0400000000000205</v>
      </c>
      <c r="K14" s="322">
        <f t="shared" si="2"/>
        <v>-55.600000000028494</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9.5">
      <c r="A15" s="118">
        <v>8</v>
      </c>
      <c r="B15" s="119" t="s">
        <v>446</v>
      </c>
      <c r="C15" s="120" t="s">
        <v>447</v>
      </c>
      <c r="D15" s="121" t="s">
        <v>309</v>
      </c>
      <c r="E15" s="443">
        <v>41.7</v>
      </c>
      <c r="F15" s="122"/>
      <c r="G15" s="446">
        <f t="shared" si="0"/>
        <v>0</v>
      </c>
      <c r="H15" s="321">
        <v>0</v>
      </c>
      <c r="I15" s="322">
        <f t="shared" si="1"/>
        <v>0</v>
      </c>
      <c r="J15" s="321">
        <v>0</v>
      </c>
      <c r="K15" s="322">
        <f t="shared" si="2"/>
        <v>0</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2">
      <c r="A16" s="118">
        <v>9</v>
      </c>
      <c r="B16" s="119" t="s">
        <v>450</v>
      </c>
      <c r="C16" s="120" t="s">
        <v>451</v>
      </c>
      <c r="D16" s="121" t="s">
        <v>309</v>
      </c>
      <c r="E16" s="443">
        <v>41.7</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9.5">
      <c r="A17" s="118">
        <v>10</v>
      </c>
      <c r="B17" s="119" t="s">
        <v>456</v>
      </c>
      <c r="C17" s="120" t="s">
        <v>457</v>
      </c>
      <c r="D17" s="121" t="s">
        <v>309</v>
      </c>
      <c r="E17" s="443">
        <v>41.7</v>
      </c>
      <c r="F17" s="122"/>
      <c r="G17" s="446">
        <f t="shared" si="0"/>
        <v>0</v>
      </c>
      <c r="H17" s="321">
        <v>0</v>
      </c>
      <c r="I17" s="322">
        <f t="shared" si="1"/>
        <v>0</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2">
      <c r="A18" s="118">
        <v>11</v>
      </c>
      <c r="B18" s="119" t="s">
        <v>458</v>
      </c>
      <c r="C18" s="120" t="s">
        <v>459</v>
      </c>
      <c r="D18" s="121" t="s">
        <v>295</v>
      </c>
      <c r="E18" s="443">
        <v>417</v>
      </c>
      <c r="F18" s="122"/>
      <c r="G18" s="446">
        <f t="shared" si="0"/>
        <v>0</v>
      </c>
      <c r="H18" s="321">
        <v>0</v>
      </c>
      <c r="I18" s="322">
        <f t="shared" si="1"/>
        <v>0</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9.5">
      <c r="A19" s="118">
        <v>12</v>
      </c>
      <c r="B19" s="119" t="s">
        <v>460</v>
      </c>
      <c r="C19" s="120" t="s">
        <v>461</v>
      </c>
      <c r="D19" s="121" t="s">
        <v>295</v>
      </c>
      <c r="E19" s="443">
        <v>1453.35</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2">
      <c r="A20" s="118">
        <v>13</v>
      </c>
      <c r="B20" s="119" t="s">
        <v>462</v>
      </c>
      <c r="C20" s="120" t="s">
        <v>463</v>
      </c>
      <c r="D20" s="121" t="s">
        <v>295</v>
      </c>
      <c r="E20" s="443">
        <v>417</v>
      </c>
      <c r="F20" s="122"/>
      <c r="G20" s="446">
        <f t="shared" si="0"/>
        <v>0</v>
      </c>
      <c r="H20" s="321">
        <v>0</v>
      </c>
      <c r="I20" s="322">
        <f t="shared" si="1"/>
        <v>0</v>
      </c>
      <c r="J20" s="321">
        <v>0</v>
      </c>
      <c r="K20" s="322">
        <f t="shared" si="2"/>
        <v>0</v>
      </c>
      <c r="O20" s="117">
        <v>2</v>
      </c>
      <c r="AA20" s="93">
        <v>1</v>
      </c>
      <c r="AB20" s="93">
        <v>1</v>
      </c>
      <c r="AC20" s="93">
        <v>1</v>
      </c>
      <c r="AZ20" s="93">
        <v>1</v>
      </c>
      <c r="BA20" s="125">
        <f t="shared" si="3"/>
        <v>0</v>
      </c>
      <c r="BB20" s="93">
        <f t="shared" si="4"/>
        <v>0</v>
      </c>
      <c r="BC20" s="93">
        <f t="shared" si="5"/>
        <v>0</v>
      </c>
      <c r="BD20" s="93">
        <f t="shared" si="6"/>
        <v>0</v>
      </c>
      <c r="BE20" s="93">
        <f t="shared" si="7"/>
        <v>0</v>
      </c>
      <c r="CA20" s="117">
        <v>1</v>
      </c>
      <c r="CB20" s="117">
        <v>1</v>
      </c>
    </row>
    <row r="21" spans="1:80" ht="12">
      <c r="A21" s="118">
        <v>14</v>
      </c>
      <c r="B21" s="119" t="s">
        <v>464</v>
      </c>
      <c r="C21" s="120" t="s">
        <v>465</v>
      </c>
      <c r="D21" s="121" t="s">
        <v>375</v>
      </c>
      <c r="E21" s="443">
        <v>11.2029</v>
      </c>
      <c r="F21" s="122"/>
      <c r="G21" s="446">
        <f t="shared" si="0"/>
        <v>0</v>
      </c>
      <c r="H21" s="321">
        <v>0.000999999999999446</v>
      </c>
      <c r="I21" s="322">
        <f t="shared" si="1"/>
        <v>0.011202899999993793</v>
      </c>
      <c r="J21" s="321"/>
      <c r="K21" s="322">
        <f t="shared" si="2"/>
        <v>0</v>
      </c>
      <c r="O21" s="117">
        <v>2</v>
      </c>
      <c r="AA21" s="93">
        <v>3</v>
      </c>
      <c r="AB21" s="93">
        <v>1</v>
      </c>
      <c r="AC21" s="93">
        <v>572400</v>
      </c>
      <c r="AZ21" s="93">
        <v>1</v>
      </c>
      <c r="BA21" s="125">
        <f t="shared" si="3"/>
        <v>0</v>
      </c>
      <c r="BB21" s="93">
        <f t="shared" si="4"/>
        <v>0</v>
      </c>
      <c r="BC21" s="93">
        <f t="shared" si="5"/>
        <v>0</v>
      </c>
      <c r="BD21" s="93">
        <f t="shared" si="6"/>
        <v>0</v>
      </c>
      <c r="BE21" s="93">
        <f t="shared" si="7"/>
        <v>0</v>
      </c>
      <c r="CA21" s="117">
        <v>3</v>
      </c>
      <c r="CB21" s="117">
        <v>1</v>
      </c>
    </row>
    <row r="22" spans="1:57" ht="12.75">
      <c r="A22" s="131"/>
      <c r="B22" s="132" t="s">
        <v>214</v>
      </c>
      <c r="C22" s="133" t="s">
        <v>466</v>
      </c>
      <c r="D22" s="134"/>
      <c r="E22" s="444"/>
      <c r="F22" s="136"/>
      <c r="G22" s="447">
        <f>SUM(G7:G21)</f>
        <v>0</v>
      </c>
      <c r="H22" s="323"/>
      <c r="I22" s="324">
        <f>SUM(I7:I21)</f>
        <v>0.011202899999993793</v>
      </c>
      <c r="J22" s="323"/>
      <c r="K22" s="324">
        <f>SUM(K7:K21)</f>
        <v>-547.2069999999524</v>
      </c>
      <c r="O22" s="117">
        <v>4</v>
      </c>
      <c r="BA22" s="138">
        <f>SUM(BA7:BA21)</f>
        <v>0</v>
      </c>
      <c r="BB22" s="138">
        <f>SUM(BB7:BB21)</f>
        <v>0</v>
      </c>
      <c r="BC22" s="138">
        <f>SUM(BC7:BC21)</f>
        <v>0</v>
      </c>
      <c r="BD22" s="138">
        <f>SUM(BD7:BD21)</f>
        <v>0</v>
      </c>
      <c r="BE22" s="138">
        <f>SUM(BE7:BE21)</f>
        <v>0</v>
      </c>
    </row>
    <row r="23" spans="1:15" ht="12.75">
      <c r="A23" s="111" t="s">
        <v>162</v>
      </c>
      <c r="B23" s="112" t="s">
        <v>467</v>
      </c>
      <c r="C23" s="113" t="s">
        <v>468</v>
      </c>
      <c r="D23" s="114"/>
      <c r="E23" s="445"/>
      <c r="F23" s="115"/>
      <c r="G23" s="448"/>
      <c r="H23" s="317"/>
      <c r="I23" s="318"/>
      <c r="J23" s="319"/>
      <c r="K23" s="320"/>
      <c r="O23" s="117">
        <v>1</v>
      </c>
    </row>
    <row r="24" spans="1:80" ht="12">
      <c r="A24" s="118">
        <v>15</v>
      </c>
      <c r="B24" s="119" t="s">
        <v>469</v>
      </c>
      <c r="C24" s="120" t="s">
        <v>470</v>
      </c>
      <c r="D24" s="121" t="s">
        <v>295</v>
      </c>
      <c r="E24" s="443">
        <v>51</v>
      </c>
      <c r="F24" s="122"/>
      <c r="G24" s="446">
        <f aca="true" t="shared" si="8" ref="G24:G39">E24*F24</f>
        <v>0</v>
      </c>
      <c r="H24" s="321">
        <v>0.189069999999901</v>
      </c>
      <c r="I24" s="322">
        <f aca="true" t="shared" si="9" ref="I24:I39">E24*H24</f>
        <v>9.64256999999495</v>
      </c>
      <c r="J24" s="321">
        <v>0</v>
      </c>
      <c r="K24" s="322">
        <f aca="true" t="shared" si="10" ref="K24:K39">E24*J24</f>
        <v>0</v>
      </c>
      <c r="O24" s="117">
        <v>2</v>
      </c>
      <c r="AA24" s="93">
        <v>1</v>
      </c>
      <c r="AB24" s="93">
        <v>1</v>
      </c>
      <c r="AC24" s="93">
        <v>1</v>
      </c>
      <c r="AZ24" s="93">
        <v>1</v>
      </c>
      <c r="BA24" s="125">
        <f aca="true" t="shared" si="11" ref="BA24:BA39">IF(AZ24=1,G24,0)</f>
        <v>0</v>
      </c>
      <c r="BB24" s="93">
        <f aca="true" t="shared" si="12" ref="BB24:BB39">IF(AZ24=2,G24,0)</f>
        <v>0</v>
      </c>
      <c r="BC24" s="93">
        <f aca="true" t="shared" si="13" ref="BC24:BC39">IF(AZ24=3,G24,0)</f>
        <v>0</v>
      </c>
      <c r="BD24" s="93">
        <f aca="true" t="shared" si="14" ref="BD24:BD39">IF(AZ24=4,G24,0)</f>
        <v>0</v>
      </c>
      <c r="BE24" s="93">
        <f aca="true" t="shared" si="15" ref="BE24:BE39">IF(AZ24=5,G24,0)</f>
        <v>0</v>
      </c>
      <c r="CA24" s="117">
        <v>1</v>
      </c>
      <c r="CB24" s="117">
        <v>1</v>
      </c>
    </row>
    <row r="25" spans="1:80" ht="12">
      <c r="A25" s="118">
        <v>16</v>
      </c>
      <c r="B25" s="119" t="s">
        <v>471</v>
      </c>
      <c r="C25" s="120" t="s">
        <v>472</v>
      </c>
      <c r="D25" s="121" t="s">
        <v>295</v>
      </c>
      <c r="E25" s="443">
        <v>949.21</v>
      </c>
      <c r="F25" s="122"/>
      <c r="G25" s="446">
        <f t="shared" si="8"/>
        <v>0</v>
      </c>
      <c r="H25" s="321">
        <v>0.27993999999989705</v>
      </c>
      <c r="I25" s="322">
        <f t="shared" si="9"/>
        <v>265.7218473999023</v>
      </c>
      <c r="J25" s="321">
        <v>0</v>
      </c>
      <c r="K25" s="322">
        <f t="shared" si="10"/>
        <v>0</v>
      </c>
      <c r="O25" s="117">
        <v>2</v>
      </c>
      <c r="AA25" s="93">
        <v>1</v>
      </c>
      <c r="AB25" s="93">
        <v>1</v>
      </c>
      <c r="AC25" s="93">
        <v>1</v>
      </c>
      <c r="AZ25" s="93">
        <v>1</v>
      </c>
      <c r="BA25" s="125">
        <f t="shared" si="11"/>
        <v>0</v>
      </c>
      <c r="BB25" s="93">
        <f t="shared" si="12"/>
        <v>0</v>
      </c>
      <c r="BC25" s="93">
        <f t="shared" si="13"/>
        <v>0</v>
      </c>
      <c r="BD25" s="93">
        <f t="shared" si="14"/>
        <v>0</v>
      </c>
      <c r="BE25" s="93">
        <f t="shared" si="15"/>
        <v>0</v>
      </c>
      <c r="CA25" s="117">
        <v>1</v>
      </c>
      <c r="CB25" s="117">
        <v>1</v>
      </c>
    </row>
    <row r="26" spans="1:80" ht="12">
      <c r="A26" s="118">
        <v>17</v>
      </c>
      <c r="B26" s="119" t="s">
        <v>473</v>
      </c>
      <c r="C26" s="120" t="s">
        <v>474</v>
      </c>
      <c r="D26" s="121" t="s">
        <v>295</v>
      </c>
      <c r="E26" s="443">
        <v>178.39</v>
      </c>
      <c r="F26" s="122"/>
      <c r="G26" s="446">
        <f t="shared" si="8"/>
        <v>0</v>
      </c>
      <c r="H26" s="321">
        <v>0.370800000000145</v>
      </c>
      <c r="I26" s="322">
        <f t="shared" si="9"/>
        <v>66.14701200002587</v>
      </c>
      <c r="J26" s="321">
        <v>0</v>
      </c>
      <c r="K26" s="322">
        <f t="shared" si="10"/>
        <v>0</v>
      </c>
      <c r="O26" s="117">
        <v>2</v>
      </c>
      <c r="AA26" s="93">
        <v>1</v>
      </c>
      <c r="AB26" s="93">
        <v>1</v>
      </c>
      <c r="AC26" s="93">
        <v>1</v>
      </c>
      <c r="AZ26" s="93">
        <v>1</v>
      </c>
      <c r="BA26" s="125">
        <f t="shared" si="11"/>
        <v>0</v>
      </c>
      <c r="BB26" s="93">
        <f t="shared" si="12"/>
        <v>0</v>
      </c>
      <c r="BC26" s="93">
        <f t="shared" si="13"/>
        <v>0</v>
      </c>
      <c r="BD26" s="93">
        <f t="shared" si="14"/>
        <v>0</v>
      </c>
      <c r="BE26" s="93">
        <f t="shared" si="15"/>
        <v>0</v>
      </c>
      <c r="CA26" s="117">
        <v>1</v>
      </c>
      <c r="CB26" s="117">
        <v>1</v>
      </c>
    </row>
    <row r="27" spans="1:80" ht="12">
      <c r="A27" s="118">
        <v>18</v>
      </c>
      <c r="B27" s="119" t="s">
        <v>475</v>
      </c>
      <c r="C27" s="120" t="s">
        <v>476</v>
      </c>
      <c r="D27" s="121" t="s">
        <v>295</v>
      </c>
      <c r="E27" s="443">
        <v>51</v>
      </c>
      <c r="F27" s="122"/>
      <c r="G27" s="446">
        <f t="shared" si="8"/>
        <v>0</v>
      </c>
      <c r="H27" s="321">
        <v>0.18462999999997</v>
      </c>
      <c r="I27" s="322">
        <f t="shared" si="9"/>
        <v>9.416129999998471</v>
      </c>
      <c r="J27" s="321">
        <v>0</v>
      </c>
      <c r="K27" s="322">
        <f t="shared" si="10"/>
        <v>0</v>
      </c>
      <c r="O27" s="117">
        <v>2</v>
      </c>
      <c r="AA27" s="93">
        <v>1</v>
      </c>
      <c r="AB27" s="93">
        <v>1</v>
      </c>
      <c r="AC27" s="93">
        <v>1</v>
      </c>
      <c r="AZ27" s="93">
        <v>1</v>
      </c>
      <c r="BA27" s="125">
        <f t="shared" si="11"/>
        <v>0</v>
      </c>
      <c r="BB27" s="93">
        <f t="shared" si="12"/>
        <v>0</v>
      </c>
      <c r="BC27" s="93">
        <f t="shared" si="13"/>
        <v>0</v>
      </c>
      <c r="BD27" s="93">
        <f t="shared" si="14"/>
        <v>0</v>
      </c>
      <c r="BE27" s="93">
        <f t="shared" si="15"/>
        <v>0</v>
      </c>
      <c r="CA27" s="117">
        <v>1</v>
      </c>
      <c r="CB27" s="117">
        <v>1</v>
      </c>
    </row>
    <row r="28" spans="1:80" ht="12">
      <c r="A28" s="118">
        <v>19</v>
      </c>
      <c r="B28" s="119" t="s">
        <v>527</v>
      </c>
      <c r="C28" s="120" t="s">
        <v>528</v>
      </c>
      <c r="D28" s="121" t="s">
        <v>295</v>
      </c>
      <c r="E28" s="443">
        <v>127.39</v>
      </c>
      <c r="F28" s="122"/>
      <c r="G28" s="446">
        <f t="shared" si="8"/>
        <v>0</v>
      </c>
      <c r="H28" s="321">
        <v>0.20286000000010102</v>
      </c>
      <c r="I28" s="322">
        <f t="shared" si="9"/>
        <v>25.842335400012868</v>
      </c>
      <c r="J28" s="321">
        <v>0</v>
      </c>
      <c r="K28" s="322">
        <f t="shared" si="10"/>
        <v>0</v>
      </c>
      <c r="O28" s="117">
        <v>2</v>
      </c>
      <c r="AA28" s="93">
        <v>1</v>
      </c>
      <c r="AB28" s="93">
        <v>1</v>
      </c>
      <c r="AC28" s="93">
        <v>1</v>
      </c>
      <c r="AZ28" s="93">
        <v>1</v>
      </c>
      <c r="BA28" s="125">
        <f t="shared" si="11"/>
        <v>0</v>
      </c>
      <c r="BB28" s="93">
        <f t="shared" si="12"/>
        <v>0</v>
      </c>
      <c r="BC28" s="93">
        <f t="shared" si="13"/>
        <v>0</v>
      </c>
      <c r="BD28" s="93">
        <f t="shared" si="14"/>
        <v>0</v>
      </c>
      <c r="BE28" s="93">
        <f t="shared" si="15"/>
        <v>0</v>
      </c>
      <c r="CA28" s="117">
        <v>1</v>
      </c>
      <c r="CB28" s="117">
        <v>1</v>
      </c>
    </row>
    <row r="29" spans="1:80" ht="12">
      <c r="A29" s="118">
        <v>20</v>
      </c>
      <c r="B29" s="119" t="s">
        <v>477</v>
      </c>
      <c r="C29" s="120" t="s">
        <v>478</v>
      </c>
      <c r="D29" s="121" t="s">
        <v>295</v>
      </c>
      <c r="E29" s="443">
        <v>51</v>
      </c>
      <c r="F29" s="122"/>
      <c r="G29" s="446">
        <f t="shared" si="8"/>
        <v>0</v>
      </c>
      <c r="H29" s="321">
        <v>0.0060100000000034</v>
      </c>
      <c r="I29" s="322">
        <f t="shared" si="9"/>
        <v>0.30651000000017337</v>
      </c>
      <c r="J29" s="321">
        <v>0</v>
      </c>
      <c r="K29" s="322">
        <f t="shared" si="10"/>
        <v>0</v>
      </c>
      <c r="O29" s="117">
        <v>2</v>
      </c>
      <c r="AA29" s="93">
        <v>1</v>
      </c>
      <c r="AB29" s="93">
        <v>1</v>
      </c>
      <c r="AC29" s="93">
        <v>1</v>
      </c>
      <c r="AZ29" s="93">
        <v>1</v>
      </c>
      <c r="BA29" s="125">
        <f t="shared" si="11"/>
        <v>0</v>
      </c>
      <c r="BB29" s="93">
        <f t="shared" si="12"/>
        <v>0</v>
      </c>
      <c r="BC29" s="93">
        <f t="shared" si="13"/>
        <v>0</v>
      </c>
      <c r="BD29" s="93">
        <f t="shared" si="14"/>
        <v>0</v>
      </c>
      <c r="BE29" s="93">
        <f t="shared" si="15"/>
        <v>0</v>
      </c>
      <c r="CA29" s="117">
        <v>1</v>
      </c>
      <c r="CB29" s="117">
        <v>1</v>
      </c>
    </row>
    <row r="30" spans="1:80" ht="12">
      <c r="A30" s="118">
        <v>21</v>
      </c>
      <c r="B30" s="119" t="s">
        <v>479</v>
      </c>
      <c r="C30" s="120" t="s">
        <v>480</v>
      </c>
      <c r="D30" s="121" t="s">
        <v>295</v>
      </c>
      <c r="E30" s="443">
        <v>51</v>
      </c>
      <c r="F30" s="122"/>
      <c r="G30" s="446">
        <f t="shared" si="8"/>
        <v>0</v>
      </c>
      <c r="H30" s="321">
        <v>0.000609999999999999</v>
      </c>
      <c r="I30" s="322">
        <f t="shared" si="9"/>
        <v>0.03110999999999995</v>
      </c>
      <c r="J30" s="321">
        <v>0</v>
      </c>
      <c r="K30" s="322">
        <f t="shared" si="10"/>
        <v>0</v>
      </c>
      <c r="O30" s="117">
        <v>2</v>
      </c>
      <c r="AA30" s="93">
        <v>1</v>
      </c>
      <c r="AB30" s="93">
        <v>1</v>
      </c>
      <c r="AC30" s="93">
        <v>1</v>
      </c>
      <c r="AZ30" s="93">
        <v>1</v>
      </c>
      <c r="BA30" s="125">
        <f t="shared" si="11"/>
        <v>0</v>
      </c>
      <c r="BB30" s="93">
        <f t="shared" si="12"/>
        <v>0</v>
      </c>
      <c r="BC30" s="93">
        <f t="shared" si="13"/>
        <v>0</v>
      </c>
      <c r="BD30" s="93">
        <f t="shared" si="14"/>
        <v>0</v>
      </c>
      <c r="BE30" s="93">
        <f t="shared" si="15"/>
        <v>0</v>
      </c>
      <c r="CA30" s="117">
        <v>1</v>
      </c>
      <c r="CB30" s="117">
        <v>1</v>
      </c>
    </row>
    <row r="31" spans="1:80" ht="12">
      <c r="A31" s="118">
        <v>22</v>
      </c>
      <c r="B31" s="119" t="s">
        <v>481</v>
      </c>
      <c r="C31" s="120" t="s">
        <v>482</v>
      </c>
      <c r="D31" s="121" t="s">
        <v>295</v>
      </c>
      <c r="E31" s="443">
        <v>51</v>
      </c>
      <c r="F31" s="122"/>
      <c r="G31" s="446">
        <f t="shared" si="8"/>
        <v>0</v>
      </c>
      <c r="H31" s="321">
        <v>0.129660000000058</v>
      </c>
      <c r="I31" s="322">
        <f t="shared" si="9"/>
        <v>6.6126600000029585</v>
      </c>
      <c r="J31" s="321">
        <v>0</v>
      </c>
      <c r="K31" s="322">
        <f t="shared" si="10"/>
        <v>0</v>
      </c>
      <c r="O31" s="117">
        <v>2</v>
      </c>
      <c r="AA31" s="93">
        <v>1</v>
      </c>
      <c r="AB31" s="93">
        <v>1</v>
      </c>
      <c r="AC31" s="93">
        <v>1</v>
      </c>
      <c r="AZ31" s="93">
        <v>1</v>
      </c>
      <c r="BA31" s="125">
        <f t="shared" si="11"/>
        <v>0</v>
      </c>
      <c r="BB31" s="93">
        <f t="shared" si="12"/>
        <v>0</v>
      </c>
      <c r="BC31" s="93">
        <f t="shared" si="13"/>
        <v>0</v>
      </c>
      <c r="BD31" s="93">
        <f t="shared" si="14"/>
        <v>0</v>
      </c>
      <c r="BE31" s="93">
        <f t="shared" si="15"/>
        <v>0</v>
      </c>
      <c r="CA31" s="117">
        <v>1</v>
      </c>
      <c r="CB31" s="117">
        <v>1</v>
      </c>
    </row>
    <row r="32" spans="1:80" ht="12">
      <c r="A32" s="118">
        <v>23</v>
      </c>
      <c r="B32" s="119" t="s">
        <v>483</v>
      </c>
      <c r="C32" s="120" t="s">
        <v>484</v>
      </c>
      <c r="D32" s="121" t="s">
        <v>295</v>
      </c>
      <c r="E32" s="443">
        <v>949.21</v>
      </c>
      <c r="F32" s="122"/>
      <c r="G32" s="446">
        <f t="shared" si="8"/>
        <v>0</v>
      </c>
      <c r="H32" s="321">
        <v>0.0554500000000075</v>
      </c>
      <c r="I32" s="322">
        <f t="shared" si="9"/>
        <v>52.633694500007124</v>
      </c>
      <c r="J32" s="321">
        <v>0</v>
      </c>
      <c r="K32" s="322">
        <f t="shared" si="10"/>
        <v>0</v>
      </c>
      <c r="O32" s="117">
        <v>2</v>
      </c>
      <c r="AA32" s="93">
        <v>1</v>
      </c>
      <c r="AB32" s="93">
        <v>1</v>
      </c>
      <c r="AC32" s="93">
        <v>1</v>
      </c>
      <c r="AZ32" s="93">
        <v>1</v>
      </c>
      <c r="BA32" s="125">
        <f t="shared" si="11"/>
        <v>0</v>
      </c>
      <c r="BB32" s="93">
        <f t="shared" si="12"/>
        <v>0</v>
      </c>
      <c r="BC32" s="93">
        <f t="shared" si="13"/>
        <v>0</v>
      </c>
      <c r="BD32" s="93">
        <f t="shared" si="14"/>
        <v>0</v>
      </c>
      <c r="BE32" s="93">
        <f t="shared" si="15"/>
        <v>0</v>
      </c>
      <c r="CA32" s="117">
        <v>1</v>
      </c>
      <c r="CB32" s="117">
        <v>1</v>
      </c>
    </row>
    <row r="33" spans="1:80" ht="12">
      <c r="A33" s="118">
        <v>24</v>
      </c>
      <c r="B33" s="119" t="s">
        <v>529</v>
      </c>
      <c r="C33" s="120" t="s">
        <v>530</v>
      </c>
      <c r="D33" s="121" t="s">
        <v>295</v>
      </c>
      <c r="E33" s="443">
        <v>127.56</v>
      </c>
      <c r="F33" s="122"/>
      <c r="G33" s="446">
        <f t="shared" si="8"/>
        <v>0</v>
      </c>
      <c r="H33" s="321">
        <v>0.0738999999999805</v>
      </c>
      <c r="I33" s="322">
        <f t="shared" si="9"/>
        <v>9.426683999997513</v>
      </c>
      <c r="J33" s="321">
        <v>0</v>
      </c>
      <c r="K33" s="322">
        <f t="shared" si="10"/>
        <v>0</v>
      </c>
      <c r="O33" s="117">
        <v>2</v>
      </c>
      <c r="AA33" s="93">
        <v>1</v>
      </c>
      <c r="AB33" s="93">
        <v>1</v>
      </c>
      <c r="AC33" s="93">
        <v>1</v>
      </c>
      <c r="AZ33" s="93">
        <v>1</v>
      </c>
      <c r="BA33" s="125">
        <f t="shared" si="11"/>
        <v>0</v>
      </c>
      <c r="BB33" s="93">
        <f t="shared" si="12"/>
        <v>0</v>
      </c>
      <c r="BC33" s="93">
        <f t="shared" si="13"/>
        <v>0</v>
      </c>
      <c r="BD33" s="93">
        <f t="shared" si="14"/>
        <v>0</v>
      </c>
      <c r="BE33" s="93">
        <f t="shared" si="15"/>
        <v>0</v>
      </c>
      <c r="CA33" s="117">
        <v>1</v>
      </c>
      <c r="CB33" s="117">
        <v>1</v>
      </c>
    </row>
    <row r="34" spans="1:80" ht="12">
      <c r="A34" s="118">
        <v>25</v>
      </c>
      <c r="B34" s="119" t="s">
        <v>485</v>
      </c>
      <c r="C34" s="120" t="s">
        <v>486</v>
      </c>
      <c r="D34" s="121" t="s">
        <v>435</v>
      </c>
      <c r="E34" s="443">
        <v>103</v>
      </c>
      <c r="F34" s="122"/>
      <c r="G34" s="446">
        <f t="shared" si="8"/>
        <v>0</v>
      </c>
      <c r="H34" s="321">
        <v>0.0022400000000004604</v>
      </c>
      <c r="I34" s="322">
        <f t="shared" si="9"/>
        <v>0.23072000000004741</v>
      </c>
      <c r="J34" s="321">
        <v>0</v>
      </c>
      <c r="K34" s="322">
        <f t="shared" si="10"/>
        <v>0</v>
      </c>
      <c r="O34" s="117">
        <v>2</v>
      </c>
      <c r="AA34" s="93">
        <v>1</v>
      </c>
      <c r="AB34" s="93">
        <v>1</v>
      </c>
      <c r="AC34" s="93">
        <v>1</v>
      </c>
      <c r="AZ34" s="93">
        <v>1</v>
      </c>
      <c r="BA34" s="125">
        <f t="shared" si="11"/>
        <v>0</v>
      </c>
      <c r="BB34" s="93">
        <f t="shared" si="12"/>
        <v>0</v>
      </c>
      <c r="BC34" s="93">
        <f t="shared" si="13"/>
        <v>0</v>
      </c>
      <c r="BD34" s="93">
        <f t="shared" si="14"/>
        <v>0</v>
      </c>
      <c r="BE34" s="93">
        <f t="shared" si="15"/>
        <v>0</v>
      </c>
      <c r="CA34" s="117">
        <v>1</v>
      </c>
      <c r="CB34" s="117">
        <v>1</v>
      </c>
    </row>
    <row r="35" spans="1:80" ht="12">
      <c r="A35" s="118">
        <v>26</v>
      </c>
      <c r="B35" s="119" t="s">
        <v>258</v>
      </c>
      <c r="C35" s="120" t="s">
        <v>553</v>
      </c>
      <c r="D35" s="121" t="s">
        <v>295</v>
      </c>
      <c r="E35" s="443">
        <v>89.5</v>
      </c>
      <c r="F35" s="122"/>
      <c r="G35" s="446">
        <f t="shared" si="8"/>
        <v>0</v>
      </c>
      <c r="H35" s="321">
        <v>0.42000000000007304</v>
      </c>
      <c r="I35" s="322">
        <f t="shared" si="9"/>
        <v>37.59000000000653</v>
      </c>
      <c r="J35" s="321"/>
      <c r="K35" s="322">
        <f t="shared" si="10"/>
        <v>0</v>
      </c>
      <c r="O35" s="117">
        <v>2</v>
      </c>
      <c r="AA35" s="93">
        <v>12</v>
      </c>
      <c r="AB35" s="93">
        <v>0</v>
      </c>
      <c r="AC35" s="93">
        <v>42</v>
      </c>
      <c r="AZ35" s="93">
        <v>1</v>
      </c>
      <c r="BA35" s="125">
        <f t="shared" si="11"/>
        <v>0</v>
      </c>
      <c r="BB35" s="93">
        <f t="shared" si="12"/>
        <v>0</v>
      </c>
      <c r="BC35" s="93">
        <f t="shared" si="13"/>
        <v>0</v>
      </c>
      <c r="BD35" s="93">
        <f t="shared" si="14"/>
        <v>0</v>
      </c>
      <c r="BE35" s="93">
        <f t="shared" si="15"/>
        <v>0</v>
      </c>
      <c r="CA35" s="117">
        <v>12</v>
      </c>
      <c r="CB35" s="117">
        <v>0</v>
      </c>
    </row>
    <row r="36" spans="1:80" ht="12">
      <c r="A36" s="118">
        <v>27</v>
      </c>
      <c r="B36" s="119" t="s">
        <v>487</v>
      </c>
      <c r="C36" s="120" t="s">
        <v>488</v>
      </c>
      <c r="D36" s="121" t="s">
        <v>295</v>
      </c>
      <c r="E36" s="443">
        <v>8.9713</v>
      </c>
      <c r="F36" s="122"/>
      <c r="G36" s="446">
        <f t="shared" si="8"/>
        <v>0</v>
      </c>
      <c r="H36" s="321">
        <v>0.17599999999993102</v>
      </c>
      <c r="I36" s="322">
        <f t="shared" si="9"/>
        <v>1.578948799999381</v>
      </c>
      <c r="J36" s="321"/>
      <c r="K36" s="322">
        <f t="shared" si="10"/>
        <v>0</v>
      </c>
      <c r="O36" s="117">
        <v>2</v>
      </c>
      <c r="AA36" s="93">
        <v>3</v>
      </c>
      <c r="AB36" s="93">
        <v>1</v>
      </c>
      <c r="AC36" s="93">
        <v>59245264</v>
      </c>
      <c r="AZ36" s="93">
        <v>1</v>
      </c>
      <c r="BA36" s="125">
        <f t="shared" si="11"/>
        <v>0</v>
      </c>
      <c r="BB36" s="93">
        <f t="shared" si="12"/>
        <v>0</v>
      </c>
      <c r="BC36" s="93">
        <f t="shared" si="13"/>
        <v>0</v>
      </c>
      <c r="BD36" s="93">
        <f t="shared" si="14"/>
        <v>0</v>
      </c>
      <c r="BE36" s="93">
        <f t="shared" si="15"/>
        <v>0</v>
      </c>
      <c r="CA36" s="117">
        <v>3</v>
      </c>
      <c r="CB36" s="117">
        <v>1</v>
      </c>
    </row>
    <row r="37" spans="1:80" ht="12">
      <c r="A37" s="118">
        <v>28</v>
      </c>
      <c r="B37" s="119" t="s">
        <v>532</v>
      </c>
      <c r="C37" s="120" t="s">
        <v>533</v>
      </c>
      <c r="D37" s="121" t="s">
        <v>295</v>
      </c>
      <c r="E37" s="443">
        <v>36.8534</v>
      </c>
      <c r="F37" s="122"/>
      <c r="G37" s="446">
        <f t="shared" si="8"/>
        <v>0</v>
      </c>
      <c r="H37" s="321">
        <v>0.17599999999993102</v>
      </c>
      <c r="I37" s="322">
        <f t="shared" si="9"/>
        <v>6.486198399997458</v>
      </c>
      <c r="J37" s="321"/>
      <c r="K37" s="322">
        <f t="shared" si="10"/>
        <v>0</v>
      </c>
      <c r="O37" s="117">
        <v>2</v>
      </c>
      <c r="AA37" s="93">
        <v>3</v>
      </c>
      <c r="AB37" s="93">
        <v>1</v>
      </c>
      <c r="AC37" s="93">
        <v>592452650</v>
      </c>
      <c r="AZ37" s="93">
        <v>1</v>
      </c>
      <c r="BA37" s="125">
        <f t="shared" si="11"/>
        <v>0</v>
      </c>
      <c r="BB37" s="93">
        <f t="shared" si="12"/>
        <v>0</v>
      </c>
      <c r="BC37" s="93">
        <f t="shared" si="13"/>
        <v>0</v>
      </c>
      <c r="BD37" s="93">
        <f t="shared" si="14"/>
        <v>0</v>
      </c>
      <c r="BE37" s="93">
        <f t="shared" si="15"/>
        <v>0</v>
      </c>
      <c r="CA37" s="117">
        <v>3</v>
      </c>
      <c r="CB37" s="117">
        <v>1</v>
      </c>
    </row>
    <row r="38" spans="1:80" ht="12">
      <c r="A38" s="118">
        <v>29</v>
      </c>
      <c r="B38" s="119" t="s">
        <v>534</v>
      </c>
      <c r="C38" s="120" t="s">
        <v>535</v>
      </c>
      <c r="D38" s="121" t="s">
        <v>295</v>
      </c>
      <c r="E38" s="443">
        <v>94.5334</v>
      </c>
      <c r="F38" s="122"/>
      <c r="G38" s="446">
        <f t="shared" si="8"/>
        <v>0</v>
      </c>
      <c r="H38" s="321">
        <v>0.14300000000002902</v>
      </c>
      <c r="I38" s="322">
        <f t="shared" si="9"/>
        <v>13.518276200002743</v>
      </c>
      <c r="J38" s="321"/>
      <c r="K38" s="322">
        <f t="shared" si="10"/>
        <v>0</v>
      </c>
      <c r="O38" s="117">
        <v>2</v>
      </c>
      <c r="AA38" s="93">
        <v>3</v>
      </c>
      <c r="AB38" s="93">
        <v>1</v>
      </c>
      <c r="AC38" s="93">
        <v>59245299</v>
      </c>
      <c r="AZ38" s="93">
        <v>1</v>
      </c>
      <c r="BA38" s="125">
        <f t="shared" si="11"/>
        <v>0</v>
      </c>
      <c r="BB38" s="93">
        <f t="shared" si="12"/>
        <v>0</v>
      </c>
      <c r="BC38" s="93">
        <f t="shared" si="13"/>
        <v>0</v>
      </c>
      <c r="BD38" s="93">
        <f t="shared" si="14"/>
        <v>0</v>
      </c>
      <c r="BE38" s="93">
        <f t="shared" si="15"/>
        <v>0</v>
      </c>
      <c r="CA38" s="117">
        <v>3</v>
      </c>
      <c r="CB38" s="117">
        <v>1</v>
      </c>
    </row>
    <row r="39" spans="1:80" ht="12">
      <c r="A39" s="118">
        <v>30</v>
      </c>
      <c r="B39" s="119" t="s">
        <v>489</v>
      </c>
      <c r="C39" s="120" t="s">
        <v>490</v>
      </c>
      <c r="D39" s="121" t="s">
        <v>295</v>
      </c>
      <c r="E39" s="443">
        <v>968.715</v>
      </c>
      <c r="F39" s="122"/>
      <c r="G39" s="446">
        <f t="shared" si="8"/>
        <v>0</v>
      </c>
      <c r="H39" s="321">
        <v>0.11300000000005601</v>
      </c>
      <c r="I39" s="322">
        <f t="shared" si="9"/>
        <v>109.46479500005427</v>
      </c>
      <c r="J39" s="321"/>
      <c r="K39" s="322">
        <f t="shared" si="10"/>
        <v>0</v>
      </c>
      <c r="O39" s="117">
        <v>2</v>
      </c>
      <c r="AA39" s="93">
        <v>3</v>
      </c>
      <c r="AB39" s="93">
        <v>1</v>
      </c>
      <c r="AC39" s="93">
        <v>59245304</v>
      </c>
      <c r="AZ39" s="93">
        <v>1</v>
      </c>
      <c r="BA39" s="125">
        <f t="shared" si="11"/>
        <v>0</v>
      </c>
      <c r="BB39" s="93">
        <f t="shared" si="12"/>
        <v>0</v>
      </c>
      <c r="BC39" s="93">
        <f t="shared" si="13"/>
        <v>0</v>
      </c>
      <c r="BD39" s="93">
        <f t="shared" si="14"/>
        <v>0</v>
      </c>
      <c r="BE39" s="93">
        <f t="shared" si="15"/>
        <v>0</v>
      </c>
      <c r="CA39" s="117">
        <v>3</v>
      </c>
      <c r="CB39" s="117">
        <v>1</v>
      </c>
    </row>
    <row r="40" spans="1:57" ht="12.75">
      <c r="A40" s="131"/>
      <c r="B40" s="132" t="s">
        <v>214</v>
      </c>
      <c r="C40" s="133" t="s">
        <v>491</v>
      </c>
      <c r="D40" s="134"/>
      <c r="E40" s="444"/>
      <c r="F40" s="136"/>
      <c r="G40" s="447">
        <f>SUM(G23:G39)</f>
        <v>0</v>
      </c>
      <c r="H40" s="323"/>
      <c r="I40" s="324">
        <f>SUM(I23:I39)</f>
        <v>614.6494917000027</v>
      </c>
      <c r="J40" s="323"/>
      <c r="K40" s="324">
        <f>SUM(K23:K39)</f>
        <v>0</v>
      </c>
      <c r="O40" s="117">
        <v>4</v>
      </c>
      <c r="BA40" s="138">
        <f>SUM(BA23:BA39)</f>
        <v>0</v>
      </c>
      <c r="BB40" s="138">
        <f>SUM(BB23:BB39)</f>
        <v>0</v>
      </c>
      <c r="BC40" s="138">
        <f>SUM(BC23:BC39)</f>
        <v>0</v>
      </c>
      <c r="BD40" s="138">
        <f>SUM(BD23:BD39)</f>
        <v>0</v>
      </c>
      <c r="BE40" s="138">
        <f>SUM(BE23:BE39)</f>
        <v>0</v>
      </c>
    </row>
    <row r="41" spans="1:15" ht="12.75">
      <c r="A41" s="111" t="s">
        <v>162</v>
      </c>
      <c r="B41" s="112" t="s">
        <v>492</v>
      </c>
      <c r="C41" s="113" t="s">
        <v>493</v>
      </c>
      <c r="D41" s="114"/>
      <c r="E41" s="445"/>
      <c r="F41" s="115"/>
      <c r="G41" s="448"/>
      <c r="H41" s="317"/>
      <c r="I41" s="318"/>
      <c r="J41" s="319"/>
      <c r="K41" s="320"/>
      <c r="O41" s="117">
        <v>1</v>
      </c>
    </row>
    <row r="42" spans="1:80" ht="12">
      <c r="A42" s="118">
        <v>31</v>
      </c>
      <c r="B42" s="119" t="s">
        <v>494</v>
      </c>
      <c r="C42" s="120" t="s">
        <v>495</v>
      </c>
      <c r="D42" s="121" t="s">
        <v>435</v>
      </c>
      <c r="E42" s="443">
        <v>102</v>
      </c>
      <c r="F42" s="122"/>
      <c r="G42" s="446">
        <f>E42*F42</f>
        <v>0</v>
      </c>
      <c r="H42" s="321">
        <v>0.0277100000000132</v>
      </c>
      <c r="I42" s="322">
        <f>E42*H42</f>
        <v>2.826420000001346</v>
      </c>
      <c r="J42" s="321">
        <v>0</v>
      </c>
      <c r="K42" s="322">
        <f>E42*J42</f>
        <v>0</v>
      </c>
      <c r="O42" s="117">
        <v>2</v>
      </c>
      <c r="AA42" s="93">
        <v>1</v>
      </c>
      <c r="AB42" s="93">
        <v>1</v>
      </c>
      <c r="AC42" s="93">
        <v>1</v>
      </c>
      <c r="AZ42" s="93">
        <v>1</v>
      </c>
      <c r="BA42" s="125">
        <f>IF(AZ42=1,G42,0)</f>
        <v>0</v>
      </c>
      <c r="BB42" s="93">
        <f>IF(AZ42=2,G42,0)</f>
        <v>0</v>
      </c>
      <c r="BC42" s="93">
        <f>IF(AZ42=3,G42,0)</f>
        <v>0</v>
      </c>
      <c r="BD42" s="93">
        <f>IF(AZ42=4,G42,0)</f>
        <v>0</v>
      </c>
      <c r="BE42" s="93">
        <f>IF(AZ42=5,G42,0)</f>
        <v>0</v>
      </c>
      <c r="CA42" s="117">
        <v>1</v>
      </c>
      <c r="CB42" s="117">
        <v>1</v>
      </c>
    </row>
    <row r="43" spans="1:80" ht="19.5">
      <c r="A43" s="118">
        <v>32</v>
      </c>
      <c r="B43" s="119" t="s">
        <v>496</v>
      </c>
      <c r="C43" s="120" t="s">
        <v>497</v>
      </c>
      <c r="D43" s="121" t="s">
        <v>435</v>
      </c>
      <c r="E43" s="443">
        <v>1390</v>
      </c>
      <c r="F43" s="122"/>
      <c r="G43" s="446">
        <f>E43*F43</f>
        <v>0</v>
      </c>
      <c r="H43" s="321">
        <v>0.125009999999975</v>
      </c>
      <c r="I43" s="322">
        <f>E43*H43</f>
        <v>173.76389999996525</v>
      </c>
      <c r="J43" s="321">
        <v>0</v>
      </c>
      <c r="K43" s="322">
        <f>E43*J43</f>
        <v>0</v>
      </c>
      <c r="O43" s="117">
        <v>2</v>
      </c>
      <c r="AA43" s="93">
        <v>1</v>
      </c>
      <c r="AB43" s="93">
        <v>1</v>
      </c>
      <c r="AC43" s="93">
        <v>1</v>
      </c>
      <c r="AZ43" s="93">
        <v>1</v>
      </c>
      <c r="BA43" s="125">
        <f>IF(AZ43=1,G43,0)</f>
        <v>0</v>
      </c>
      <c r="BB43" s="93">
        <f>IF(AZ43=2,G43,0)</f>
        <v>0</v>
      </c>
      <c r="BC43" s="93">
        <f>IF(AZ43=3,G43,0)</f>
        <v>0</v>
      </c>
      <c r="BD43" s="93">
        <f>IF(AZ43=4,G43,0)</f>
        <v>0</v>
      </c>
      <c r="BE43" s="93">
        <f>IF(AZ43=5,G43,0)</f>
        <v>0</v>
      </c>
      <c r="CA43" s="117">
        <v>1</v>
      </c>
      <c r="CB43" s="117">
        <v>1</v>
      </c>
    </row>
    <row r="44" spans="1:80" ht="19.5">
      <c r="A44" s="118">
        <v>33</v>
      </c>
      <c r="B44" s="119" t="s">
        <v>536</v>
      </c>
      <c r="C44" s="120" t="s">
        <v>537</v>
      </c>
      <c r="D44" s="121" t="s">
        <v>435</v>
      </c>
      <c r="E44" s="443">
        <v>102</v>
      </c>
      <c r="F44" s="122"/>
      <c r="G44" s="446">
        <f>E44*F44</f>
        <v>0</v>
      </c>
      <c r="H44" s="321">
        <v>0.22487000000001</v>
      </c>
      <c r="I44" s="322">
        <f>E44*H44</f>
        <v>22.93674000000102</v>
      </c>
      <c r="J44" s="321">
        <v>0</v>
      </c>
      <c r="K44" s="322">
        <f>E44*J44</f>
        <v>0</v>
      </c>
      <c r="O44" s="117">
        <v>2</v>
      </c>
      <c r="AA44" s="93">
        <v>1</v>
      </c>
      <c r="AB44" s="93">
        <v>1</v>
      </c>
      <c r="AC44" s="93">
        <v>1</v>
      </c>
      <c r="AZ44" s="93">
        <v>1</v>
      </c>
      <c r="BA44" s="125">
        <f>IF(AZ44=1,G44,0)</f>
        <v>0</v>
      </c>
      <c r="BB44" s="93">
        <f>IF(AZ44=2,G44,0)</f>
        <v>0</v>
      </c>
      <c r="BC44" s="93">
        <f>IF(AZ44=3,G44,0)</f>
        <v>0</v>
      </c>
      <c r="BD44" s="93">
        <f>IF(AZ44=4,G44,0)</f>
        <v>0</v>
      </c>
      <c r="BE44" s="93">
        <f>IF(AZ44=5,G44,0)</f>
        <v>0</v>
      </c>
      <c r="CA44" s="117">
        <v>1</v>
      </c>
      <c r="CB44" s="117">
        <v>1</v>
      </c>
    </row>
    <row r="45" spans="1:80" ht="12">
      <c r="A45" s="118">
        <v>34</v>
      </c>
      <c r="B45" s="119" t="s">
        <v>500</v>
      </c>
      <c r="C45" s="120" t="s">
        <v>501</v>
      </c>
      <c r="D45" s="121" t="s">
        <v>309</v>
      </c>
      <c r="E45" s="443">
        <v>16.9</v>
      </c>
      <c r="F45" s="122"/>
      <c r="G45" s="446">
        <f>E45*F45</f>
        <v>0</v>
      </c>
      <c r="H45" s="321">
        <v>2.37855000000127</v>
      </c>
      <c r="I45" s="322">
        <f>E45*H45</f>
        <v>40.197495000021455</v>
      </c>
      <c r="J45" s="321">
        <v>0</v>
      </c>
      <c r="K45" s="322">
        <f>E45*J45</f>
        <v>0</v>
      </c>
      <c r="O45" s="117">
        <v>2</v>
      </c>
      <c r="AA45" s="93">
        <v>1</v>
      </c>
      <c r="AB45" s="93">
        <v>1</v>
      </c>
      <c r="AC45" s="93">
        <v>1</v>
      </c>
      <c r="AZ45" s="93">
        <v>1</v>
      </c>
      <c r="BA45" s="125">
        <f>IF(AZ45=1,G45,0)</f>
        <v>0</v>
      </c>
      <c r="BB45" s="93">
        <f>IF(AZ45=2,G45,0)</f>
        <v>0</v>
      </c>
      <c r="BC45" s="93">
        <f>IF(AZ45=3,G45,0)</f>
        <v>0</v>
      </c>
      <c r="BD45" s="93">
        <f>IF(AZ45=4,G45,0)</f>
        <v>0</v>
      </c>
      <c r="BE45" s="93">
        <f>IF(AZ45=5,G45,0)</f>
        <v>0</v>
      </c>
      <c r="CA45" s="117">
        <v>1</v>
      </c>
      <c r="CB45" s="117">
        <v>1</v>
      </c>
    </row>
    <row r="46" spans="1:80" ht="12">
      <c r="A46" s="118">
        <v>35</v>
      </c>
      <c r="B46" s="119" t="s">
        <v>502</v>
      </c>
      <c r="C46" s="120" t="s">
        <v>503</v>
      </c>
      <c r="D46" s="121" t="s">
        <v>435</v>
      </c>
      <c r="E46" s="443">
        <v>103</v>
      </c>
      <c r="F46" s="122"/>
      <c r="G46" s="446">
        <f>E46*F46</f>
        <v>0</v>
      </c>
      <c r="H46" s="321">
        <v>0</v>
      </c>
      <c r="I46" s="322">
        <f>E46*H46</f>
        <v>0</v>
      </c>
      <c r="J46" s="321">
        <v>0</v>
      </c>
      <c r="K46" s="322">
        <f>E46*J46</f>
        <v>0</v>
      </c>
      <c r="O46" s="117">
        <v>2</v>
      </c>
      <c r="AA46" s="93">
        <v>1</v>
      </c>
      <c r="AB46" s="93">
        <v>1</v>
      </c>
      <c r="AC46" s="93">
        <v>1</v>
      </c>
      <c r="AZ46" s="93">
        <v>1</v>
      </c>
      <c r="BA46" s="125">
        <f>IF(AZ46=1,G46,0)</f>
        <v>0</v>
      </c>
      <c r="BB46" s="93">
        <f>IF(AZ46=2,G46,0)</f>
        <v>0</v>
      </c>
      <c r="BC46" s="93">
        <f>IF(AZ46=3,G46,0)</f>
        <v>0</v>
      </c>
      <c r="BD46" s="93">
        <f>IF(AZ46=4,G46,0)</f>
        <v>0</v>
      </c>
      <c r="BE46" s="93">
        <f>IF(AZ46=5,G46,0)</f>
        <v>0</v>
      </c>
      <c r="CA46" s="117">
        <v>1</v>
      </c>
      <c r="CB46" s="117">
        <v>1</v>
      </c>
    </row>
    <row r="47" spans="1:57" ht="12.75">
      <c r="A47" s="131"/>
      <c r="B47" s="132" t="s">
        <v>214</v>
      </c>
      <c r="C47" s="133" t="s">
        <v>504</v>
      </c>
      <c r="D47" s="134"/>
      <c r="E47" s="444"/>
      <c r="F47" s="136"/>
      <c r="G47" s="447">
        <f>SUM(G41:G46)</f>
        <v>0</v>
      </c>
      <c r="H47" s="323"/>
      <c r="I47" s="324">
        <f>SUM(I41:I46)</f>
        <v>239.72455499998907</v>
      </c>
      <c r="J47" s="323"/>
      <c r="K47" s="324">
        <f>SUM(K41:K46)</f>
        <v>0</v>
      </c>
      <c r="O47" s="117">
        <v>4</v>
      </c>
      <c r="BA47" s="138">
        <f>SUM(BA41:BA46)</f>
        <v>0</v>
      </c>
      <c r="BB47" s="138">
        <f>SUM(BB41:BB46)</f>
        <v>0</v>
      </c>
      <c r="BC47" s="138">
        <f>SUM(BC41:BC46)</f>
        <v>0</v>
      </c>
      <c r="BD47" s="138">
        <f>SUM(BD41:BD46)</f>
        <v>0</v>
      </c>
      <c r="BE47" s="138">
        <f>SUM(BE41:BE46)</f>
        <v>0</v>
      </c>
    </row>
    <row r="48" spans="1:15" ht="12.75">
      <c r="A48" s="111" t="s">
        <v>162</v>
      </c>
      <c r="B48" s="112" t="s">
        <v>538</v>
      </c>
      <c r="C48" s="113" t="s">
        <v>539</v>
      </c>
      <c r="D48" s="114"/>
      <c r="E48" s="445"/>
      <c r="F48" s="115"/>
      <c r="G48" s="448"/>
      <c r="H48" s="317"/>
      <c r="I48" s="318"/>
      <c r="J48" s="319"/>
      <c r="K48" s="320"/>
      <c r="O48" s="117">
        <v>1</v>
      </c>
    </row>
    <row r="49" spans="1:80" ht="12">
      <c r="A49" s="118">
        <v>36</v>
      </c>
      <c r="B49" s="119" t="s">
        <v>540</v>
      </c>
      <c r="C49" s="120" t="s">
        <v>541</v>
      </c>
      <c r="D49" s="121" t="s">
        <v>295</v>
      </c>
      <c r="E49" s="443">
        <v>1076.6</v>
      </c>
      <c r="F49" s="122"/>
      <c r="G49" s="446">
        <f>E49*F49</f>
        <v>0</v>
      </c>
      <c r="H49" s="321">
        <v>0</v>
      </c>
      <c r="I49" s="322">
        <f>E49*H49</f>
        <v>0</v>
      </c>
      <c r="J49" s="321">
        <v>0</v>
      </c>
      <c r="K49" s="322">
        <f>E49*J49</f>
        <v>0</v>
      </c>
      <c r="O49" s="117">
        <v>2</v>
      </c>
      <c r="AA49" s="93">
        <v>1</v>
      </c>
      <c r="AB49" s="93">
        <v>1</v>
      </c>
      <c r="AC49" s="93">
        <v>1</v>
      </c>
      <c r="AZ49" s="93">
        <v>1</v>
      </c>
      <c r="BA49" s="125">
        <f>IF(AZ49=1,G49,0)</f>
        <v>0</v>
      </c>
      <c r="BB49" s="93">
        <f>IF(AZ49=2,G49,0)</f>
        <v>0</v>
      </c>
      <c r="BC49" s="93">
        <f>IF(AZ49=3,G49,0)</f>
        <v>0</v>
      </c>
      <c r="BD49" s="93">
        <f>IF(AZ49=4,G49,0)</f>
        <v>0</v>
      </c>
      <c r="BE49" s="93">
        <f>IF(AZ49=5,G49,0)</f>
        <v>0</v>
      </c>
      <c r="CA49" s="117">
        <v>1</v>
      </c>
      <c r="CB49" s="117">
        <v>1</v>
      </c>
    </row>
    <row r="50" spans="1:57" ht="12.75">
      <c r="A50" s="131"/>
      <c r="B50" s="132" t="s">
        <v>214</v>
      </c>
      <c r="C50" s="133" t="s">
        <v>542</v>
      </c>
      <c r="D50" s="134"/>
      <c r="E50" s="444"/>
      <c r="F50" s="136"/>
      <c r="G50" s="447">
        <f>SUM(G48:G49)</f>
        <v>0</v>
      </c>
      <c r="H50" s="323"/>
      <c r="I50" s="324">
        <f>SUM(I48:I49)</f>
        <v>0</v>
      </c>
      <c r="J50" s="323"/>
      <c r="K50" s="324">
        <f>SUM(K48:K49)</f>
        <v>0</v>
      </c>
      <c r="O50" s="117">
        <v>4</v>
      </c>
      <c r="BA50" s="138">
        <f>SUM(BA48:BA49)</f>
        <v>0</v>
      </c>
      <c r="BB50" s="138">
        <f>SUM(BB48:BB49)</f>
        <v>0</v>
      </c>
      <c r="BC50" s="138">
        <f>SUM(BC48:BC49)</f>
        <v>0</v>
      </c>
      <c r="BD50" s="138">
        <f>SUM(BD48:BD49)</f>
        <v>0</v>
      </c>
      <c r="BE50" s="138">
        <f>SUM(BE48:BE49)</f>
        <v>0</v>
      </c>
    </row>
    <row r="51" spans="1:15" ht="12.75">
      <c r="A51" s="111" t="s">
        <v>162</v>
      </c>
      <c r="B51" s="112" t="s">
        <v>505</v>
      </c>
      <c r="C51" s="113" t="s">
        <v>506</v>
      </c>
      <c r="D51" s="114"/>
      <c r="E51" s="445"/>
      <c r="F51" s="115"/>
      <c r="G51" s="448"/>
      <c r="H51" s="317"/>
      <c r="I51" s="318"/>
      <c r="J51" s="319"/>
      <c r="K51" s="320"/>
      <c r="O51" s="117">
        <v>1</v>
      </c>
    </row>
    <row r="52" spans="1:80" ht="12">
      <c r="A52" s="118">
        <v>37</v>
      </c>
      <c r="B52" s="119" t="s">
        <v>507</v>
      </c>
      <c r="C52" s="120" t="s">
        <v>508</v>
      </c>
      <c r="D52" s="121" t="s">
        <v>343</v>
      </c>
      <c r="E52" s="443">
        <v>854.385249599992</v>
      </c>
      <c r="F52" s="122"/>
      <c r="G52" s="446">
        <f>E52*F52</f>
        <v>0</v>
      </c>
      <c r="H52" s="321">
        <v>0</v>
      </c>
      <c r="I52" s="322">
        <f>E52*H52</f>
        <v>0</v>
      </c>
      <c r="J52" s="321"/>
      <c r="K52" s="322">
        <f>E52*J52</f>
        <v>0</v>
      </c>
      <c r="O52" s="117">
        <v>2</v>
      </c>
      <c r="AA52" s="93">
        <v>7</v>
      </c>
      <c r="AB52" s="93">
        <v>1</v>
      </c>
      <c r="AC52" s="93">
        <v>2</v>
      </c>
      <c r="AZ52" s="93">
        <v>1</v>
      </c>
      <c r="BA52" s="125">
        <f>IF(AZ52=1,G52,0)</f>
        <v>0</v>
      </c>
      <c r="BB52" s="93">
        <f>IF(AZ52=2,G52,0)</f>
        <v>0</v>
      </c>
      <c r="BC52" s="93">
        <f>IF(AZ52=3,G52,0)</f>
        <v>0</v>
      </c>
      <c r="BD52" s="93">
        <f>IF(AZ52=4,G52,0)</f>
        <v>0</v>
      </c>
      <c r="BE52" s="93">
        <f>IF(AZ52=5,G52,0)</f>
        <v>0</v>
      </c>
      <c r="CA52" s="117">
        <v>7</v>
      </c>
      <c r="CB52" s="117">
        <v>1</v>
      </c>
    </row>
    <row r="53" spans="1:57" ht="12.75">
      <c r="A53" s="131"/>
      <c r="B53" s="132" t="s">
        <v>214</v>
      </c>
      <c r="C53" s="133" t="s">
        <v>509</v>
      </c>
      <c r="D53" s="134"/>
      <c r="E53" s="444"/>
      <c r="F53" s="136"/>
      <c r="G53" s="447">
        <f>SUM(G51:G52)</f>
        <v>0</v>
      </c>
      <c r="H53" s="323"/>
      <c r="I53" s="324">
        <f>SUM(I51:I52)</f>
        <v>0</v>
      </c>
      <c r="J53" s="323"/>
      <c r="K53" s="324">
        <f>SUM(K51:K52)</f>
        <v>0</v>
      </c>
      <c r="O53" s="117">
        <v>4</v>
      </c>
      <c r="BA53" s="138">
        <f>SUM(BA51:BA52)</f>
        <v>0</v>
      </c>
      <c r="BB53" s="138">
        <f>SUM(BB51:BB52)</f>
        <v>0</v>
      </c>
      <c r="BC53" s="138">
        <f>SUM(BC51:BC52)</f>
        <v>0</v>
      </c>
      <c r="BD53" s="138">
        <f>SUM(BD51:BD52)</f>
        <v>0</v>
      </c>
      <c r="BE53" s="138">
        <f>SUM(BE51:BE52)</f>
        <v>0</v>
      </c>
    </row>
    <row r="54" spans="1:15" ht="12.75">
      <c r="A54" s="111" t="s">
        <v>162</v>
      </c>
      <c r="B54" s="112" t="s">
        <v>510</v>
      </c>
      <c r="C54" s="113" t="s">
        <v>511</v>
      </c>
      <c r="D54" s="114"/>
      <c r="E54" s="445"/>
      <c r="F54" s="115"/>
      <c r="G54" s="448"/>
      <c r="H54" s="317"/>
      <c r="I54" s="318"/>
      <c r="J54" s="319"/>
      <c r="K54" s="320"/>
      <c r="O54" s="117">
        <v>1</v>
      </c>
    </row>
    <row r="55" spans="1:80" ht="12">
      <c r="A55" s="118">
        <v>38</v>
      </c>
      <c r="B55" s="119" t="s">
        <v>512</v>
      </c>
      <c r="C55" s="120" t="s">
        <v>554</v>
      </c>
      <c r="D55" s="121" t="s">
        <v>343</v>
      </c>
      <c r="E55" s="443">
        <v>345.0019</v>
      </c>
      <c r="F55" s="122"/>
      <c r="G55" s="446">
        <f>E55*F55</f>
        <v>0</v>
      </c>
      <c r="H55" s="321">
        <v>0</v>
      </c>
      <c r="I55" s="322">
        <f>E55*H55</f>
        <v>0</v>
      </c>
      <c r="J55" s="321"/>
      <c r="K55" s="322">
        <f>E55*J55</f>
        <v>0</v>
      </c>
      <c r="O55" s="117">
        <v>2</v>
      </c>
      <c r="AA55" s="93">
        <v>12</v>
      </c>
      <c r="AB55" s="93">
        <v>0</v>
      </c>
      <c r="AC55" s="93">
        <v>32</v>
      </c>
      <c r="AZ55" s="93">
        <v>1</v>
      </c>
      <c r="BA55" s="125">
        <f>IF(AZ55=1,G55,0)</f>
        <v>0</v>
      </c>
      <c r="BB55" s="93">
        <f>IF(AZ55=2,G55,0)</f>
        <v>0</v>
      </c>
      <c r="BC55" s="93">
        <f>IF(AZ55=3,G55,0)</f>
        <v>0</v>
      </c>
      <c r="BD55" s="93">
        <f>IF(AZ55=4,G55,0)</f>
        <v>0</v>
      </c>
      <c r="BE55" s="93">
        <f>IF(AZ55=5,G55,0)</f>
        <v>0</v>
      </c>
      <c r="CA55" s="117">
        <v>12</v>
      </c>
      <c r="CB55" s="117">
        <v>0</v>
      </c>
    </row>
    <row r="56" spans="1:80" ht="12">
      <c r="A56" s="118">
        <v>39</v>
      </c>
      <c r="B56" s="119" t="s">
        <v>512</v>
      </c>
      <c r="C56" s="120" t="s">
        <v>555</v>
      </c>
      <c r="D56" s="121" t="s">
        <v>343</v>
      </c>
      <c r="E56" s="443">
        <v>148.5708</v>
      </c>
      <c r="F56" s="122"/>
      <c r="G56" s="446">
        <f>E56*F56</f>
        <v>0</v>
      </c>
      <c r="H56" s="321">
        <v>0</v>
      </c>
      <c r="I56" s="322">
        <f>E56*H56</f>
        <v>0</v>
      </c>
      <c r="J56" s="321"/>
      <c r="K56" s="322">
        <f>E56*J56</f>
        <v>0</v>
      </c>
      <c r="O56" s="117">
        <v>2</v>
      </c>
      <c r="AA56" s="93">
        <v>12</v>
      </c>
      <c r="AB56" s="93">
        <v>0</v>
      </c>
      <c r="AC56" s="93">
        <v>39</v>
      </c>
      <c r="AZ56" s="93">
        <v>1</v>
      </c>
      <c r="BA56" s="125">
        <f>IF(AZ56=1,G56,0)</f>
        <v>0</v>
      </c>
      <c r="BB56" s="93">
        <f>IF(AZ56=2,G56,0)</f>
        <v>0</v>
      </c>
      <c r="BC56" s="93">
        <f>IF(AZ56=3,G56,0)</f>
        <v>0</v>
      </c>
      <c r="BD56" s="93">
        <f>IF(AZ56=4,G56,0)</f>
        <v>0</v>
      </c>
      <c r="BE56" s="93">
        <f>IF(AZ56=5,G56,0)</f>
        <v>0</v>
      </c>
      <c r="CA56" s="117">
        <v>12</v>
      </c>
      <c r="CB56" s="117">
        <v>0</v>
      </c>
    </row>
    <row r="57" spans="1:80" ht="12">
      <c r="A57" s="118">
        <v>40</v>
      </c>
      <c r="B57" s="119" t="s">
        <v>514</v>
      </c>
      <c r="C57" s="120" t="s">
        <v>515</v>
      </c>
      <c r="D57" s="121" t="s">
        <v>343</v>
      </c>
      <c r="E57" s="443">
        <v>8228.352</v>
      </c>
      <c r="F57" s="122"/>
      <c r="G57" s="446">
        <f>E57*F57</f>
        <v>0</v>
      </c>
      <c r="H57" s="321">
        <v>0</v>
      </c>
      <c r="I57" s="322">
        <f>E57*H57</f>
        <v>0</v>
      </c>
      <c r="J57" s="321"/>
      <c r="K57" s="322">
        <f>E57*J57</f>
        <v>0</v>
      </c>
      <c r="O57" s="117">
        <v>2</v>
      </c>
      <c r="AA57" s="93">
        <v>12</v>
      </c>
      <c r="AB57" s="93">
        <v>0</v>
      </c>
      <c r="AC57" s="93">
        <v>33</v>
      </c>
      <c r="AZ57" s="93">
        <v>1</v>
      </c>
      <c r="BA57" s="125">
        <f>IF(AZ57=1,G57,0)</f>
        <v>0</v>
      </c>
      <c r="BB57" s="93">
        <f>IF(AZ57=2,G57,0)</f>
        <v>0</v>
      </c>
      <c r="BC57" s="93">
        <f>IF(AZ57=3,G57,0)</f>
        <v>0</v>
      </c>
      <c r="BD57" s="93">
        <f>IF(AZ57=4,G57,0)</f>
        <v>0</v>
      </c>
      <c r="BE57" s="93">
        <f>IF(AZ57=5,G57,0)</f>
        <v>0</v>
      </c>
      <c r="CA57" s="117">
        <v>12</v>
      </c>
      <c r="CB57" s="117">
        <v>0</v>
      </c>
    </row>
    <row r="58" spans="1:80" ht="12">
      <c r="A58" s="118">
        <v>41</v>
      </c>
      <c r="B58" s="119" t="s">
        <v>516</v>
      </c>
      <c r="C58" s="120" t="s">
        <v>517</v>
      </c>
      <c r="D58" s="121" t="s">
        <v>343</v>
      </c>
      <c r="E58" s="443">
        <v>342.848</v>
      </c>
      <c r="F58" s="122"/>
      <c r="G58" s="446">
        <f>E58*F58</f>
        <v>0</v>
      </c>
      <c r="H58" s="321">
        <v>0</v>
      </c>
      <c r="I58" s="322">
        <f>E58*H58</f>
        <v>0</v>
      </c>
      <c r="J58" s="321"/>
      <c r="K58" s="322">
        <f>E58*J58</f>
        <v>0</v>
      </c>
      <c r="O58" s="117">
        <v>2</v>
      </c>
      <c r="AA58" s="93">
        <v>12</v>
      </c>
      <c r="AB58" s="93">
        <v>0</v>
      </c>
      <c r="AC58" s="93">
        <v>37</v>
      </c>
      <c r="AZ58" s="93">
        <v>1</v>
      </c>
      <c r="BA58" s="125">
        <f>IF(AZ58=1,G58,0)</f>
        <v>0</v>
      </c>
      <c r="BB58" s="93">
        <f>IF(AZ58=2,G58,0)</f>
        <v>0</v>
      </c>
      <c r="BC58" s="93">
        <f>IF(AZ58=3,G58,0)</f>
        <v>0</v>
      </c>
      <c r="BD58" s="93">
        <f>IF(AZ58=4,G58,0)</f>
        <v>0</v>
      </c>
      <c r="BE58" s="93">
        <f>IF(AZ58=5,G58,0)</f>
        <v>0</v>
      </c>
      <c r="CA58" s="117">
        <v>12</v>
      </c>
      <c r="CB58" s="117">
        <v>0</v>
      </c>
    </row>
    <row r="59" spans="1:80" ht="12">
      <c r="A59" s="118">
        <v>42</v>
      </c>
      <c r="B59" s="119" t="s">
        <v>518</v>
      </c>
      <c r="C59" s="120" t="s">
        <v>519</v>
      </c>
      <c r="D59" s="121" t="s">
        <v>343</v>
      </c>
      <c r="E59" s="443">
        <v>2.1539</v>
      </c>
      <c r="F59" s="122"/>
      <c r="G59" s="446">
        <f>E59*F59</f>
        <v>0</v>
      </c>
      <c r="H59" s="321">
        <v>0</v>
      </c>
      <c r="I59" s="322">
        <f>E59*H59</f>
        <v>0</v>
      </c>
      <c r="J59" s="321"/>
      <c r="K59" s="322">
        <f>E59*J59</f>
        <v>0</v>
      </c>
      <c r="O59" s="117">
        <v>2</v>
      </c>
      <c r="AA59" s="93">
        <v>12</v>
      </c>
      <c r="AB59" s="93">
        <v>0</v>
      </c>
      <c r="AC59" s="93">
        <v>34</v>
      </c>
      <c r="AZ59" s="93">
        <v>1</v>
      </c>
      <c r="BA59" s="125">
        <f>IF(AZ59=1,G59,0)</f>
        <v>0</v>
      </c>
      <c r="BB59" s="93">
        <f>IF(AZ59=2,G59,0)</f>
        <v>0</v>
      </c>
      <c r="BC59" s="93">
        <f>IF(AZ59=3,G59,0)</f>
        <v>0</v>
      </c>
      <c r="BD59" s="93">
        <f>IF(AZ59=4,G59,0)</f>
        <v>0</v>
      </c>
      <c r="BE59" s="93">
        <f>IF(AZ59=5,G59,0)</f>
        <v>0</v>
      </c>
      <c r="CA59" s="117">
        <v>12</v>
      </c>
      <c r="CB59" s="117">
        <v>0</v>
      </c>
    </row>
    <row r="60" spans="1:57" ht="12.75">
      <c r="A60" s="131"/>
      <c r="B60" s="132" t="s">
        <v>214</v>
      </c>
      <c r="C60" s="133" t="s">
        <v>520</v>
      </c>
      <c r="D60" s="134"/>
      <c r="E60" s="135"/>
      <c r="F60" s="136"/>
      <c r="G60" s="447">
        <f>SUM(G54:G59)</f>
        <v>0</v>
      </c>
      <c r="H60" s="323"/>
      <c r="I60" s="324">
        <f>SUM(I54:I59)</f>
        <v>0</v>
      </c>
      <c r="J60" s="323"/>
      <c r="K60" s="324">
        <f>SUM(K54:K59)</f>
        <v>0</v>
      </c>
      <c r="O60" s="117">
        <v>4</v>
      </c>
      <c r="BA60" s="138">
        <f>SUM(BA54:BA59)</f>
        <v>0</v>
      </c>
      <c r="BB60" s="138">
        <f>SUM(BB54:BB59)</f>
        <v>0</v>
      </c>
      <c r="BC60" s="138">
        <f>SUM(BC54:BC59)</f>
        <v>0</v>
      </c>
      <c r="BD60" s="138">
        <f>SUM(BD54:BD59)</f>
        <v>0</v>
      </c>
      <c r="BE60" s="138">
        <f>SUM(BE54:BE59)</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6">
      <selection activeCell="A1" sqref="A1:G1"/>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1</v>
      </c>
      <c r="D2" s="142" t="s">
        <v>556</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35</v>
      </c>
      <c r="B5" s="153"/>
      <c r="C5" s="154" t="s">
        <v>36</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'SO03 01 Rek'!E14</f>
        <v>0</v>
      </c>
      <c r="D15" s="188" t="str">
        <f>'SO03 01 Rek'!A19</f>
        <v>Ztížené výrobní podmínky</v>
      </c>
      <c r="E15" s="189"/>
      <c r="F15" s="190"/>
      <c r="G15" s="187">
        <f>'SO03 01 Rek'!I19</f>
        <v>0</v>
      </c>
    </row>
    <row r="16" spans="1:7" ht="15.75" customHeight="1">
      <c r="A16" s="185" t="s">
        <v>256</v>
      </c>
      <c r="B16" s="186" t="s">
        <v>257</v>
      </c>
      <c r="C16" s="187">
        <f>'SO03 01 Rek'!F14</f>
        <v>0</v>
      </c>
      <c r="D16" s="145" t="str">
        <f>'SO03 01 Rek'!A20</f>
        <v>Oborová přirážka</v>
      </c>
      <c r="E16" s="191"/>
      <c r="F16" s="192"/>
      <c r="G16" s="187">
        <f>'SO03 01 Rek'!I20</f>
        <v>0</v>
      </c>
    </row>
    <row r="17" spans="1:7" ht="15.75" customHeight="1">
      <c r="A17" s="185" t="s">
        <v>258</v>
      </c>
      <c r="B17" s="186" t="s">
        <v>259</v>
      </c>
      <c r="C17" s="187">
        <f>'SO03 01 Rek'!H14</f>
        <v>0</v>
      </c>
      <c r="D17" s="145" t="str">
        <f>'SO03 01 Rek'!A21</f>
        <v>Přesun stavebních kapacit</v>
      </c>
      <c r="E17" s="191"/>
      <c r="F17" s="192"/>
      <c r="G17" s="187">
        <f>'SO03 01 Rek'!I21</f>
        <v>0</v>
      </c>
    </row>
    <row r="18" spans="1:7" ht="15.75" customHeight="1">
      <c r="A18" s="193" t="s">
        <v>260</v>
      </c>
      <c r="B18" s="194" t="s">
        <v>261</v>
      </c>
      <c r="C18" s="187">
        <f>'SO03 01 Rek'!G14</f>
        <v>0</v>
      </c>
      <c r="D18" s="145" t="str">
        <f>'SO03 01 Rek'!A22</f>
        <v>Mimostaveništní doprava</v>
      </c>
      <c r="E18" s="191"/>
      <c r="F18" s="192"/>
      <c r="G18" s="187">
        <f>'SO03 01 Rek'!I22</f>
        <v>0</v>
      </c>
    </row>
    <row r="19" spans="1:7" ht="15.75" customHeight="1">
      <c r="A19" s="195" t="s">
        <v>262</v>
      </c>
      <c r="B19" s="186"/>
      <c r="C19" s="187">
        <f>SUM(C15:C18)</f>
        <v>0</v>
      </c>
      <c r="D19" s="145" t="str">
        <f>'SO03 01 Rek'!A23</f>
        <v>Zařízení staveniště</v>
      </c>
      <c r="E19" s="191"/>
      <c r="F19" s="192"/>
      <c r="G19" s="187">
        <f>'SO03 01 Rek'!I23</f>
        <v>0</v>
      </c>
    </row>
    <row r="20" spans="1:7" ht="15.75" customHeight="1">
      <c r="A20" s="195"/>
      <c r="B20" s="186"/>
      <c r="C20" s="187"/>
      <c r="D20" s="145" t="str">
        <f>'SO03 01 Rek'!A24</f>
        <v>Provoz investora</v>
      </c>
      <c r="E20" s="191"/>
      <c r="F20" s="192"/>
      <c r="G20" s="187">
        <f>'SO03 01 Rek'!I24</f>
        <v>0</v>
      </c>
    </row>
    <row r="21" spans="1:7" ht="15.75" customHeight="1">
      <c r="A21" s="195" t="s">
        <v>263</v>
      </c>
      <c r="B21" s="186"/>
      <c r="C21" s="187">
        <f>'SO03 01 Rek'!I14</f>
        <v>0</v>
      </c>
      <c r="D21" s="145" t="str">
        <f>'SO03 01 Rek'!A25</f>
        <v>Kompletační činnost (IČD)</v>
      </c>
      <c r="E21" s="191"/>
      <c r="F21" s="192"/>
      <c r="G21" s="187">
        <f>'SO03 01 Rek'!I25</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'SO03 01 Rek'!H27</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19.xml><?xml version="1.0" encoding="utf-8"?>
<worksheet xmlns="http://schemas.openxmlformats.org/spreadsheetml/2006/main" xmlns:r="http://schemas.openxmlformats.org/officeDocument/2006/relationships">
  <dimension ref="A1:BE27"/>
  <sheetViews>
    <sheetView showZeros="0" view="pageBreakPreview" zoomScale="80" zoomScaleSheetLayoutView="80" zoomScalePageLayoutView="0" workbookViewId="0" topLeftCell="A1">
      <selection activeCell="A1" sqref="A1:B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1</v>
      </c>
      <c r="I1" s="279"/>
    </row>
    <row r="2" spans="1:9" ht="12.75">
      <c r="A2" s="421" t="s">
        <v>153</v>
      </c>
      <c r="B2" s="421"/>
      <c r="C2" s="103" t="s">
        <v>557</v>
      </c>
      <c r="D2" s="104"/>
      <c r="E2" s="280"/>
      <c r="F2" s="104"/>
      <c r="G2" s="422" t="s">
        <v>556</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'SO03 01 Pol'!B7</f>
        <v>1</v>
      </c>
      <c r="B7" s="71" t="str">
        <f>'SO03 01 Pol'!C7</f>
        <v>Zemní práce</v>
      </c>
      <c r="D7" s="287"/>
      <c r="E7" s="288">
        <f>'SO03 01 Pol'!BA23</f>
        <v>0</v>
      </c>
      <c r="F7" s="289">
        <f>'SO03 01 Pol'!BB23</f>
        <v>0</v>
      </c>
      <c r="G7" s="289">
        <f>'SO03 01 Pol'!BC23</f>
        <v>0</v>
      </c>
      <c r="H7" s="289">
        <f>'SO03 01 Pol'!BD23</f>
        <v>0</v>
      </c>
      <c r="I7" s="290">
        <f>'SO03 01 Pol'!BE23</f>
        <v>0</v>
      </c>
    </row>
    <row r="8" spans="1:9" s="171" customFormat="1" ht="12">
      <c r="A8" s="286" t="str">
        <f>'SO03 01 Pol'!B24</f>
        <v>2</v>
      </c>
      <c r="B8" s="71" t="str">
        <f>'SO03 01 Pol'!C24</f>
        <v>Základy a zvláštní zakládání</v>
      </c>
      <c r="D8" s="287"/>
      <c r="E8" s="288">
        <f>'SO03 01 Pol'!BA30</f>
        <v>0</v>
      </c>
      <c r="F8" s="289">
        <f>'SO03 01 Pol'!BB30</f>
        <v>0</v>
      </c>
      <c r="G8" s="289">
        <f>'SO03 01 Pol'!BC30</f>
        <v>0</v>
      </c>
      <c r="H8" s="289">
        <f>'SO03 01 Pol'!BD30</f>
        <v>0</v>
      </c>
      <c r="I8" s="290">
        <f>'SO03 01 Pol'!BE30</f>
        <v>0</v>
      </c>
    </row>
    <row r="9" spans="1:9" s="171" customFormat="1" ht="12">
      <c r="A9" s="286" t="str">
        <f>'SO03 01 Pol'!B31</f>
        <v>5</v>
      </c>
      <c r="B9" s="71" t="str">
        <f>'SO03 01 Pol'!C31</f>
        <v>Komunikace</v>
      </c>
      <c r="D9" s="287"/>
      <c r="E9" s="288">
        <f>'SO03 01 Pol'!BA39</f>
        <v>0</v>
      </c>
      <c r="F9" s="289">
        <f>'SO03 01 Pol'!BB39</f>
        <v>0</v>
      </c>
      <c r="G9" s="289">
        <f>'SO03 01 Pol'!BC39</f>
        <v>0</v>
      </c>
      <c r="H9" s="289">
        <f>'SO03 01 Pol'!BD39</f>
        <v>0</v>
      </c>
      <c r="I9" s="290">
        <f>'SO03 01 Pol'!BE39</f>
        <v>0</v>
      </c>
    </row>
    <row r="10" spans="1:9" s="171" customFormat="1" ht="12">
      <c r="A10" s="286" t="str">
        <f>'SO03 01 Pol'!B40</f>
        <v>8</v>
      </c>
      <c r="B10" s="71" t="str">
        <f>'SO03 01 Pol'!C40</f>
        <v>Trubní vedení</v>
      </c>
      <c r="D10" s="287"/>
      <c r="E10" s="288">
        <f>'SO03 01 Pol'!BA42</f>
        <v>0</v>
      </c>
      <c r="F10" s="289">
        <f>'SO03 01 Pol'!BB42</f>
        <v>0</v>
      </c>
      <c r="G10" s="289">
        <f>'SO03 01 Pol'!BC42</f>
        <v>0</v>
      </c>
      <c r="H10" s="289">
        <f>'SO03 01 Pol'!BD42</f>
        <v>0</v>
      </c>
      <c r="I10" s="290">
        <f>'SO03 01 Pol'!BE42</f>
        <v>0</v>
      </c>
    </row>
    <row r="11" spans="1:9" s="171" customFormat="1" ht="12">
      <c r="A11" s="286" t="str">
        <f>'SO03 01 Pol'!B43</f>
        <v>91</v>
      </c>
      <c r="B11" s="71" t="str">
        <f>'SO03 01 Pol'!C43</f>
        <v>Doplňující práce na komunikaci</v>
      </c>
      <c r="D11" s="287"/>
      <c r="E11" s="288">
        <f>'SO03 01 Pol'!BA49</f>
        <v>0</v>
      </c>
      <c r="F11" s="289">
        <f>'SO03 01 Pol'!BB49</f>
        <v>0</v>
      </c>
      <c r="G11" s="289">
        <f>'SO03 01 Pol'!BC49</f>
        <v>0</v>
      </c>
      <c r="H11" s="289">
        <f>'SO03 01 Pol'!BD49</f>
        <v>0</v>
      </c>
      <c r="I11" s="290">
        <f>'SO03 01 Pol'!BE49</f>
        <v>0</v>
      </c>
    </row>
    <row r="12" spans="1:9" s="171" customFormat="1" ht="12">
      <c r="A12" s="286" t="str">
        <f>'SO03 01 Pol'!B50</f>
        <v>99</v>
      </c>
      <c r="B12" s="71" t="str">
        <f>'SO03 01 Pol'!C50</f>
        <v>Staveništní přesun hmot</v>
      </c>
      <c r="D12" s="287"/>
      <c r="E12" s="288">
        <f>'SO03 01 Pol'!BA52</f>
        <v>0</v>
      </c>
      <c r="F12" s="289">
        <f>'SO03 01 Pol'!BB52</f>
        <v>0</v>
      </c>
      <c r="G12" s="289">
        <f>'SO03 01 Pol'!BC52</f>
        <v>0</v>
      </c>
      <c r="H12" s="289">
        <f>'SO03 01 Pol'!BD52</f>
        <v>0</v>
      </c>
      <c r="I12" s="290">
        <f>'SO03 01 Pol'!BE52</f>
        <v>0</v>
      </c>
    </row>
    <row r="13" spans="1:9" s="171" customFormat="1" ht="12">
      <c r="A13" s="286" t="str">
        <f>'SO03 01 Pol'!B53</f>
        <v>D96</v>
      </c>
      <c r="B13" s="71" t="str">
        <f>'SO03 01 Pol'!C53</f>
        <v>Přesuny suti a vybouraných hmot</v>
      </c>
      <c r="D13" s="287"/>
      <c r="E13" s="288">
        <f>'SO03 01 Pol'!BA57</f>
        <v>0</v>
      </c>
      <c r="F13" s="289">
        <f>'SO03 01 Pol'!BB57</f>
        <v>0</v>
      </c>
      <c r="G13" s="289">
        <f>'SO03 01 Pol'!BC57</f>
        <v>0</v>
      </c>
      <c r="H13" s="289">
        <f>'SO03 01 Pol'!BD57</f>
        <v>0</v>
      </c>
      <c r="I13" s="290">
        <f>'SO03 01 Pol'!BE57</f>
        <v>0</v>
      </c>
    </row>
    <row r="14" spans="1:9" s="14" customFormat="1" ht="12.75">
      <c r="A14" s="291"/>
      <c r="B14" s="292" t="s">
        <v>404</v>
      </c>
      <c r="C14" s="292"/>
      <c r="D14" s="293"/>
      <c r="E14" s="294">
        <f>SUM(E7:E13)</f>
        <v>0</v>
      </c>
      <c r="F14" s="295">
        <f>SUM(F7:F13)</f>
        <v>0</v>
      </c>
      <c r="G14" s="295">
        <f>SUM(G7:G13)</f>
        <v>0</v>
      </c>
      <c r="H14" s="295">
        <f>SUM(H7:H13)</f>
        <v>0</v>
      </c>
      <c r="I14" s="296">
        <f>SUM(I7:I13)</f>
        <v>0</v>
      </c>
    </row>
    <row r="15" spans="1:9" ht="12">
      <c r="A15" s="171"/>
      <c r="B15" s="171"/>
      <c r="C15" s="171"/>
      <c r="D15" s="171"/>
      <c r="E15" s="171"/>
      <c r="F15" s="171"/>
      <c r="G15" s="171"/>
      <c r="H15" s="171"/>
      <c r="I15" s="171"/>
    </row>
    <row r="16" spans="1:57" ht="19.5" customHeight="1">
      <c r="A16" s="424" t="s">
        <v>405</v>
      </c>
      <c r="B16" s="424"/>
      <c r="C16" s="424"/>
      <c r="D16" s="424"/>
      <c r="E16" s="424"/>
      <c r="F16" s="424"/>
      <c r="G16" s="424"/>
      <c r="H16" s="424"/>
      <c r="I16" s="424"/>
      <c r="BA16" s="177"/>
      <c r="BB16" s="177"/>
      <c r="BC16" s="177"/>
      <c r="BD16" s="177"/>
      <c r="BE16" s="177"/>
    </row>
    <row r="18" spans="1:9" ht="12.75">
      <c r="A18" s="201" t="s">
        <v>406</v>
      </c>
      <c r="B18" s="202"/>
      <c r="C18" s="202"/>
      <c r="D18" s="297"/>
      <c r="E18" s="298" t="s">
        <v>407</v>
      </c>
      <c r="F18" s="299" t="s">
        <v>22</v>
      </c>
      <c r="G18" s="300" t="s">
        <v>408</v>
      </c>
      <c r="H18" s="301"/>
      <c r="I18" s="302" t="s">
        <v>407</v>
      </c>
    </row>
    <row r="19" spans="1:53" ht="12">
      <c r="A19" s="195" t="s">
        <v>409</v>
      </c>
      <c r="B19" s="186"/>
      <c r="C19" s="186"/>
      <c r="D19" s="303"/>
      <c r="E19" s="304">
        <v>0</v>
      </c>
      <c r="F19" s="305">
        <v>0</v>
      </c>
      <c r="G19" s="306">
        <v>603130.892818036</v>
      </c>
      <c r="H19" s="307"/>
      <c r="I19" s="308">
        <f aca="true" t="shared" si="0" ref="I19:I26">E19+F19*G19/100</f>
        <v>0</v>
      </c>
      <c r="BA19" s="1">
        <v>0</v>
      </c>
    </row>
    <row r="20" spans="1:53" ht="12">
      <c r="A20" s="195" t="s">
        <v>410</v>
      </c>
      <c r="B20" s="186"/>
      <c r="C20" s="186"/>
      <c r="D20" s="303"/>
      <c r="E20" s="304">
        <v>0</v>
      </c>
      <c r="F20" s="305">
        <v>0</v>
      </c>
      <c r="G20" s="306">
        <v>603130.892818036</v>
      </c>
      <c r="H20" s="307"/>
      <c r="I20" s="308">
        <f t="shared" si="0"/>
        <v>0</v>
      </c>
      <c r="BA20" s="1">
        <v>0</v>
      </c>
    </row>
    <row r="21" spans="1:53" ht="12">
      <c r="A21" s="195" t="s">
        <v>411</v>
      </c>
      <c r="B21" s="186"/>
      <c r="C21" s="186"/>
      <c r="D21" s="303"/>
      <c r="E21" s="304">
        <v>0</v>
      </c>
      <c r="F21" s="305">
        <v>0</v>
      </c>
      <c r="G21" s="306">
        <v>603130.892818036</v>
      </c>
      <c r="H21" s="307"/>
      <c r="I21" s="308">
        <f t="shared" si="0"/>
        <v>0</v>
      </c>
      <c r="BA21" s="1">
        <v>0</v>
      </c>
    </row>
    <row r="22" spans="1:53" ht="12">
      <c r="A22" s="195" t="s">
        <v>412</v>
      </c>
      <c r="B22" s="186"/>
      <c r="C22" s="186"/>
      <c r="D22" s="303"/>
      <c r="E22" s="304">
        <v>0</v>
      </c>
      <c r="F22" s="305">
        <v>0</v>
      </c>
      <c r="G22" s="306">
        <v>603130.892818036</v>
      </c>
      <c r="H22" s="307"/>
      <c r="I22" s="308">
        <f t="shared" si="0"/>
        <v>0</v>
      </c>
      <c r="BA22" s="1">
        <v>0</v>
      </c>
    </row>
    <row r="23" spans="1:53" ht="12">
      <c r="A23" s="195" t="s">
        <v>413</v>
      </c>
      <c r="B23" s="186"/>
      <c r="C23" s="186"/>
      <c r="D23" s="303"/>
      <c r="E23" s="304">
        <v>0</v>
      </c>
      <c r="F23" s="305">
        <v>0</v>
      </c>
      <c r="G23" s="306">
        <v>603130.892818036</v>
      </c>
      <c r="H23" s="307"/>
      <c r="I23" s="308">
        <f t="shared" si="0"/>
        <v>0</v>
      </c>
      <c r="BA23" s="1">
        <v>1</v>
      </c>
    </row>
    <row r="24" spans="1:53" ht="12">
      <c r="A24" s="195" t="s">
        <v>414</v>
      </c>
      <c r="B24" s="186"/>
      <c r="C24" s="186"/>
      <c r="D24" s="303"/>
      <c r="E24" s="304">
        <v>0</v>
      </c>
      <c r="F24" s="305">
        <v>0</v>
      </c>
      <c r="G24" s="306">
        <v>603130.892818036</v>
      </c>
      <c r="H24" s="307"/>
      <c r="I24" s="308">
        <f t="shared" si="0"/>
        <v>0</v>
      </c>
      <c r="BA24" s="1">
        <v>1</v>
      </c>
    </row>
    <row r="25" spans="1:53" ht="12">
      <c r="A25" s="195" t="s">
        <v>415</v>
      </c>
      <c r="B25" s="186"/>
      <c r="C25" s="186"/>
      <c r="D25" s="303"/>
      <c r="E25" s="304">
        <v>0</v>
      </c>
      <c r="F25" s="305">
        <v>0</v>
      </c>
      <c r="G25" s="306">
        <v>603130.892818036</v>
      </c>
      <c r="H25" s="307"/>
      <c r="I25" s="308">
        <f t="shared" si="0"/>
        <v>0</v>
      </c>
      <c r="BA25" s="1">
        <v>2</v>
      </c>
    </row>
    <row r="26" spans="1:53" ht="12">
      <c r="A26" s="195" t="s">
        <v>416</v>
      </c>
      <c r="B26" s="186"/>
      <c r="C26" s="186"/>
      <c r="D26" s="303"/>
      <c r="E26" s="304">
        <v>0</v>
      </c>
      <c r="F26" s="305">
        <v>0</v>
      </c>
      <c r="G26" s="306">
        <v>603130.892818036</v>
      </c>
      <c r="H26" s="307"/>
      <c r="I26" s="308">
        <f t="shared" si="0"/>
        <v>0</v>
      </c>
      <c r="BA26" s="1">
        <v>2</v>
      </c>
    </row>
    <row r="27" spans="1:9" ht="12.75">
      <c r="A27" s="309"/>
      <c r="B27" s="310" t="s">
        <v>417</v>
      </c>
      <c r="C27" s="311"/>
      <c r="D27" s="312"/>
      <c r="E27" s="313"/>
      <c r="F27" s="314"/>
      <c r="G27" s="314"/>
      <c r="H27" s="425">
        <f>SUM(I19:I26)</f>
        <v>0</v>
      </c>
      <c r="I27" s="425"/>
    </row>
  </sheetData>
  <sheetProtection selectLockedCells="1" selectUnlockedCells="1"/>
  <mergeCells count="6">
    <mergeCell ref="A1:B1"/>
    <mergeCell ref="A2:B2"/>
    <mergeCell ref="G2:I2"/>
    <mergeCell ref="A4:I4"/>
    <mergeCell ref="A16:I16"/>
    <mergeCell ref="H27:I27"/>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57"/>
  </sheetPr>
  <dimension ref="A1:BZ46"/>
  <sheetViews>
    <sheetView showZeros="0" view="pageBreakPreview" zoomScale="80" zoomScaleSheetLayoutView="80" zoomScalePageLayoutView="0" workbookViewId="0" topLeftCell="A25">
      <selection activeCell="G47" sqref="G47"/>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8" width="75.50390625" style="93" customWidth="1"/>
    <col min="9" max="9" width="45.25390625" style="93" customWidth="1"/>
    <col min="10" max="10" width="75.50390625" style="93" customWidth="1"/>
    <col min="11" max="11" width="45.25390625" style="93" customWidth="1"/>
    <col min="12" max="255" width="9.125" style="93" customWidth="1"/>
  </cols>
  <sheetData>
    <row r="1" spans="1:7" ht="15">
      <c r="A1" s="404" t="s">
        <v>152</v>
      </c>
      <c r="B1" s="404"/>
      <c r="C1" s="404"/>
      <c r="D1" s="404"/>
      <c r="E1" s="404"/>
      <c r="F1" s="404"/>
      <c r="G1" s="404"/>
    </row>
    <row r="2" spans="2:7" ht="12.75">
      <c r="B2" s="95"/>
      <c r="C2" s="96"/>
      <c r="D2" s="96"/>
      <c r="E2" s="97"/>
      <c r="F2" s="96"/>
      <c r="G2" s="96"/>
    </row>
    <row r="3" spans="1:7" ht="12.75">
      <c r="A3" s="405" t="s">
        <v>2</v>
      </c>
      <c r="B3" s="405"/>
      <c r="C3" s="98" t="str">
        <f>Stavba!D4</f>
        <v>Revitalizace obce Břest</v>
      </c>
      <c r="D3" s="99"/>
      <c r="E3" s="100"/>
      <c r="F3" s="101"/>
      <c r="G3" s="102"/>
    </row>
    <row r="4" spans="1:7" ht="12.75">
      <c r="A4" s="406" t="s">
        <v>153</v>
      </c>
      <c r="B4" s="406"/>
      <c r="C4" s="103" t="s">
        <v>154</v>
      </c>
      <c r="D4" s="104"/>
      <c r="E4" s="407"/>
      <c r="F4" s="407"/>
      <c r="G4" s="407"/>
    </row>
    <row r="5" spans="1:7" ht="12">
      <c r="A5" s="105"/>
      <c r="G5" s="106"/>
    </row>
    <row r="6" spans="1:7" ht="22.5">
      <c r="A6" s="107" t="s">
        <v>155</v>
      </c>
      <c r="B6" s="108" t="s">
        <v>156</v>
      </c>
      <c r="C6" s="108" t="s">
        <v>157</v>
      </c>
      <c r="D6" s="108" t="s">
        <v>158</v>
      </c>
      <c r="E6" s="109" t="s">
        <v>159</v>
      </c>
      <c r="F6" s="108" t="s">
        <v>160</v>
      </c>
      <c r="G6" s="110" t="s">
        <v>161</v>
      </c>
    </row>
    <row r="7" spans="1:13" ht="12.75">
      <c r="A7" s="111" t="s">
        <v>162</v>
      </c>
      <c r="B7" s="112" t="s">
        <v>163</v>
      </c>
      <c r="C7" s="113" t="s">
        <v>164</v>
      </c>
      <c r="D7" s="114"/>
      <c r="E7" s="115"/>
      <c r="F7" s="115"/>
      <c r="G7" s="116"/>
      <c r="M7" s="117">
        <v>1</v>
      </c>
    </row>
    <row r="8" spans="1:78" ht="12">
      <c r="A8" s="118">
        <v>1</v>
      </c>
      <c r="B8" s="119" t="s">
        <v>165</v>
      </c>
      <c r="C8" s="120" t="s">
        <v>166</v>
      </c>
      <c r="D8" s="121" t="s">
        <v>167</v>
      </c>
      <c r="E8" s="122">
        <v>1</v>
      </c>
      <c r="F8" s="123"/>
      <c r="G8" s="124">
        <f>E8*F8</f>
        <v>0</v>
      </c>
      <c r="M8" s="117">
        <v>2</v>
      </c>
      <c r="W8" s="93">
        <v>12</v>
      </c>
      <c r="X8" s="93">
        <v>0</v>
      </c>
      <c r="Y8" s="93">
        <v>1</v>
      </c>
      <c r="AX8" s="93">
        <v>1</v>
      </c>
      <c r="AY8" s="125">
        <f>IF(AX8=1,G8,0)</f>
        <v>0</v>
      </c>
      <c r="AZ8" s="93">
        <f>IF(AX8=2,G8,0)</f>
        <v>0</v>
      </c>
      <c r="BA8" s="93">
        <f>IF(AX8=3,G8,0)</f>
        <v>0</v>
      </c>
      <c r="BB8" s="93">
        <f>IF(AX8=4,G8,0)</f>
        <v>0</v>
      </c>
      <c r="BC8" s="93">
        <f>IF(AX8=5,G8,0)</f>
        <v>0</v>
      </c>
      <c r="BW8" s="93">
        <v>12</v>
      </c>
      <c r="BX8" s="93">
        <v>0</v>
      </c>
      <c r="BY8" s="117"/>
      <c r="BZ8" s="117"/>
    </row>
    <row r="9" spans="1:13" ht="25.5" customHeight="1">
      <c r="A9" s="126"/>
      <c r="B9" s="127"/>
      <c r="C9" s="408" t="s">
        <v>168</v>
      </c>
      <c r="D9" s="408"/>
      <c r="E9" s="408"/>
      <c r="F9" s="408"/>
      <c r="G9" s="408"/>
      <c r="H9" s="129" t="s">
        <v>169</v>
      </c>
      <c r="J9" s="129"/>
      <c r="M9" s="117">
        <v>3</v>
      </c>
    </row>
    <row r="10" spans="1:78" ht="12">
      <c r="A10" s="118">
        <v>2</v>
      </c>
      <c r="B10" s="119" t="s">
        <v>170</v>
      </c>
      <c r="C10" s="120" t="s">
        <v>171</v>
      </c>
      <c r="D10" s="121" t="s">
        <v>167</v>
      </c>
      <c r="E10" s="122">
        <v>1</v>
      </c>
      <c r="F10" s="123"/>
      <c r="G10" s="124">
        <f>E10*F10</f>
        <v>0</v>
      </c>
      <c r="M10" s="117">
        <v>2</v>
      </c>
      <c r="W10" s="93">
        <v>12</v>
      </c>
      <c r="X10" s="93">
        <v>0</v>
      </c>
      <c r="Y10" s="93">
        <v>2</v>
      </c>
      <c r="AX10" s="93">
        <v>1</v>
      </c>
      <c r="AY10" s="125">
        <f>IF(AX10=1,G10,0)</f>
        <v>0</v>
      </c>
      <c r="AZ10" s="93">
        <f>IF(AX10=2,G10,0)</f>
        <v>0</v>
      </c>
      <c r="BA10" s="93">
        <f>IF(AX10=3,G10,0)</f>
        <v>0</v>
      </c>
      <c r="BB10" s="93">
        <f>IF(AX10=4,G10,0)</f>
        <v>0</v>
      </c>
      <c r="BC10" s="93">
        <f>IF(AX10=5,G10,0)</f>
        <v>0</v>
      </c>
      <c r="BW10" s="93">
        <v>12</v>
      </c>
      <c r="BX10" s="93">
        <v>0</v>
      </c>
      <c r="BY10" s="117"/>
      <c r="BZ10" s="117"/>
    </row>
    <row r="11" spans="1:13" ht="25.5" customHeight="1">
      <c r="A11" s="126"/>
      <c r="B11" s="127"/>
      <c r="C11" s="408" t="s">
        <v>172</v>
      </c>
      <c r="D11" s="408"/>
      <c r="E11" s="408"/>
      <c r="F11" s="408"/>
      <c r="G11" s="408"/>
      <c r="H11" s="129" t="s">
        <v>173</v>
      </c>
      <c r="J11" s="129"/>
      <c r="M11" s="117">
        <v>3</v>
      </c>
    </row>
    <row r="12" spans="1:78" ht="19.5">
      <c r="A12" s="118">
        <v>3</v>
      </c>
      <c r="B12" s="119" t="s">
        <v>174</v>
      </c>
      <c r="C12" s="120" t="s">
        <v>175</v>
      </c>
      <c r="D12" s="121" t="s">
        <v>167</v>
      </c>
      <c r="E12" s="122">
        <v>1</v>
      </c>
      <c r="F12" s="123"/>
      <c r="G12" s="124">
        <f>E12*F12</f>
        <v>0</v>
      </c>
      <c r="M12" s="117">
        <v>2</v>
      </c>
      <c r="W12" s="93">
        <v>12</v>
      </c>
      <c r="X12" s="93">
        <v>0</v>
      </c>
      <c r="Y12" s="93">
        <v>3</v>
      </c>
      <c r="AX12" s="93">
        <v>1</v>
      </c>
      <c r="AY12" s="125">
        <f>IF(AX12=1,G12,0)</f>
        <v>0</v>
      </c>
      <c r="AZ12" s="93">
        <f>IF(AX12=2,G12,0)</f>
        <v>0</v>
      </c>
      <c r="BA12" s="93">
        <f>IF(AX12=3,G12,0)</f>
        <v>0</v>
      </c>
      <c r="BB12" s="93">
        <f>IF(AX12=4,G12,0)</f>
        <v>0</v>
      </c>
      <c r="BC12" s="93">
        <f>IF(AX12=5,G12,0)</f>
        <v>0</v>
      </c>
      <c r="BW12" s="93">
        <v>12</v>
      </c>
      <c r="BX12" s="93">
        <v>0</v>
      </c>
      <c r="BY12" s="117"/>
      <c r="BZ12" s="117"/>
    </row>
    <row r="13" spans="1:13" ht="59.25" customHeight="1">
      <c r="A13" s="126"/>
      <c r="B13" s="127"/>
      <c r="C13" s="408" t="s">
        <v>176</v>
      </c>
      <c r="D13" s="408"/>
      <c r="E13" s="408"/>
      <c r="F13" s="408"/>
      <c r="G13" s="408"/>
      <c r="H13" s="129" t="s">
        <v>177</v>
      </c>
      <c r="J13" s="129"/>
      <c r="M13" s="117">
        <v>3</v>
      </c>
    </row>
    <row r="14" spans="1:78" ht="12">
      <c r="A14" s="118">
        <v>4</v>
      </c>
      <c r="B14" s="119" t="s">
        <v>178</v>
      </c>
      <c r="C14" s="120" t="s">
        <v>179</v>
      </c>
      <c r="D14" s="121" t="s">
        <v>167</v>
      </c>
      <c r="E14" s="122">
        <v>1</v>
      </c>
      <c r="F14" s="123"/>
      <c r="G14" s="124">
        <f>E14*F14</f>
        <v>0</v>
      </c>
      <c r="M14" s="117">
        <v>2</v>
      </c>
      <c r="W14" s="93">
        <v>12</v>
      </c>
      <c r="X14" s="93">
        <v>0</v>
      </c>
      <c r="Y14" s="93">
        <v>4</v>
      </c>
      <c r="AX14" s="93">
        <v>1</v>
      </c>
      <c r="AY14" s="125">
        <f>IF(AX14=1,G14,0)</f>
        <v>0</v>
      </c>
      <c r="AZ14" s="93">
        <f>IF(AX14=2,G14,0)</f>
        <v>0</v>
      </c>
      <c r="BA14" s="93">
        <f>IF(AX14=3,G14,0)</f>
        <v>0</v>
      </c>
      <c r="BB14" s="93">
        <f>IF(AX14=4,G14,0)</f>
        <v>0</v>
      </c>
      <c r="BC14" s="93">
        <f>IF(AX14=5,G14,0)</f>
        <v>0</v>
      </c>
      <c r="BW14" s="93">
        <v>12</v>
      </c>
      <c r="BX14" s="93">
        <v>0</v>
      </c>
      <c r="BY14" s="117"/>
      <c r="BZ14" s="117"/>
    </row>
    <row r="15" spans="1:13" ht="48" customHeight="1">
      <c r="A15" s="126"/>
      <c r="B15" s="127"/>
      <c r="C15" s="408" t="s">
        <v>180</v>
      </c>
      <c r="D15" s="408"/>
      <c r="E15" s="408"/>
      <c r="F15" s="408"/>
      <c r="G15" s="408"/>
      <c r="H15" s="129" t="s">
        <v>180</v>
      </c>
      <c r="J15" s="129"/>
      <c r="M15" s="117">
        <v>3</v>
      </c>
    </row>
    <row r="16" spans="1:78" ht="12">
      <c r="A16" s="118">
        <v>5</v>
      </c>
      <c r="B16" s="119" t="s">
        <v>181</v>
      </c>
      <c r="C16" s="120" t="s">
        <v>182</v>
      </c>
      <c r="D16" s="121" t="s">
        <v>167</v>
      </c>
      <c r="E16" s="122">
        <v>1</v>
      </c>
      <c r="F16" s="123"/>
      <c r="G16" s="124">
        <f>E16*F16</f>
        <v>0</v>
      </c>
      <c r="M16" s="117">
        <v>2</v>
      </c>
      <c r="W16" s="93">
        <v>12</v>
      </c>
      <c r="X16" s="93">
        <v>0</v>
      </c>
      <c r="Y16" s="93">
        <v>5</v>
      </c>
      <c r="AX16" s="93">
        <v>1</v>
      </c>
      <c r="AY16" s="125">
        <f>IF(AX16=1,G16,0)</f>
        <v>0</v>
      </c>
      <c r="AZ16" s="93">
        <f>IF(AX16=2,G16,0)</f>
        <v>0</v>
      </c>
      <c r="BA16" s="93">
        <f>IF(AX16=3,G16,0)</f>
        <v>0</v>
      </c>
      <c r="BB16" s="93">
        <f>IF(AX16=4,G16,0)</f>
        <v>0</v>
      </c>
      <c r="BC16" s="93">
        <f>IF(AX16=5,G16,0)</f>
        <v>0</v>
      </c>
      <c r="BW16" s="93">
        <v>12</v>
      </c>
      <c r="BX16" s="93">
        <v>0</v>
      </c>
      <c r="BY16" s="117"/>
      <c r="BZ16" s="117"/>
    </row>
    <row r="17" spans="1:13" ht="36.75" customHeight="1">
      <c r="A17" s="126"/>
      <c r="B17" s="127"/>
      <c r="C17" s="408" t="s">
        <v>183</v>
      </c>
      <c r="D17" s="408"/>
      <c r="E17" s="408"/>
      <c r="F17" s="408"/>
      <c r="G17" s="408"/>
      <c r="H17" s="129" t="s">
        <v>183</v>
      </c>
      <c r="J17" s="129"/>
      <c r="M17" s="117">
        <v>3</v>
      </c>
    </row>
    <row r="18" spans="1:78" ht="12">
      <c r="A18" s="118">
        <v>6</v>
      </c>
      <c r="B18" s="119" t="s">
        <v>184</v>
      </c>
      <c r="C18" s="120" t="s">
        <v>185</v>
      </c>
      <c r="D18" s="121" t="s">
        <v>167</v>
      </c>
      <c r="E18" s="122">
        <v>1</v>
      </c>
      <c r="F18" s="123"/>
      <c r="G18" s="124">
        <f>E18*F18</f>
        <v>0</v>
      </c>
      <c r="M18" s="117">
        <v>2</v>
      </c>
      <c r="W18" s="93">
        <v>12</v>
      </c>
      <c r="X18" s="93">
        <v>0</v>
      </c>
      <c r="Y18" s="93">
        <v>19</v>
      </c>
      <c r="AX18" s="93">
        <v>1</v>
      </c>
      <c r="AY18" s="125">
        <f>IF(AX18=1,G18,0)</f>
        <v>0</v>
      </c>
      <c r="AZ18" s="93">
        <f>IF(AX18=2,G18,0)</f>
        <v>0</v>
      </c>
      <c r="BA18" s="93">
        <f>IF(AX18=3,G18,0)</f>
        <v>0</v>
      </c>
      <c r="BB18" s="93">
        <f>IF(AX18=4,G18,0)</f>
        <v>0</v>
      </c>
      <c r="BC18" s="93">
        <f>IF(AX18=5,G18,0)</f>
        <v>0</v>
      </c>
      <c r="BW18" s="93">
        <v>12</v>
      </c>
      <c r="BX18" s="93">
        <v>0</v>
      </c>
      <c r="BY18" s="117"/>
      <c r="BZ18" s="117"/>
    </row>
    <row r="19" spans="1:13" ht="59.25" customHeight="1">
      <c r="A19" s="126"/>
      <c r="B19" s="127"/>
      <c r="C19" s="408" t="s">
        <v>186</v>
      </c>
      <c r="D19" s="408"/>
      <c r="E19" s="408"/>
      <c r="F19" s="408"/>
      <c r="G19" s="408"/>
      <c r="H19" s="129" t="s">
        <v>187</v>
      </c>
      <c r="J19" s="129"/>
      <c r="M19" s="117">
        <v>3</v>
      </c>
    </row>
    <row r="20" spans="1:78" ht="12">
      <c r="A20" s="118">
        <v>7</v>
      </c>
      <c r="B20" s="119" t="s">
        <v>188</v>
      </c>
      <c r="C20" s="120" t="s">
        <v>189</v>
      </c>
      <c r="D20" s="121" t="s">
        <v>167</v>
      </c>
      <c r="E20" s="122">
        <v>1</v>
      </c>
      <c r="F20" s="123"/>
      <c r="G20" s="124">
        <f>E20*F20</f>
        <v>0</v>
      </c>
      <c r="M20" s="117">
        <v>2</v>
      </c>
      <c r="W20" s="93">
        <v>12</v>
      </c>
      <c r="X20" s="93">
        <v>0</v>
      </c>
      <c r="Y20" s="93">
        <v>21</v>
      </c>
      <c r="AX20" s="93">
        <v>1</v>
      </c>
      <c r="AY20" s="125">
        <f>IF(AX20=1,G20,0)</f>
        <v>0</v>
      </c>
      <c r="AZ20" s="93">
        <f>IF(AX20=2,G20,0)</f>
        <v>0</v>
      </c>
      <c r="BA20" s="93">
        <f>IF(AX20=3,G20,0)</f>
        <v>0</v>
      </c>
      <c r="BB20" s="93">
        <f>IF(AX20=4,G20,0)</f>
        <v>0</v>
      </c>
      <c r="BC20" s="93">
        <f>IF(AX20=5,G20,0)</f>
        <v>0</v>
      </c>
      <c r="BW20" s="93">
        <v>12</v>
      </c>
      <c r="BX20" s="93">
        <v>0</v>
      </c>
      <c r="BY20" s="117"/>
      <c r="BZ20" s="117"/>
    </row>
    <row r="21" spans="1:13" ht="36.75" customHeight="1">
      <c r="A21" s="126"/>
      <c r="B21" s="127"/>
      <c r="C21" s="408" t="s">
        <v>190</v>
      </c>
      <c r="D21" s="408"/>
      <c r="E21" s="408"/>
      <c r="F21" s="408"/>
      <c r="G21" s="408"/>
      <c r="H21" s="129" t="s">
        <v>191</v>
      </c>
      <c r="J21" s="129"/>
      <c r="M21" s="117">
        <v>3</v>
      </c>
    </row>
    <row r="22" spans="1:13" ht="12">
      <c r="A22" s="118">
        <v>8</v>
      </c>
      <c r="B22" s="119" t="s">
        <v>188</v>
      </c>
      <c r="C22" s="120" t="s">
        <v>192</v>
      </c>
      <c r="D22" s="121" t="s">
        <v>167</v>
      </c>
      <c r="E22" s="122">
        <v>1</v>
      </c>
      <c r="F22" s="123"/>
      <c r="G22" s="124">
        <f>E22*F22</f>
        <v>0</v>
      </c>
      <c r="H22" s="129"/>
      <c r="J22" s="129"/>
      <c r="M22" s="117"/>
    </row>
    <row r="23" spans="1:13" ht="59.25" customHeight="1">
      <c r="A23" s="126"/>
      <c r="B23" s="127"/>
      <c r="C23" s="408" t="s">
        <v>193</v>
      </c>
      <c r="D23" s="408"/>
      <c r="E23" s="408"/>
      <c r="F23" s="408"/>
      <c r="G23" s="408"/>
      <c r="H23" s="129"/>
      <c r="J23" s="129"/>
      <c r="M23" s="117"/>
    </row>
    <row r="24" spans="1:78" ht="12">
      <c r="A24" s="118">
        <v>9</v>
      </c>
      <c r="B24" s="119" t="s">
        <v>194</v>
      </c>
      <c r="C24" s="120" t="s">
        <v>195</v>
      </c>
      <c r="D24" s="121" t="s">
        <v>167</v>
      </c>
      <c r="E24" s="122">
        <v>1</v>
      </c>
      <c r="F24" s="123"/>
      <c r="G24" s="124">
        <f>E24*F24</f>
        <v>0</v>
      </c>
      <c r="M24" s="117">
        <v>2</v>
      </c>
      <c r="W24" s="93">
        <v>12</v>
      </c>
      <c r="X24" s="93">
        <v>0</v>
      </c>
      <c r="Y24" s="93">
        <v>25</v>
      </c>
      <c r="AX24" s="93">
        <v>1</v>
      </c>
      <c r="AY24" s="125">
        <f>IF(AX24=1,G24,0)</f>
        <v>0</v>
      </c>
      <c r="AZ24" s="93">
        <f>IF(AX24=2,G24,0)</f>
        <v>0</v>
      </c>
      <c r="BA24" s="93">
        <f>IF(AX24=3,G24,0)</f>
        <v>0</v>
      </c>
      <c r="BB24" s="93">
        <f>IF(AX24=4,G24,0)</f>
        <v>0</v>
      </c>
      <c r="BC24" s="93">
        <f>IF(AX24=5,G24,0)</f>
        <v>0</v>
      </c>
      <c r="BW24" s="93">
        <v>12</v>
      </c>
      <c r="BX24" s="93">
        <v>0</v>
      </c>
      <c r="BY24" s="117"/>
      <c r="BZ24" s="117"/>
    </row>
    <row r="25" spans="1:13" ht="25.5" customHeight="1">
      <c r="A25" s="126"/>
      <c r="B25" s="127"/>
      <c r="C25" s="408" t="s">
        <v>196</v>
      </c>
      <c r="D25" s="408"/>
      <c r="E25" s="408"/>
      <c r="F25" s="408"/>
      <c r="G25" s="408"/>
      <c r="H25" s="129" t="s">
        <v>197</v>
      </c>
      <c r="J25" s="129"/>
      <c r="M25" s="117">
        <v>3</v>
      </c>
    </row>
    <row r="26" spans="1:78" ht="12">
      <c r="A26" s="118">
        <v>10</v>
      </c>
      <c r="B26" s="119" t="s">
        <v>198</v>
      </c>
      <c r="C26" s="120" t="s">
        <v>199</v>
      </c>
      <c r="D26" s="121" t="s">
        <v>167</v>
      </c>
      <c r="E26" s="122">
        <v>1</v>
      </c>
      <c r="F26" s="123"/>
      <c r="G26" s="124">
        <f>E26*F26</f>
        <v>0</v>
      </c>
      <c r="M26" s="117">
        <v>2</v>
      </c>
      <c r="W26" s="93">
        <v>12</v>
      </c>
      <c r="X26" s="93">
        <v>0</v>
      </c>
      <c r="Y26" s="93">
        <v>6</v>
      </c>
      <c r="AX26" s="93">
        <v>1</v>
      </c>
      <c r="AY26" s="125">
        <f>IF(AX26=1,G26,0)</f>
        <v>0</v>
      </c>
      <c r="AZ26" s="93">
        <f>IF(AX26=2,G26,0)</f>
        <v>0</v>
      </c>
      <c r="BA26" s="93">
        <f>IF(AX26=3,G26,0)</f>
        <v>0</v>
      </c>
      <c r="BB26" s="93">
        <f>IF(AX26=4,G26,0)</f>
        <v>0</v>
      </c>
      <c r="BC26" s="93">
        <f>IF(AX26=5,G26,0)</f>
        <v>0</v>
      </c>
      <c r="BW26" s="93">
        <v>12</v>
      </c>
      <c r="BX26" s="93">
        <v>0</v>
      </c>
      <c r="BY26" s="117"/>
      <c r="BZ26" s="117"/>
    </row>
    <row r="27" spans="1:13" ht="36.75" customHeight="1">
      <c r="A27" s="126"/>
      <c r="B27" s="127"/>
      <c r="C27" s="408" t="s">
        <v>200</v>
      </c>
      <c r="D27" s="408"/>
      <c r="E27" s="408"/>
      <c r="F27" s="408"/>
      <c r="G27" s="408"/>
      <c r="H27" s="129" t="s">
        <v>201</v>
      </c>
      <c r="J27" s="129"/>
      <c r="M27" s="117">
        <v>3</v>
      </c>
    </row>
    <row r="28" spans="1:78" ht="19.5">
      <c r="A28" s="118">
        <v>11</v>
      </c>
      <c r="B28" s="119" t="s">
        <v>202</v>
      </c>
      <c r="C28" s="120" t="s">
        <v>203</v>
      </c>
      <c r="D28" s="121" t="s">
        <v>167</v>
      </c>
      <c r="E28" s="122">
        <v>1</v>
      </c>
      <c r="F28" s="123"/>
      <c r="G28" s="124">
        <f>E28*F28</f>
        <v>0</v>
      </c>
      <c r="M28" s="117">
        <v>2</v>
      </c>
      <c r="W28" s="93">
        <v>12</v>
      </c>
      <c r="X28" s="93">
        <v>0</v>
      </c>
      <c r="Y28" s="93">
        <v>7</v>
      </c>
      <c r="AX28" s="93">
        <v>1</v>
      </c>
      <c r="AY28" s="125">
        <f>IF(AX28=1,G28,0)</f>
        <v>0</v>
      </c>
      <c r="AZ28" s="93">
        <f>IF(AX28=2,G28,0)</f>
        <v>0</v>
      </c>
      <c r="BA28" s="93">
        <f>IF(AX28=3,G28,0)</f>
        <v>0</v>
      </c>
      <c r="BB28" s="93">
        <f>IF(AX28=4,G28,0)</f>
        <v>0</v>
      </c>
      <c r="BC28" s="93">
        <f>IF(AX28=5,G28,0)</f>
        <v>0</v>
      </c>
      <c r="BW28" s="93">
        <v>12</v>
      </c>
      <c r="BX28" s="93">
        <v>0</v>
      </c>
      <c r="BY28" s="117"/>
      <c r="BZ28" s="117"/>
    </row>
    <row r="29" spans="1:13" ht="36.75" customHeight="1">
      <c r="A29" s="126"/>
      <c r="B29" s="127"/>
      <c r="C29" s="408" t="s">
        <v>204</v>
      </c>
      <c r="D29" s="408"/>
      <c r="E29" s="408"/>
      <c r="F29" s="408"/>
      <c r="G29" s="408"/>
      <c r="H29" s="129" t="s">
        <v>205</v>
      </c>
      <c r="J29" s="129"/>
      <c r="M29" s="117">
        <v>3</v>
      </c>
    </row>
    <row r="30" spans="1:13" ht="12">
      <c r="A30" s="126">
        <v>12</v>
      </c>
      <c r="B30" s="127" t="s">
        <v>206</v>
      </c>
      <c r="C30" s="120" t="s">
        <v>207</v>
      </c>
      <c r="D30" s="121" t="s">
        <v>167</v>
      </c>
      <c r="E30" s="122">
        <v>1</v>
      </c>
      <c r="F30" s="128"/>
      <c r="G30" s="128"/>
      <c r="H30" s="129"/>
      <c r="J30" s="129"/>
      <c r="M30" s="117"/>
    </row>
    <row r="31" spans="1:13" ht="19.5">
      <c r="A31" s="130" t="s">
        <v>208</v>
      </c>
      <c r="B31" s="119" t="s">
        <v>209</v>
      </c>
      <c r="C31" s="120" t="s">
        <v>210</v>
      </c>
      <c r="D31" s="121" t="s">
        <v>167</v>
      </c>
      <c r="E31" s="122">
        <v>1</v>
      </c>
      <c r="F31" s="122"/>
      <c r="G31" s="124">
        <f>E31*F31</f>
        <v>0</v>
      </c>
      <c r="H31" s="129"/>
      <c r="J31" s="129"/>
      <c r="M31" s="117"/>
    </row>
    <row r="32" spans="1:13" ht="19.5">
      <c r="A32" s="130" t="s">
        <v>211</v>
      </c>
      <c r="B32" s="119" t="s">
        <v>212</v>
      </c>
      <c r="C32" s="120" t="s">
        <v>213</v>
      </c>
      <c r="D32" s="121" t="s">
        <v>167</v>
      </c>
      <c r="E32" s="122">
        <v>1</v>
      </c>
      <c r="F32" s="122"/>
      <c r="G32" s="124">
        <f>E32*F32</f>
        <v>0</v>
      </c>
      <c r="H32" s="129"/>
      <c r="J32" s="129"/>
      <c r="M32" s="117"/>
    </row>
    <row r="33" spans="1:55" ht="12.75">
      <c r="A33" s="131"/>
      <c r="B33" s="132" t="s">
        <v>214</v>
      </c>
      <c r="C33" s="133" t="str">
        <f>CONCATENATE(B7," ",C7)</f>
        <v>0 ON VRN – Ostatní náklady</v>
      </c>
      <c r="D33" s="134"/>
      <c r="E33" s="135"/>
      <c r="F33" s="136"/>
      <c r="G33" s="137">
        <f>SUM(G7:G32)</f>
        <v>0</v>
      </c>
      <c r="M33" s="117">
        <v>4</v>
      </c>
      <c r="AY33" s="138">
        <f>SUM(AY7:AY29)</f>
        <v>0</v>
      </c>
      <c r="AZ33" s="138">
        <f>SUM(AZ7:AZ29)</f>
        <v>0</v>
      </c>
      <c r="BA33" s="138">
        <f>SUM(BA7:BA29)</f>
        <v>0</v>
      </c>
      <c r="BB33" s="138">
        <f>SUM(BB7:BB29)</f>
        <v>0</v>
      </c>
      <c r="BC33" s="138">
        <f>SUM(BC7:BC29)</f>
        <v>0</v>
      </c>
    </row>
    <row r="34" spans="1:13" ht="12.75">
      <c r="A34" s="111" t="s">
        <v>162</v>
      </c>
      <c r="B34" s="112" t="s">
        <v>215</v>
      </c>
      <c r="C34" s="113" t="s">
        <v>216</v>
      </c>
      <c r="D34" s="114"/>
      <c r="E34" s="115"/>
      <c r="F34" s="115"/>
      <c r="G34" s="116"/>
      <c r="M34" s="117">
        <v>1</v>
      </c>
    </row>
    <row r="35" spans="1:78" ht="12">
      <c r="A35" s="118">
        <v>1</v>
      </c>
      <c r="B35" s="119" t="s">
        <v>217</v>
      </c>
      <c r="C35" s="120" t="s">
        <v>218</v>
      </c>
      <c r="D35" s="121" t="s">
        <v>167</v>
      </c>
      <c r="E35" s="122">
        <v>1</v>
      </c>
      <c r="F35" s="123"/>
      <c r="G35" s="124">
        <f>E35*F35</f>
        <v>0</v>
      </c>
      <c r="M35" s="117">
        <v>2</v>
      </c>
      <c r="W35" s="93">
        <v>12</v>
      </c>
      <c r="X35" s="93">
        <v>0</v>
      </c>
      <c r="Y35" s="93">
        <v>9</v>
      </c>
      <c r="AX35" s="93">
        <v>1</v>
      </c>
      <c r="AY35" s="125">
        <f>IF(AX35=1,G35,0)</f>
        <v>0</v>
      </c>
      <c r="AZ35" s="93">
        <f>IF(AX35=2,G35,0)</f>
        <v>0</v>
      </c>
      <c r="BA35" s="93">
        <f>IF(AX35=3,G35,0)</f>
        <v>0</v>
      </c>
      <c r="BB35" s="93">
        <f>IF(AX35=4,G35,0)</f>
        <v>0</v>
      </c>
      <c r="BC35" s="93">
        <f>IF(AX35=5,G35,0)</f>
        <v>0</v>
      </c>
      <c r="BW35" s="93">
        <v>12</v>
      </c>
      <c r="BX35" s="93">
        <v>0</v>
      </c>
      <c r="BY35" s="117"/>
      <c r="BZ35" s="117"/>
    </row>
    <row r="36" spans="1:13" ht="70.5" customHeight="1">
      <c r="A36" s="126"/>
      <c r="B36" s="127"/>
      <c r="C36" s="408" t="s">
        <v>219</v>
      </c>
      <c r="D36" s="408"/>
      <c r="E36" s="408"/>
      <c r="F36" s="408"/>
      <c r="G36" s="408"/>
      <c r="H36" s="129" t="s">
        <v>219</v>
      </c>
      <c r="J36" s="129"/>
      <c r="M36" s="117">
        <v>3</v>
      </c>
    </row>
    <row r="37" spans="1:78" ht="12">
      <c r="A37" s="118">
        <v>2</v>
      </c>
      <c r="B37" s="119" t="s">
        <v>220</v>
      </c>
      <c r="C37" s="120" t="s">
        <v>221</v>
      </c>
      <c r="D37" s="121" t="s">
        <v>167</v>
      </c>
      <c r="E37" s="122">
        <v>1</v>
      </c>
      <c r="F37" s="123"/>
      <c r="G37" s="124">
        <f>E37*F37</f>
        <v>0</v>
      </c>
      <c r="M37" s="117">
        <v>2</v>
      </c>
      <c r="W37" s="93">
        <v>12</v>
      </c>
      <c r="X37" s="93">
        <v>0</v>
      </c>
      <c r="Y37" s="93">
        <v>12</v>
      </c>
      <c r="AX37" s="93">
        <v>1</v>
      </c>
      <c r="AY37" s="125">
        <f>IF(AX37=1,G37,0)</f>
        <v>0</v>
      </c>
      <c r="AZ37" s="93">
        <f>IF(AX37=2,G37,0)</f>
        <v>0</v>
      </c>
      <c r="BA37" s="93">
        <f>IF(AX37=3,G37,0)</f>
        <v>0</v>
      </c>
      <c r="BB37" s="93">
        <f>IF(AX37=4,G37,0)</f>
        <v>0</v>
      </c>
      <c r="BC37" s="93">
        <f>IF(AX37=5,G37,0)</f>
        <v>0</v>
      </c>
      <c r="BW37" s="93">
        <v>12</v>
      </c>
      <c r="BX37" s="93">
        <v>0</v>
      </c>
      <c r="BY37" s="117"/>
      <c r="BZ37" s="117"/>
    </row>
    <row r="38" spans="1:13" ht="48" customHeight="1">
      <c r="A38" s="126"/>
      <c r="B38" s="127"/>
      <c r="C38" s="408" t="s">
        <v>222</v>
      </c>
      <c r="D38" s="408"/>
      <c r="E38" s="408"/>
      <c r="F38" s="408"/>
      <c r="G38" s="408"/>
      <c r="H38" s="129" t="s">
        <v>222</v>
      </c>
      <c r="J38" s="129"/>
      <c r="M38" s="117">
        <v>3</v>
      </c>
    </row>
    <row r="39" spans="1:78" ht="12">
      <c r="A39" s="118">
        <v>3</v>
      </c>
      <c r="B39" s="119" t="s">
        <v>223</v>
      </c>
      <c r="C39" s="120" t="s">
        <v>224</v>
      </c>
      <c r="D39" s="121" t="s">
        <v>167</v>
      </c>
      <c r="E39" s="122">
        <v>1</v>
      </c>
      <c r="F39" s="123"/>
      <c r="G39" s="124">
        <f>E39*F39</f>
        <v>0</v>
      </c>
      <c r="M39" s="117">
        <v>2</v>
      </c>
      <c r="W39" s="93">
        <v>12</v>
      </c>
      <c r="X39" s="93">
        <v>0</v>
      </c>
      <c r="Y39" s="93">
        <v>13</v>
      </c>
      <c r="AX39" s="93">
        <v>1</v>
      </c>
      <c r="AY39" s="125">
        <f>IF(AX39=1,G39,0)</f>
        <v>0</v>
      </c>
      <c r="AZ39" s="93">
        <f>IF(AX39=2,G39,0)</f>
        <v>0</v>
      </c>
      <c r="BA39" s="93">
        <f>IF(AX39=3,G39,0)</f>
        <v>0</v>
      </c>
      <c r="BB39" s="93">
        <f>IF(AX39=4,G39,0)</f>
        <v>0</v>
      </c>
      <c r="BC39" s="93">
        <f>IF(AX39=5,G39,0)</f>
        <v>0</v>
      </c>
      <c r="BW39" s="93">
        <v>12</v>
      </c>
      <c r="BX39" s="93">
        <v>0</v>
      </c>
      <c r="BY39" s="117"/>
      <c r="BZ39" s="117"/>
    </row>
    <row r="40" spans="1:13" ht="48" customHeight="1">
      <c r="A40" s="126"/>
      <c r="B40" s="127"/>
      <c r="C40" s="408" t="s">
        <v>225</v>
      </c>
      <c r="D40" s="408"/>
      <c r="E40" s="408"/>
      <c r="F40" s="408"/>
      <c r="G40" s="408"/>
      <c r="H40" s="129" t="s">
        <v>225</v>
      </c>
      <c r="J40" s="129"/>
      <c r="M40" s="117">
        <v>3</v>
      </c>
    </row>
    <row r="41" spans="1:78" ht="12">
      <c r="A41" s="118">
        <v>4</v>
      </c>
      <c r="B41" s="119" t="s">
        <v>226</v>
      </c>
      <c r="C41" s="120" t="s">
        <v>227</v>
      </c>
      <c r="D41" s="121" t="s">
        <v>167</v>
      </c>
      <c r="E41" s="122">
        <v>1</v>
      </c>
      <c r="F41" s="123"/>
      <c r="G41" s="124">
        <f>E41*F41</f>
        <v>0</v>
      </c>
      <c r="M41" s="117">
        <v>2</v>
      </c>
      <c r="W41" s="93">
        <v>12</v>
      </c>
      <c r="X41" s="93">
        <v>0</v>
      </c>
      <c r="Y41" s="93">
        <v>14</v>
      </c>
      <c r="AX41" s="93">
        <v>1</v>
      </c>
      <c r="AY41" s="125">
        <f>IF(AX41=1,G41,0)</f>
        <v>0</v>
      </c>
      <c r="AZ41" s="93">
        <f>IF(AX41=2,G41,0)</f>
        <v>0</v>
      </c>
      <c r="BA41" s="93">
        <f>IF(AX41=3,G41,0)</f>
        <v>0</v>
      </c>
      <c r="BB41" s="93">
        <f>IF(AX41=4,G41,0)</f>
        <v>0</v>
      </c>
      <c r="BC41" s="93">
        <f>IF(AX41=5,G41,0)</f>
        <v>0</v>
      </c>
      <c r="BW41" s="93">
        <v>12</v>
      </c>
      <c r="BX41" s="93">
        <v>0</v>
      </c>
      <c r="BY41" s="117"/>
      <c r="BZ41" s="117"/>
    </row>
    <row r="42" spans="1:13" ht="36.75" customHeight="1">
      <c r="A42" s="126"/>
      <c r="B42" s="127"/>
      <c r="C42" s="408" t="s">
        <v>228</v>
      </c>
      <c r="D42" s="408"/>
      <c r="E42" s="408"/>
      <c r="F42" s="408"/>
      <c r="G42" s="408"/>
      <c r="H42" s="129" t="s">
        <v>228</v>
      </c>
      <c r="J42" s="129"/>
      <c r="M42" s="117">
        <v>3</v>
      </c>
    </row>
    <row r="43" spans="1:78" ht="12">
      <c r="A43" s="118">
        <v>5</v>
      </c>
      <c r="B43" s="119" t="s">
        <v>229</v>
      </c>
      <c r="C43" s="120" t="s">
        <v>230</v>
      </c>
      <c r="D43" s="121" t="s">
        <v>167</v>
      </c>
      <c r="E43" s="122">
        <v>1</v>
      </c>
      <c r="F43" s="123"/>
      <c r="G43" s="124">
        <f>E43*F43</f>
        <v>0</v>
      </c>
      <c r="M43" s="117">
        <v>2</v>
      </c>
      <c r="W43" s="93">
        <v>12</v>
      </c>
      <c r="X43" s="93">
        <v>0</v>
      </c>
      <c r="Y43" s="93">
        <v>16</v>
      </c>
      <c r="AX43" s="93">
        <v>1</v>
      </c>
      <c r="AY43" s="125">
        <f>IF(AX43=1,G43,0)</f>
        <v>0</v>
      </c>
      <c r="AZ43" s="93">
        <f>IF(AX43=2,G43,0)</f>
        <v>0</v>
      </c>
      <c r="BA43" s="93">
        <f>IF(AX43=3,G43,0)</f>
        <v>0</v>
      </c>
      <c r="BB43" s="93">
        <f>IF(AX43=4,G43,0)</f>
        <v>0</v>
      </c>
      <c r="BC43" s="93">
        <f>IF(AX43=5,G43,0)</f>
        <v>0</v>
      </c>
      <c r="BW43" s="93">
        <v>12</v>
      </c>
      <c r="BX43" s="93">
        <v>0</v>
      </c>
      <c r="BY43" s="117"/>
      <c r="BZ43" s="117"/>
    </row>
    <row r="44" spans="1:13" ht="25.5" customHeight="1">
      <c r="A44" s="126"/>
      <c r="B44" s="127"/>
      <c r="C44" s="408" t="s">
        <v>231</v>
      </c>
      <c r="D44" s="408"/>
      <c r="E44" s="408"/>
      <c r="F44" s="408"/>
      <c r="G44" s="408"/>
      <c r="H44" s="129" t="s">
        <v>231</v>
      </c>
      <c r="J44" s="129"/>
      <c r="M44" s="117">
        <v>3</v>
      </c>
    </row>
    <row r="45" spans="1:55" ht="12.75">
      <c r="A45" s="131"/>
      <c r="B45" s="132" t="s">
        <v>214</v>
      </c>
      <c r="C45" s="133" t="str">
        <f>CONCATENATE(B34," ",C34)</f>
        <v>0 VN Vedlejší náklady</v>
      </c>
      <c r="D45" s="134"/>
      <c r="E45" s="135"/>
      <c r="F45" s="136"/>
      <c r="G45" s="137">
        <f>SUM(G35:G43)</f>
        <v>0</v>
      </c>
      <c r="M45" s="117">
        <v>4</v>
      </c>
      <c r="AY45" s="138">
        <f>SUM(AY34:AY44)</f>
        <v>0</v>
      </c>
      <c r="AZ45" s="138">
        <f>SUM(AZ34:AZ44)</f>
        <v>0</v>
      </c>
      <c r="BA45" s="138">
        <f>SUM(BA34:BA44)</f>
        <v>0</v>
      </c>
      <c r="BB45" s="138">
        <f>SUM(BB34:BB44)</f>
        <v>0</v>
      </c>
      <c r="BC45" s="138">
        <f>SUM(BC34:BC44)</f>
        <v>0</v>
      </c>
    </row>
    <row r="46" spans="1:7" ht="12.75">
      <c r="A46" s="131"/>
      <c r="B46" s="139" t="s">
        <v>214</v>
      </c>
      <c r="C46" s="133" t="s">
        <v>232</v>
      </c>
      <c r="D46" s="134"/>
      <c r="E46" s="135"/>
      <c r="F46" s="136"/>
      <c r="G46" s="137">
        <f>G33+G45</f>
        <v>0</v>
      </c>
    </row>
  </sheetData>
  <sheetProtection selectLockedCells="1" selectUnlockedCells="1"/>
  <mergeCells count="20">
    <mergeCell ref="C42:G42"/>
    <mergeCell ref="C44:G44"/>
    <mergeCell ref="C25:G25"/>
    <mergeCell ref="C27:G27"/>
    <mergeCell ref="C29:G29"/>
    <mergeCell ref="C36:G36"/>
    <mergeCell ref="C38:G38"/>
    <mergeCell ref="C40:G40"/>
    <mergeCell ref="C13:G13"/>
    <mergeCell ref="C15:G15"/>
    <mergeCell ref="C17:G17"/>
    <mergeCell ref="C19:G19"/>
    <mergeCell ref="C21:G21"/>
    <mergeCell ref="C23:G23"/>
    <mergeCell ref="A1:G1"/>
    <mergeCell ref="A3:B3"/>
    <mergeCell ref="A4:B4"/>
    <mergeCell ref="E4:G4"/>
    <mergeCell ref="C9:G9"/>
    <mergeCell ref="C11:G11"/>
  </mergeCells>
  <printOptions/>
  <pageMargins left="0.7875" right="0.7875" top="0.7875" bottom="0.7875" header="0.5118055555555555" footer="0.5118055555555555"/>
  <pageSetup horizontalDpi="300" verticalDpi="300" orientation="portrait" paperSize="9" scale="92" r:id="rId1"/>
  <rowBreaks count="1" manualBreakCount="1">
    <brk id="27" max="255" man="1"/>
  </rowBreaks>
  <colBreaks count="1" manualBreakCount="1">
    <brk id="7" max="65535" man="1"/>
  </colBreaks>
</worksheet>
</file>

<file path=xl/worksheets/sheet20.xml><?xml version="1.0" encoding="utf-8"?>
<worksheet xmlns="http://schemas.openxmlformats.org/spreadsheetml/2006/main" xmlns:r="http://schemas.openxmlformats.org/officeDocument/2006/relationships">
  <dimension ref="A1:CB57"/>
  <sheetViews>
    <sheetView showGridLines="0" showZeros="0" view="pageBreakPreview" zoomScale="80" zoomScaleSheetLayoutView="80" zoomScalePageLayoutView="0" workbookViewId="0" topLeftCell="A34">
      <selection activeCell="G8" sqref="G8:G57"/>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'SO03 01 Rek'!H1</f>
        <v>1</v>
      </c>
      <c r="G3" s="102"/>
    </row>
    <row r="4" spans="1:7" ht="12.75">
      <c r="A4" s="406" t="s">
        <v>153</v>
      </c>
      <c r="B4" s="406"/>
      <c r="C4" s="103" t="s">
        <v>557</v>
      </c>
      <c r="D4" s="104"/>
      <c r="E4" s="427" t="str">
        <f>'SO03 01 Rek'!G2</f>
        <v>Účelová komunikace MK1</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524</v>
      </c>
      <c r="C8" s="120" t="s">
        <v>525</v>
      </c>
      <c r="D8" s="121" t="s">
        <v>295</v>
      </c>
      <c r="E8" s="443">
        <v>625</v>
      </c>
      <c r="F8" s="122"/>
      <c r="G8" s="446">
        <f aca="true" t="shared" si="0" ref="G8:G22">E8*F8</f>
        <v>0</v>
      </c>
      <c r="H8" s="321">
        <v>0</v>
      </c>
      <c r="I8" s="322">
        <f aca="true" t="shared" si="1" ref="I8:I22">E8*H8</f>
        <v>0</v>
      </c>
      <c r="J8" s="321">
        <v>-0.240000000000009</v>
      </c>
      <c r="K8" s="322">
        <f aca="true" t="shared" si="2" ref="K8:K22">E8*J8</f>
        <v>-150.00000000000563</v>
      </c>
      <c r="O8" s="117">
        <v>2</v>
      </c>
      <c r="AA8" s="93">
        <v>1</v>
      </c>
      <c r="AB8" s="93">
        <v>1</v>
      </c>
      <c r="AC8" s="93">
        <v>1</v>
      </c>
      <c r="AZ8" s="93">
        <v>1</v>
      </c>
      <c r="BA8" s="125">
        <f aca="true" t="shared" si="3" ref="BA8:BA22">IF(AZ8=1,G8,0)</f>
        <v>0</v>
      </c>
      <c r="BB8" s="93">
        <f aca="true" t="shared" si="4" ref="BB8:BB22">IF(AZ8=2,G8,0)</f>
        <v>0</v>
      </c>
      <c r="BC8" s="93">
        <f aca="true" t="shared" si="5" ref="BC8:BC22">IF(AZ8=3,G8,0)</f>
        <v>0</v>
      </c>
      <c r="BD8" s="93">
        <f aca="true" t="shared" si="6" ref="BD8:BD22">IF(AZ8=4,G8,0)</f>
        <v>0</v>
      </c>
      <c r="BE8" s="93">
        <f aca="true" t="shared" si="7" ref="BE8:BE22">IF(AZ8=5,G8,0)</f>
        <v>0</v>
      </c>
      <c r="CA8" s="117">
        <v>1</v>
      </c>
      <c r="CB8" s="117">
        <v>1</v>
      </c>
    </row>
    <row r="9" spans="1:80" ht="12">
      <c r="A9" s="118">
        <v>2</v>
      </c>
      <c r="B9" s="119" t="s">
        <v>442</v>
      </c>
      <c r="C9" s="120" t="s">
        <v>443</v>
      </c>
      <c r="D9" s="121" t="s">
        <v>309</v>
      </c>
      <c r="E9" s="443">
        <v>89.875</v>
      </c>
      <c r="F9" s="122"/>
      <c r="G9" s="446">
        <f t="shared" si="0"/>
        <v>0</v>
      </c>
      <c r="H9" s="321">
        <v>0</v>
      </c>
      <c r="I9" s="322">
        <f t="shared" si="1"/>
        <v>0</v>
      </c>
      <c r="J9" s="321">
        <v>0</v>
      </c>
      <c r="K9" s="322">
        <f t="shared" si="2"/>
        <v>0</v>
      </c>
      <c r="O9" s="117">
        <v>2</v>
      </c>
      <c r="AA9" s="93">
        <v>1</v>
      </c>
      <c r="AB9" s="93">
        <v>1</v>
      </c>
      <c r="AC9" s="93">
        <v>1</v>
      </c>
      <c r="AZ9" s="93">
        <v>1</v>
      </c>
      <c r="BA9" s="125">
        <f t="shared" si="3"/>
        <v>0</v>
      </c>
      <c r="BB9" s="93">
        <f t="shared" si="4"/>
        <v>0</v>
      </c>
      <c r="BC9" s="93">
        <f t="shared" si="5"/>
        <v>0</v>
      </c>
      <c r="BD9" s="93">
        <f t="shared" si="6"/>
        <v>0</v>
      </c>
      <c r="BE9" s="93">
        <f t="shared" si="7"/>
        <v>0</v>
      </c>
      <c r="CA9" s="117">
        <v>1</v>
      </c>
      <c r="CB9" s="117">
        <v>1</v>
      </c>
    </row>
    <row r="10" spans="1:80" ht="12">
      <c r="A10" s="118">
        <v>3</v>
      </c>
      <c r="B10" s="119" t="s">
        <v>444</v>
      </c>
      <c r="C10" s="120" t="s">
        <v>445</v>
      </c>
      <c r="D10" s="121" t="s">
        <v>309</v>
      </c>
      <c r="E10" s="443">
        <v>89.875</v>
      </c>
      <c r="F10" s="122"/>
      <c r="G10" s="446">
        <f t="shared" si="0"/>
        <v>0</v>
      </c>
      <c r="H10" s="321">
        <v>0</v>
      </c>
      <c r="I10" s="322">
        <f t="shared" si="1"/>
        <v>0</v>
      </c>
      <c r="J10" s="321">
        <v>0</v>
      </c>
      <c r="K10" s="322">
        <f t="shared" si="2"/>
        <v>0</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2">
      <c r="A11" s="118">
        <v>4</v>
      </c>
      <c r="B11" s="119" t="s">
        <v>558</v>
      </c>
      <c r="C11" s="120" t="s">
        <v>559</v>
      </c>
      <c r="D11" s="121" t="s">
        <v>309</v>
      </c>
      <c r="E11" s="443">
        <v>6.21</v>
      </c>
      <c r="F11" s="122"/>
      <c r="G11" s="446">
        <f t="shared" si="0"/>
        <v>0</v>
      </c>
      <c r="H11" s="321">
        <v>0</v>
      </c>
      <c r="I11" s="322">
        <f t="shared" si="1"/>
        <v>0</v>
      </c>
      <c r="J11" s="321">
        <v>0</v>
      </c>
      <c r="K11" s="322">
        <f t="shared" si="2"/>
        <v>0</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9.5">
      <c r="A12" s="118">
        <v>5</v>
      </c>
      <c r="B12" s="119" t="s">
        <v>560</v>
      </c>
      <c r="C12" s="120" t="s">
        <v>561</v>
      </c>
      <c r="D12" s="121" t="s">
        <v>309</v>
      </c>
      <c r="E12" s="443">
        <v>6.21</v>
      </c>
      <c r="F12" s="122"/>
      <c r="G12" s="446">
        <f t="shared" si="0"/>
        <v>0</v>
      </c>
      <c r="H12" s="321">
        <v>0</v>
      </c>
      <c r="I12" s="322">
        <f t="shared" si="1"/>
        <v>0</v>
      </c>
      <c r="J12" s="321">
        <v>0</v>
      </c>
      <c r="K12" s="322">
        <f t="shared" si="2"/>
        <v>0</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9.5">
      <c r="A13" s="118">
        <v>6</v>
      </c>
      <c r="B13" s="119" t="s">
        <v>446</v>
      </c>
      <c r="C13" s="120" t="s">
        <v>447</v>
      </c>
      <c r="D13" s="121" t="s">
        <v>309</v>
      </c>
      <c r="E13" s="443">
        <v>6.05</v>
      </c>
      <c r="F13" s="122"/>
      <c r="G13" s="446">
        <f t="shared" si="0"/>
        <v>0</v>
      </c>
      <c r="H13" s="321">
        <v>0</v>
      </c>
      <c r="I13" s="322">
        <f t="shared" si="1"/>
        <v>0</v>
      </c>
      <c r="J13" s="321">
        <v>0</v>
      </c>
      <c r="K13" s="322">
        <f t="shared" si="2"/>
        <v>0</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9.5">
      <c r="A14" s="118">
        <v>7</v>
      </c>
      <c r="B14" s="119" t="s">
        <v>448</v>
      </c>
      <c r="C14" s="120" t="s">
        <v>449</v>
      </c>
      <c r="D14" s="121" t="s">
        <v>309</v>
      </c>
      <c r="E14" s="443">
        <v>96.085</v>
      </c>
      <c r="F14" s="122"/>
      <c r="G14" s="446">
        <f t="shared" si="0"/>
        <v>0</v>
      </c>
      <c r="H14" s="321">
        <v>0</v>
      </c>
      <c r="I14" s="322">
        <f t="shared" si="1"/>
        <v>0</v>
      </c>
      <c r="J14" s="321">
        <v>0</v>
      </c>
      <c r="K14" s="322">
        <f t="shared" si="2"/>
        <v>0</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2">
      <c r="A15" s="118">
        <v>8</v>
      </c>
      <c r="B15" s="119" t="s">
        <v>450</v>
      </c>
      <c r="C15" s="120" t="s">
        <v>451</v>
      </c>
      <c r="D15" s="121" t="s">
        <v>309</v>
      </c>
      <c r="E15" s="443">
        <v>6.05</v>
      </c>
      <c r="F15" s="122"/>
      <c r="G15" s="446">
        <f t="shared" si="0"/>
        <v>0</v>
      </c>
      <c r="H15" s="321">
        <v>0</v>
      </c>
      <c r="I15" s="322">
        <f t="shared" si="1"/>
        <v>0</v>
      </c>
      <c r="J15" s="321">
        <v>0</v>
      </c>
      <c r="K15" s="322">
        <f t="shared" si="2"/>
        <v>0</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2">
      <c r="A16" s="118">
        <v>9</v>
      </c>
      <c r="B16" s="119" t="s">
        <v>452</v>
      </c>
      <c r="C16" s="120" t="s">
        <v>453</v>
      </c>
      <c r="D16" s="121" t="s">
        <v>309</v>
      </c>
      <c r="E16" s="443">
        <v>96.085</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454</v>
      </c>
      <c r="C17" s="120" t="s">
        <v>455</v>
      </c>
      <c r="D17" s="121" t="s">
        <v>343</v>
      </c>
      <c r="E17" s="443">
        <v>158.5402</v>
      </c>
      <c r="F17" s="122"/>
      <c r="G17" s="446">
        <f t="shared" si="0"/>
        <v>0</v>
      </c>
      <c r="H17" s="321">
        <v>1</v>
      </c>
      <c r="I17" s="322">
        <f t="shared" si="1"/>
        <v>158.5402</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9.5">
      <c r="A18" s="118">
        <v>11</v>
      </c>
      <c r="B18" s="119" t="s">
        <v>456</v>
      </c>
      <c r="C18" s="120" t="s">
        <v>457</v>
      </c>
      <c r="D18" s="121" t="s">
        <v>309</v>
      </c>
      <c r="E18" s="443">
        <v>12.705</v>
      </c>
      <c r="F18" s="122"/>
      <c r="G18" s="446">
        <f t="shared" si="0"/>
        <v>0</v>
      </c>
      <c r="H18" s="321">
        <v>0</v>
      </c>
      <c r="I18" s="322">
        <f t="shared" si="1"/>
        <v>0</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2">
      <c r="A19" s="118">
        <v>12</v>
      </c>
      <c r="B19" s="119" t="s">
        <v>458</v>
      </c>
      <c r="C19" s="120" t="s">
        <v>459</v>
      </c>
      <c r="D19" s="121" t="s">
        <v>295</v>
      </c>
      <c r="E19" s="443">
        <v>60.5</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9.5">
      <c r="A20" s="118">
        <v>13</v>
      </c>
      <c r="B20" s="119" t="s">
        <v>460</v>
      </c>
      <c r="C20" s="120" t="s">
        <v>562</v>
      </c>
      <c r="D20" s="121" t="s">
        <v>295</v>
      </c>
      <c r="E20" s="443">
        <v>361.5</v>
      </c>
      <c r="F20" s="122"/>
      <c r="G20" s="446">
        <f t="shared" si="0"/>
        <v>0</v>
      </c>
      <c r="H20" s="321">
        <v>0</v>
      </c>
      <c r="I20" s="322">
        <f t="shared" si="1"/>
        <v>0</v>
      </c>
      <c r="J20" s="321">
        <v>0</v>
      </c>
      <c r="K20" s="322">
        <f t="shared" si="2"/>
        <v>0</v>
      </c>
      <c r="O20" s="117">
        <v>2</v>
      </c>
      <c r="AA20" s="93">
        <v>1</v>
      </c>
      <c r="AB20" s="93">
        <v>1</v>
      </c>
      <c r="AC20" s="93">
        <v>1</v>
      </c>
      <c r="AZ20" s="93">
        <v>1</v>
      </c>
      <c r="BA20" s="125">
        <f t="shared" si="3"/>
        <v>0</v>
      </c>
      <c r="BB20" s="93">
        <f t="shared" si="4"/>
        <v>0</v>
      </c>
      <c r="BC20" s="93">
        <f t="shared" si="5"/>
        <v>0</v>
      </c>
      <c r="BD20" s="93">
        <f t="shared" si="6"/>
        <v>0</v>
      </c>
      <c r="BE20" s="93">
        <f t="shared" si="7"/>
        <v>0</v>
      </c>
      <c r="CA20" s="117">
        <v>1</v>
      </c>
      <c r="CB20" s="117">
        <v>1</v>
      </c>
    </row>
    <row r="21" spans="1:80" ht="12">
      <c r="A21" s="118">
        <v>14</v>
      </c>
      <c r="B21" s="119" t="s">
        <v>462</v>
      </c>
      <c r="C21" s="120" t="s">
        <v>463</v>
      </c>
      <c r="D21" s="121" t="s">
        <v>295</v>
      </c>
      <c r="E21" s="443">
        <v>60.5</v>
      </c>
      <c r="F21" s="122"/>
      <c r="G21" s="446">
        <f t="shared" si="0"/>
        <v>0</v>
      </c>
      <c r="H21" s="321">
        <v>0</v>
      </c>
      <c r="I21" s="322">
        <f t="shared" si="1"/>
        <v>0</v>
      </c>
      <c r="J21" s="321">
        <v>0</v>
      </c>
      <c r="K21" s="322">
        <f t="shared" si="2"/>
        <v>0</v>
      </c>
      <c r="O21" s="117">
        <v>2</v>
      </c>
      <c r="AA21" s="93">
        <v>1</v>
      </c>
      <c r="AB21" s="93">
        <v>1</v>
      </c>
      <c r="AC21" s="93">
        <v>1</v>
      </c>
      <c r="AZ21" s="93">
        <v>1</v>
      </c>
      <c r="BA21" s="125">
        <f t="shared" si="3"/>
        <v>0</v>
      </c>
      <c r="BB21" s="93">
        <f t="shared" si="4"/>
        <v>0</v>
      </c>
      <c r="BC21" s="93">
        <f t="shared" si="5"/>
        <v>0</v>
      </c>
      <c r="BD21" s="93">
        <f t="shared" si="6"/>
        <v>0</v>
      </c>
      <c r="BE21" s="93">
        <f t="shared" si="7"/>
        <v>0</v>
      </c>
      <c r="CA21" s="117">
        <v>1</v>
      </c>
      <c r="CB21" s="117">
        <v>1</v>
      </c>
    </row>
    <row r="22" spans="1:80" ht="12">
      <c r="A22" s="118">
        <v>15</v>
      </c>
      <c r="B22" s="119" t="s">
        <v>464</v>
      </c>
      <c r="C22" s="120" t="s">
        <v>465</v>
      </c>
      <c r="D22" s="121" t="s">
        <v>375</v>
      </c>
      <c r="E22" s="443">
        <v>1.7286000000000001</v>
      </c>
      <c r="F22" s="122"/>
      <c r="G22" s="446">
        <f t="shared" si="0"/>
        <v>0</v>
      </c>
      <c r="H22" s="321">
        <v>0.000999999999999446</v>
      </c>
      <c r="I22" s="322">
        <f t="shared" si="1"/>
        <v>0.0017285999999990425</v>
      </c>
      <c r="J22" s="321"/>
      <c r="K22" s="322">
        <f t="shared" si="2"/>
        <v>0</v>
      </c>
      <c r="O22" s="117">
        <v>2</v>
      </c>
      <c r="AA22" s="93">
        <v>3</v>
      </c>
      <c r="AB22" s="93">
        <v>1</v>
      </c>
      <c r="AC22" s="93">
        <v>572400</v>
      </c>
      <c r="AZ22" s="93">
        <v>1</v>
      </c>
      <c r="BA22" s="125">
        <f t="shared" si="3"/>
        <v>0</v>
      </c>
      <c r="BB22" s="93">
        <f t="shared" si="4"/>
        <v>0</v>
      </c>
      <c r="BC22" s="93">
        <f t="shared" si="5"/>
        <v>0</v>
      </c>
      <c r="BD22" s="93">
        <f t="shared" si="6"/>
        <v>0</v>
      </c>
      <c r="BE22" s="93">
        <f t="shared" si="7"/>
        <v>0</v>
      </c>
      <c r="CA22" s="117">
        <v>3</v>
      </c>
      <c r="CB22" s="117">
        <v>1</v>
      </c>
    </row>
    <row r="23" spans="1:57" ht="12.75">
      <c r="A23" s="131"/>
      <c r="B23" s="132" t="s">
        <v>214</v>
      </c>
      <c r="C23" s="133" t="s">
        <v>466</v>
      </c>
      <c r="D23" s="134"/>
      <c r="E23" s="444"/>
      <c r="F23" s="136"/>
      <c r="G23" s="447">
        <f>SUM(G7:G22)</f>
        <v>0</v>
      </c>
      <c r="H23" s="323"/>
      <c r="I23" s="324">
        <f>SUM(I7:I22)</f>
        <v>158.5419286</v>
      </c>
      <c r="J23" s="323"/>
      <c r="K23" s="324">
        <f>SUM(K7:K22)</f>
        <v>-150.00000000000563</v>
      </c>
      <c r="O23" s="117">
        <v>4</v>
      </c>
      <c r="BA23" s="138">
        <f>SUM(BA7:BA22)</f>
        <v>0</v>
      </c>
      <c r="BB23" s="138">
        <f>SUM(BB7:BB22)</f>
        <v>0</v>
      </c>
      <c r="BC23" s="138">
        <f>SUM(BC7:BC22)</f>
        <v>0</v>
      </c>
      <c r="BD23" s="138">
        <f>SUM(BD7:BD22)</f>
        <v>0</v>
      </c>
      <c r="BE23" s="138">
        <f>SUM(BE7:BE22)</f>
        <v>0</v>
      </c>
    </row>
    <row r="24" spans="1:15" ht="12.75">
      <c r="A24" s="111" t="s">
        <v>162</v>
      </c>
      <c r="B24" s="112" t="s">
        <v>563</v>
      </c>
      <c r="C24" s="113" t="s">
        <v>564</v>
      </c>
      <c r="D24" s="114"/>
      <c r="E24" s="445"/>
      <c r="F24" s="115"/>
      <c r="G24" s="448"/>
      <c r="H24" s="317"/>
      <c r="I24" s="318"/>
      <c r="J24" s="319"/>
      <c r="K24" s="320"/>
      <c r="O24" s="117">
        <v>1</v>
      </c>
    </row>
    <row r="25" spans="1:80" ht="12">
      <c r="A25" s="118">
        <v>16</v>
      </c>
      <c r="B25" s="119" t="s">
        <v>565</v>
      </c>
      <c r="C25" s="120" t="s">
        <v>566</v>
      </c>
      <c r="D25" s="121" t="s">
        <v>295</v>
      </c>
      <c r="E25" s="443">
        <v>82.8</v>
      </c>
      <c r="F25" s="122"/>
      <c r="G25" s="446">
        <f>E25*F25</f>
        <v>0</v>
      </c>
      <c r="H25" s="321">
        <v>0.00018000000000006902</v>
      </c>
      <c r="I25" s="322">
        <f>E25*H25</f>
        <v>0.014904000000005715</v>
      </c>
      <c r="J25" s="321">
        <v>0</v>
      </c>
      <c r="K25" s="322">
        <f>E25*J25</f>
        <v>0</v>
      </c>
      <c r="O25" s="117">
        <v>2</v>
      </c>
      <c r="AA25" s="93">
        <v>1</v>
      </c>
      <c r="AB25" s="93">
        <v>1</v>
      </c>
      <c r="AC25" s="93">
        <v>1</v>
      </c>
      <c r="AZ25" s="93">
        <v>1</v>
      </c>
      <c r="BA25" s="125">
        <f>IF(AZ25=1,G25,0)</f>
        <v>0</v>
      </c>
      <c r="BB25" s="93">
        <f>IF(AZ25=2,G25,0)</f>
        <v>0</v>
      </c>
      <c r="BC25" s="93">
        <f>IF(AZ25=3,G25,0)</f>
        <v>0</v>
      </c>
      <c r="BD25" s="93">
        <f>IF(AZ25=4,G25,0)</f>
        <v>0</v>
      </c>
      <c r="BE25" s="93">
        <f>IF(AZ25=5,G25,0)</f>
        <v>0</v>
      </c>
      <c r="CA25" s="117">
        <v>1</v>
      </c>
      <c r="CB25" s="117">
        <v>1</v>
      </c>
    </row>
    <row r="26" spans="1:80" ht="12">
      <c r="A26" s="118">
        <v>17</v>
      </c>
      <c r="B26" s="119" t="s">
        <v>567</v>
      </c>
      <c r="C26" s="120" t="s">
        <v>568</v>
      </c>
      <c r="D26" s="121" t="s">
        <v>309</v>
      </c>
      <c r="E26" s="443">
        <v>2.07</v>
      </c>
      <c r="F26" s="122"/>
      <c r="G26" s="446">
        <f>E26*F26</f>
        <v>0</v>
      </c>
      <c r="H26" s="321">
        <v>1.6299999999992</v>
      </c>
      <c r="I26" s="322">
        <f>E26*H26</f>
        <v>3.374099999998344</v>
      </c>
      <c r="J26" s="321">
        <v>0</v>
      </c>
      <c r="K26" s="322">
        <f>E26*J26</f>
        <v>0</v>
      </c>
      <c r="O26" s="117">
        <v>2</v>
      </c>
      <c r="AA26" s="93">
        <v>1</v>
      </c>
      <c r="AB26" s="93">
        <v>1</v>
      </c>
      <c r="AC26" s="93">
        <v>1</v>
      </c>
      <c r="AZ26" s="93">
        <v>1</v>
      </c>
      <c r="BA26" s="125">
        <f>IF(AZ26=1,G26,0)</f>
        <v>0</v>
      </c>
      <c r="BB26" s="93">
        <f>IF(AZ26=2,G26,0)</f>
        <v>0</v>
      </c>
      <c r="BC26" s="93">
        <f>IF(AZ26=3,G26,0)</f>
        <v>0</v>
      </c>
      <c r="BD26" s="93">
        <f>IF(AZ26=4,G26,0)</f>
        <v>0</v>
      </c>
      <c r="BE26" s="93">
        <f>IF(AZ26=5,G26,0)</f>
        <v>0</v>
      </c>
      <c r="CA26" s="117">
        <v>1</v>
      </c>
      <c r="CB26" s="117">
        <v>1</v>
      </c>
    </row>
    <row r="27" spans="1:80" ht="12">
      <c r="A27" s="118">
        <v>18</v>
      </c>
      <c r="B27" s="119" t="s">
        <v>569</v>
      </c>
      <c r="C27" s="120" t="s">
        <v>570</v>
      </c>
      <c r="D27" s="121" t="s">
        <v>309</v>
      </c>
      <c r="E27" s="443">
        <v>4.14</v>
      </c>
      <c r="F27" s="122"/>
      <c r="G27" s="446">
        <f>E27*F27</f>
        <v>0</v>
      </c>
      <c r="H27" s="321">
        <v>1.66500000000087</v>
      </c>
      <c r="I27" s="322">
        <f>E27*H27</f>
        <v>6.893100000003601</v>
      </c>
      <c r="J27" s="321">
        <v>0</v>
      </c>
      <c r="K27" s="322">
        <f>E27*J27</f>
        <v>0</v>
      </c>
      <c r="O27" s="117">
        <v>2</v>
      </c>
      <c r="AA27" s="93">
        <v>1</v>
      </c>
      <c r="AB27" s="93">
        <v>1</v>
      </c>
      <c r="AC27" s="93">
        <v>1</v>
      </c>
      <c r="AZ27" s="93">
        <v>1</v>
      </c>
      <c r="BA27" s="125">
        <f>IF(AZ27=1,G27,0)</f>
        <v>0</v>
      </c>
      <c r="BB27" s="93">
        <f>IF(AZ27=2,G27,0)</f>
        <v>0</v>
      </c>
      <c r="BC27" s="93">
        <f>IF(AZ27=3,G27,0)</f>
        <v>0</v>
      </c>
      <c r="BD27" s="93">
        <f>IF(AZ27=4,G27,0)</f>
        <v>0</v>
      </c>
      <c r="BE27" s="93">
        <f>IF(AZ27=5,G27,0)</f>
        <v>0</v>
      </c>
      <c r="CA27" s="117">
        <v>1</v>
      </c>
      <c r="CB27" s="117">
        <v>1</v>
      </c>
    </row>
    <row r="28" spans="1:80" ht="12">
      <c r="A28" s="118">
        <v>19</v>
      </c>
      <c r="B28" s="119" t="s">
        <v>571</v>
      </c>
      <c r="C28" s="120" t="s">
        <v>572</v>
      </c>
      <c r="D28" s="121" t="s">
        <v>435</v>
      </c>
      <c r="E28" s="443">
        <v>69</v>
      </c>
      <c r="F28" s="122"/>
      <c r="G28" s="446">
        <f>E28*F28</f>
        <v>0</v>
      </c>
      <c r="H28" s="321">
        <v>0.000490000000000101</v>
      </c>
      <c r="I28" s="322">
        <f>E28*H28</f>
        <v>0.03381000000000697</v>
      </c>
      <c r="J28" s="321">
        <v>0</v>
      </c>
      <c r="K28" s="322">
        <f>E28*J28</f>
        <v>0</v>
      </c>
      <c r="O28" s="117">
        <v>2</v>
      </c>
      <c r="AA28" s="93">
        <v>1</v>
      </c>
      <c r="AB28" s="93">
        <v>1</v>
      </c>
      <c r="AC28" s="93">
        <v>1</v>
      </c>
      <c r="AZ28" s="93">
        <v>1</v>
      </c>
      <c r="BA28" s="125">
        <f>IF(AZ28=1,G28,0)</f>
        <v>0</v>
      </c>
      <c r="BB28" s="93">
        <f>IF(AZ28=2,G28,0)</f>
        <v>0</v>
      </c>
      <c r="BC28" s="93">
        <f>IF(AZ28=3,G28,0)</f>
        <v>0</v>
      </c>
      <c r="BD28" s="93">
        <f>IF(AZ28=4,G28,0)</f>
        <v>0</v>
      </c>
      <c r="BE28" s="93">
        <f>IF(AZ28=5,G28,0)</f>
        <v>0</v>
      </c>
      <c r="CA28" s="117">
        <v>1</v>
      </c>
      <c r="CB28" s="117">
        <v>1</v>
      </c>
    </row>
    <row r="29" spans="1:80" ht="12">
      <c r="A29" s="118">
        <v>20</v>
      </c>
      <c r="B29" s="119" t="s">
        <v>573</v>
      </c>
      <c r="C29" s="120" t="s">
        <v>574</v>
      </c>
      <c r="D29" s="121" t="s">
        <v>295</v>
      </c>
      <c r="E29" s="443">
        <v>91.08</v>
      </c>
      <c r="F29" s="122"/>
      <c r="G29" s="446">
        <f>E29*F29</f>
        <v>0</v>
      </c>
      <c r="H29" s="321">
        <v>0.00019999999999997803</v>
      </c>
      <c r="I29" s="322">
        <f>E29*H29</f>
        <v>0.018215999999997998</v>
      </c>
      <c r="J29" s="321"/>
      <c r="K29" s="322">
        <f>E29*J29</f>
        <v>0</v>
      </c>
      <c r="O29" s="117">
        <v>2</v>
      </c>
      <c r="AA29" s="93">
        <v>3</v>
      </c>
      <c r="AB29" s="93">
        <v>1</v>
      </c>
      <c r="AC29" s="93">
        <v>69365020</v>
      </c>
      <c r="AZ29" s="93">
        <v>1</v>
      </c>
      <c r="BA29" s="125">
        <f>IF(AZ29=1,G29,0)</f>
        <v>0</v>
      </c>
      <c r="BB29" s="93">
        <f>IF(AZ29=2,G29,0)</f>
        <v>0</v>
      </c>
      <c r="BC29" s="93">
        <f>IF(AZ29=3,G29,0)</f>
        <v>0</v>
      </c>
      <c r="BD29" s="93">
        <f>IF(AZ29=4,G29,0)</f>
        <v>0</v>
      </c>
      <c r="BE29" s="93">
        <f>IF(AZ29=5,G29,0)</f>
        <v>0</v>
      </c>
      <c r="CA29" s="117">
        <v>3</v>
      </c>
      <c r="CB29" s="117">
        <v>1</v>
      </c>
    </row>
    <row r="30" spans="1:57" ht="12.75">
      <c r="A30" s="131"/>
      <c r="B30" s="132" t="s">
        <v>214</v>
      </c>
      <c r="C30" s="133" t="s">
        <v>575</v>
      </c>
      <c r="D30" s="134"/>
      <c r="E30" s="444"/>
      <c r="F30" s="136"/>
      <c r="G30" s="447">
        <f>SUM(G24:G29)</f>
        <v>0</v>
      </c>
      <c r="H30" s="323"/>
      <c r="I30" s="324">
        <f>SUM(I24:I29)</f>
        <v>10.334130000001954</v>
      </c>
      <c r="J30" s="323"/>
      <c r="K30" s="324">
        <f>SUM(K24:K29)</f>
        <v>0</v>
      </c>
      <c r="O30" s="117">
        <v>4</v>
      </c>
      <c r="BA30" s="138">
        <f>SUM(BA24:BA29)</f>
        <v>0</v>
      </c>
      <c r="BB30" s="138">
        <f>SUM(BB24:BB29)</f>
        <v>0</v>
      </c>
      <c r="BC30" s="138">
        <f>SUM(BC24:BC29)</f>
        <v>0</v>
      </c>
      <c r="BD30" s="138">
        <f>SUM(BD24:BD29)</f>
        <v>0</v>
      </c>
      <c r="BE30" s="138">
        <f>SUM(BE24:BE29)</f>
        <v>0</v>
      </c>
    </row>
    <row r="31" spans="1:15" ht="12.75">
      <c r="A31" s="111" t="s">
        <v>162</v>
      </c>
      <c r="B31" s="112" t="s">
        <v>467</v>
      </c>
      <c r="C31" s="113" t="s">
        <v>468</v>
      </c>
      <c r="D31" s="114"/>
      <c r="E31" s="445"/>
      <c r="F31" s="115"/>
      <c r="G31" s="448"/>
      <c r="H31" s="317"/>
      <c r="I31" s="318"/>
      <c r="J31" s="319"/>
      <c r="K31" s="320"/>
      <c r="O31" s="117">
        <v>1</v>
      </c>
    </row>
    <row r="32" spans="1:80" ht="12">
      <c r="A32" s="118">
        <v>21</v>
      </c>
      <c r="B32" s="119" t="s">
        <v>473</v>
      </c>
      <c r="C32" s="120" t="s">
        <v>474</v>
      </c>
      <c r="D32" s="121" t="s">
        <v>295</v>
      </c>
      <c r="E32" s="443">
        <v>361.5</v>
      </c>
      <c r="F32" s="122"/>
      <c r="G32" s="446">
        <f aca="true" t="shared" si="8" ref="G32:G38">E32*F32</f>
        <v>0</v>
      </c>
      <c r="H32" s="321">
        <v>0.370800000000145</v>
      </c>
      <c r="I32" s="322">
        <f aca="true" t="shared" si="9" ref="I32:I38">E32*H32</f>
        <v>134.04420000005243</v>
      </c>
      <c r="J32" s="321">
        <v>0</v>
      </c>
      <c r="K32" s="322">
        <f aca="true" t="shared" si="10" ref="K32:K38">E32*J32</f>
        <v>0</v>
      </c>
      <c r="O32" s="117">
        <v>2</v>
      </c>
      <c r="AA32" s="93">
        <v>1</v>
      </c>
      <c r="AB32" s="93">
        <v>1</v>
      </c>
      <c r="AC32" s="93">
        <v>1</v>
      </c>
      <c r="AZ32" s="93">
        <v>1</v>
      </c>
      <c r="BA32" s="125">
        <f aca="true" t="shared" si="11" ref="BA32:BA38">IF(AZ32=1,G32,0)</f>
        <v>0</v>
      </c>
      <c r="BB32" s="93">
        <f aca="true" t="shared" si="12" ref="BB32:BB38">IF(AZ32=2,G32,0)</f>
        <v>0</v>
      </c>
      <c r="BC32" s="93">
        <f aca="true" t="shared" si="13" ref="BC32:BC38">IF(AZ32=3,G32,0)</f>
        <v>0</v>
      </c>
      <c r="BD32" s="93">
        <f aca="true" t="shared" si="14" ref="BD32:BD38">IF(AZ32=4,G32,0)</f>
        <v>0</v>
      </c>
      <c r="BE32" s="93">
        <f aca="true" t="shared" si="15" ref="BE32:BE38">IF(AZ32=5,G32,0)</f>
        <v>0</v>
      </c>
      <c r="CA32" s="117">
        <v>1</v>
      </c>
      <c r="CB32" s="117">
        <v>1</v>
      </c>
    </row>
    <row r="33" spans="1:80" ht="12">
      <c r="A33" s="118">
        <v>22</v>
      </c>
      <c r="B33" s="119" t="s">
        <v>576</v>
      </c>
      <c r="C33" s="120" t="s">
        <v>577</v>
      </c>
      <c r="D33" s="121" t="s">
        <v>295</v>
      </c>
      <c r="E33" s="443">
        <v>297</v>
      </c>
      <c r="F33" s="122"/>
      <c r="G33" s="446">
        <f t="shared" si="8"/>
        <v>0</v>
      </c>
      <c r="H33" s="321">
        <v>0.368339999999989</v>
      </c>
      <c r="I33" s="322">
        <f t="shared" si="9"/>
        <v>109.39697999999673</v>
      </c>
      <c r="J33" s="321">
        <v>0</v>
      </c>
      <c r="K33" s="322">
        <f t="shared" si="10"/>
        <v>0</v>
      </c>
      <c r="O33" s="117">
        <v>2</v>
      </c>
      <c r="AA33" s="93">
        <v>1</v>
      </c>
      <c r="AB33" s="93">
        <v>1</v>
      </c>
      <c r="AC33" s="93">
        <v>1</v>
      </c>
      <c r="AZ33" s="93">
        <v>1</v>
      </c>
      <c r="BA33" s="125">
        <f t="shared" si="11"/>
        <v>0</v>
      </c>
      <c r="BB33" s="93">
        <f t="shared" si="12"/>
        <v>0</v>
      </c>
      <c r="BC33" s="93">
        <f t="shared" si="13"/>
        <v>0</v>
      </c>
      <c r="BD33" s="93">
        <f t="shared" si="14"/>
        <v>0</v>
      </c>
      <c r="BE33" s="93">
        <f t="shared" si="15"/>
        <v>0</v>
      </c>
      <c r="CA33" s="117">
        <v>1</v>
      </c>
      <c r="CB33" s="117">
        <v>1</v>
      </c>
    </row>
    <row r="34" spans="1:80" ht="12">
      <c r="A34" s="118">
        <v>23</v>
      </c>
      <c r="B34" s="119" t="s">
        <v>578</v>
      </c>
      <c r="C34" s="120" t="s">
        <v>579</v>
      </c>
      <c r="D34" s="121" t="s">
        <v>295</v>
      </c>
      <c r="E34" s="443">
        <v>297</v>
      </c>
      <c r="F34" s="122"/>
      <c r="G34" s="446">
        <f t="shared" si="8"/>
        <v>0</v>
      </c>
      <c r="H34" s="321">
        <v>0.15825999999992701</v>
      </c>
      <c r="I34" s="322">
        <f t="shared" si="9"/>
        <v>47.00321999997832</v>
      </c>
      <c r="J34" s="321">
        <v>0</v>
      </c>
      <c r="K34" s="322">
        <f t="shared" si="10"/>
        <v>0</v>
      </c>
      <c r="O34" s="117">
        <v>2</v>
      </c>
      <c r="AA34" s="93">
        <v>1</v>
      </c>
      <c r="AB34" s="93">
        <v>1</v>
      </c>
      <c r="AC34" s="93">
        <v>1</v>
      </c>
      <c r="AZ34" s="93">
        <v>1</v>
      </c>
      <c r="BA34" s="125">
        <f t="shared" si="11"/>
        <v>0</v>
      </c>
      <c r="BB34" s="93">
        <f t="shared" si="12"/>
        <v>0</v>
      </c>
      <c r="BC34" s="93">
        <f t="shared" si="13"/>
        <v>0</v>
      </c>
      <c r="BD34" s="93">
        <f t="shared" si="14"/>
        <v>0</v>
      </c>
      <c r="BE34" s="93">
        <f t="shared" si="15"/>
        <v>0</v>
      </c>
      <c r="CA34" s="117">
        <v>1</v>
      </c>
      <c r="CB34" s="117">
        <v>1</v>
      </c>
    </row>
    <row r="35" spans="1:80" ht="12">
      <c r="A35" s="118">
        <v>24</v>
      </c>
      <c r="B35" s="119" t="s">
        <v>477</v>
      </c>
      <c r="C35" s="120" t="s">
        <v>580</v>
      </c>
      <c r="D35" s="121" t="s">
        <v>295</v>
      </c>
      <c r="E35" s="443">
        <v>297</v>
      </c>
      <c r="F35" s="122"/>
      <c r="G35" s="446">
        <f t="shared" si="8"/>
        <v>0</v>
      </c>
      <c r="H35" s="321">
        <v>0.0060100000000034</v>
      </c>
      <c r="I35" s="322">
        <f t="shared" si="9"/>
        <v>1.7849700000010098</v>
      </c>
      <c r="J35" s="321">
        <v>0</v>
      </c>
      <c r="K35" s="322">
        <f t="shared" si="10"/>
        <v>0</v>
      </c>
      <c r="O35" s="117">
        <v>2</v>
      </c>
      <c r="AA35" s="93">
        <v>1</v>
      </c>
      <c r="AB35" s="93">
        <v>1</v>
      </c>
      <c r="AC35" s="93">
        <v>1</v>
      </c>
      <c r="AZ35" s="93">
        <v>1</v>
      </c>
      <c r="BA35" s="125">
        <f t="shared" si="11"/>
        <v>0</v>
      </c>
      <c r="BB35" s="93">
        <f t="shared" si="12"/>
        <v>0</v>
      </c>
      <c r="BC35" s="93">
        <f t="shared" si="13"/>
        <v>0</v>
      </c>
      <c r="BD35" s="93">
        <f t="shared" si="14"/>
        <v>0</v>
      </c>
      <c r="BE35" s="93">
        <f t="shared" si="15"/>
        <v>0</v>
      </c>
      <c r="CA35" s="117">
        <v>1</v>
      </c>
      <c r="CB35" s="117">
        <v>1</v>
      </c>
    </row>
    <row r="36" spans="1:80" ht="12">
      <c r="A36" s="118">
        <v>25</v>
      </c>
      <c r="B36" s="119" t="s">
        <v>479</v>
      </c>
      <c r="C36" s="120" t="s">
        <v>480</v>
      </c>
      <c r="D36" s="121" t="s">
        <v>295</v>
      </c>
      <c r="E36" s="443">
        <v>297</v>
      </c>
      <c r="F36" s="122"/>
      <c r="G36" s="446">
        <f t="shared" si="8"/>
        <v>0</v>
      </c>
      <c r="H36" s="321">
        <v>0.000609999999999999</v>
      </c>
      <c r="I36" s="322">
        <f t="shared" si="9"/>
        <v>0.1811699999999997</v>
      </c>
      <c r="J36" s="321">
        <v>0</v>
      </c>
      <c r="K36" s="322">
        <f t="shared" si="10"/>
        <v>0</v>
      </c>
      <c r="O36" s="117">
        <v>2</v>
      </c>
      <c r="AA36" s="93">
        <v>1</v>
      </c>
      <c r="AB36" s="93">
        <v>1</v>
      </c>
      <c r="AC36" s="93">
        <v>1</v>
      </c>
      <c r="AZ36" s="93">
        <v>1</v>
      </c>
      <c r="BA36" s="125">
        <f t="shared" si="11"/>
        <v>0</v>
      </c>
      <c r="BB36" s="93">
        <f t="shared" si="12"/>
        <v>0</v>
      </c>
      <c r="BC36" s="93">
        <f t="shared" si="13"/>
        <v>0</v>
      </c>
      <c r="BD36" s="93">
        <f t="shared" si="14"/>
        <v>0</v>
      </c>
      <c r="BE36" s="93">
        <f t="shared" si="15"/>
        <v>0</v>
      </c>
      <c r="CA36" s="117">
        <v>1</v>
      </c>
      <c r="CB36" s="117">
        <v>1</v>
      </c>
    </row>
    <row r="37" spans="1:80" ht="12">
      <c r="A37" s="118">
        <v>26</v>
      </c>
      <c r="B37" s="119" t="s">
        <v>581</v>
      </c>
      <c r="C37" s="120" t="s">
        <v>582</v>
      </c>
      <c r="D37" s="121" t="s">
        <v>295</v>
      </c>
      <c r="E37" s="443">
        <v>297</v>
      </c>
      <c r="F37" s="122"/>
      <c r="G37" s="446">
        <f t="shared" si="8"/>
        <v>0</v>
      </c>
      <c r="H37" s="321">
        <v>0.10373000000004101</v>
      </c>
      <c r="I37" s="322">
        <f t="shared" si="9"/>
        <v>30.807810000012182</v>
      </c>
      <c r="J37" s="321">
        <v>0</v>
      </c>
      <c r="K37" s="322">
        <f t="shared" si="10"/>
        <v>0</v>
      </c>
      <c r="O37" s="117">
        <v>2</v>
      </c>
      <c r="AA37" s="93">
        <v>1</v>
      </c>
      <c r="AB37" s="93">
        <v>1</v>
      </c>
      <c r="AC37" s="93">
        <v>1</v>
      </c>
      <c r="AZ37" s="93">
        <v>1</v>
      </c>
      <c r="BA37" s="125">
        <f t="shared" si="11"/>
        <v>0</v>
      </c>
      <c r="BB37" s="93">
        <f t="shared" si="12"/>
        <v>0</v>
      </c>
      <c r="BC37" s="93">
        <f t="shared" si="13"/>
        <v>0</v>
      </c>
      <c r="BD37" s="93">
        <f t="shared" si="14"/>
        <v>0</v>
      </c>
      <c r="BE37" s="93">
        <f t="shared" si="15"/>
        <v>0</v>
      </c>
      <c r="CA37" s="117">
        <v>1</v>
      </c>
      <c r="CB37" s="117">
        <v>1</v>
      </c>
    </row>
    <row r="38" spans="1:80" ht="12">
      <c r="A38" s="118">
        <v>27</v>
      </c>
      <c r="B38" s="119" t="s">
        <v>485</v>
      </c>
      <c r="C38" s="120" t="s">
        <v>486</v>
      </c>
      <c r="D38" s="121" t="s">
        <v>435</v>
      </c>
      <c r="E38" s="443">
        <v>12</v>
      </c>
      <c r="F38" s="122"/>
      <c r="G38" s="446">
        <f t="shared" si="8"/>
        <v>0</v>
      </c>
      <c r="H38" s="321">
        <v>0.0022400000000004604</v>
      </c>
      <c r="I38" s="322">
        <f t="shared" si="9"/>
        <v>0.026880000000005524</v>
      </c>
      <c r="J38" s="321">
        <v>0</v>
      </c>
      <c r="K38" s="322">
        <f t="shared" si="10"/>
        <v>0</v>
      </c>
      <c r="O38" s="117">
        <v>2</v>
      </c>
      <c r="AA38" s="93">
        <v>1</v>
      </c>
      <c r="AB38" s="93">
        <v>1</v>
      </c>
      <c r="AC38" s="93">
        <v>1</v>
      </c>
      <c r="AZ38" s="93">
        <v>1</v>
      </c>
      <c r="BA38" s="125">
        <f t="shared" si="11"/>
        <v>0</v>
      </c>
      <c r="BB38" s="93">
        <f t="shared" si="12"/>
        <v>0</v>
      </c>
      <c r="BC38" s="93">
        <f t="shared" si="13"/>
        <v>0</v>
      </c>
      <c r="BD38" s="93">
        <f t="shared" si="14"/>
        <v>0</v>
      </c>
      <c r="BE38" s="93">
        <f t="shared" si="15"/>
        <v>0</v>
      </c>
      <c r="CA38" s="117">
        <v>1</v>
      </c>
      <c r="CB38" s="117">
        <v>1</v>
      </c>
    </row>
    <row r="39" spans="1:57" ht="12.75">
      <c r="A39" s="131"/>
      <c r="B39" s="132" t="s">
        <v>214</v>
      </c>
      <c r="C39" s="133" t="s">
        <v>491</v>
      </c>
      <c r="D39" s="134"/>
      <c r="E39" s="444"/>
      <c r="F39" s="136"/>
      <c r="G39" s="447">
        <f>SUM(G31:G38)</f>
        <v>0</v>
      </c>
      <c r="H39" s="323"/>
      <c r="I39" s="324">
        <f>SUM(I31:I38)</f>
        <v>323.2452300000407</v>
      </c>
      <c r="J39" s="323"/>
      <c r="K39" s="324">
        <f>SUM(K31:K38)</f>
        <v>0</v>
      </c>
      <c r="O39" s="117">
        <v>4</v>
      </c>
      <c r="BA39" s="138">
        <f>SUM(BA31:BA38)</f>
        <v>0</v>
      </c>
      <c r="BB39" s="138">
        <f>SUM(BB31:BB38)</f>
        <v>0</v>
      </c>
      <c r="BC39" s="138">
        <f>SUM(BC31:BC38)</f>
        <v>0</v>
      </c>
      <c r="BD39" s="138">
        <f>SUM(BD31:BD38)</f>
        <v>0</v>
      </c>
      <c r="BE39" s="138">
        <f>SUM(BE31:BE38)</f>
        <v>0</v>
      </c>
    </row>
    <row r="40" spans="1:15" ht="12.75">
      <c r="A40" s="111" t="s">
        <v>162</v>
      </c>
      <c r="B40" s="112" t="s">
        <v>583</v>
      </c>
      <c r="C40" s="113" t="s">
        <v>584</v>
      </c>
      <c r="D40" s="114"/>
      <c r="E40" s="445"/>
      <c r="F40" s="115"/>
      <c r="G40" s="448"/>
      <c r="H40" s="317"/>
      <c r="I40" s="318"/>
      <c r="J40" s="319"/>
      <c r="K40" s="320"/>
      <c r="O40" s="117">
        <v>1</v>
      </c>
    </row>
    <row r="41" spans="1:80" ht="19.5">
      <c r="A41" s="118">
        <v>28</v>
      </c>
      <c r="B41" s="119" t="s">
        <v>585</v>
      </c>
      <c r="C41" s="120" t="s">
        <v>586</v>
      </c>
      <c r="D41" s="121" t="s">
        <v>587</v>
      </c>
      <c r="E41" s="443">
        <v>1</v>
      </c>
      <c r="F41" s="122"/>
      <c r="G41" s="446">
        <f>E41*F41</f>
        <v>0</v>
      </c>
      <c r="H41" s="321">
        <v>3.05966999999873</v>
      </c>
      <c r="I41" s="322">
        <f>E41*H41</f>
        <v>3.05966999999873</v>
      </c>
      <c r="J41" s="321">
        <v>0</v>
      </c>
      <c r="K41" s="322">
        <f>E41*J41</f>
        <v>0</v>
      </c>
      <c r="O41" s="117">
        <v>2</v>
      </c>
      <c r="AA41" s="93">
        <v>1</v>
      </c>
      <c r="AB41" s="93">
        <v>1</v>
      </c>
      <c r="AC41" s="93">
        <v>1</v>
      </c>
      <c r="AZ41" s="93">
        <v>1</v>
      </c>
      <c r="BA41" s="125">
        <f>IF(AZ41=1,G41,0)</f>
        <v>0</v>
      </c>
      <c r="BB41" s="93">
        <f>IF(AZ41=2,G41,0)</f>
        <v>0</v>
      </c>
      <c r="BC41" s="93">
        <f>IF(AZ41=3,G41,0)</f>
        <v>0</v>
      </c>
      <c r="BD41" s="93">
        <f>IF(AZ41=4,G41,0)</f>
        <v>0</v>
      </c>
      <c r="BE41" s="93">
        <f>IF(AZ41=5,G41,0)</f>
        <v>0</v>
      </c>
      <c r="CA41" s="117">
        <v>1</v>
      </c>
      <c r="CB41" s="117">
        <v>1</v>
      </c>
    </row>
    <row r="42" spans="1:57" ht="12.75">
      <c r="A42" s="131"/>
      <c r="B42" s="132" t="s">
        <v>214</v>
      </c>
      <c r="C42" s="133" t="s">
        <v>588</v>
      </c>
      <c r="D42" s="134"/>
      <c r="E42" s="444"/>
      <c r="F42" s="136"/>
      <c r="G42" s="447">
        <f>SUM(G40:G41)</f>
        <v>0</v>
      </c>
      <c r="H42" s="323"/>
      <c r="I42" s="324">
        <f>SUM(I40:I41)</f>
        <v>3.05966999999873</v>
      </c>
      <c r="J42" s="323"/>
      <c r="K42" s="324">
        <f>SUM(K40:K41)</f>
        <v>0</v>
      </c>
      <c r="O42" s="117">
        <v>4</v>
      </c>
      <c r="BA42" s="138">
        <f>SUM(BA40:BA41)</f>
        <v>0</v>
      </c>
      <c r="BB42" s="138">
        <f>SUM(BB40:BB41)</f>
        <v>0</v>
      </c>
      <c r="BC42" s="138">
        <f>SUM(BC40:BC41)</f>
        <v>0</v>
      </c>
      <c r="BD42" s="138">
        <f>SUM(BD40:BD41)</f>
        <v>0</v>
      </c>
      <c r="BE42" s="138">
        <f>SUM(BE40:BE41)</f>
        <v>0</v>
      </c>
    </row>
    <row r="43" spans="1:15" ht="12.75">
      <c r="A43" s="111" t="s">
        <v>162</v>
      </c>
      <c r="B43" s="112" t="s">
        <v>492</v>
      </c>
      <c r="C43" s="113" t="s">
        <v>493</v>
      </c>
      <c r="D43" s="114"/>
      <c r="E43" s="445"/>
      <c r="F43" s="115"/>
      <c r="G43" s="448"/>
      <c r="H43" s="317"/>
      <c r="I43" s="318"/>
      <c r="J43" s="319"/>
      <c r="K43" s="320"/>
      <c r="O43" s="117">
        <v>1</v>
      </c>
    </row>
    <row r="44" spans="1:80" ht="12">
      <c r="A44" s="118">
        <v>29</v>
      </c>
      <c r="B44" s="119" t="s">
        <v>589</v>
      </c>
      <c r="C44" s="120" t="s">
        <v>590</v>
      </c>
      <c r="D44" s="121" t="s">
        <v>435</v>
      </c>
      <c r="E44" s="443">
        <v>4</v>
      </c>
      <c r="F44" s="122"/>
      <c r="G44" s="446">
        <f>E44*F44</f>
        <v>0</v>
      </c>
      <c r="H44" s="321">
        <v>0.0823199999999815</v>
      </c>
      <c r="I44" s="322">
        <f>E44*H44</f>
        <v>0.329279999999926</v>
      </c>
      <c r="J44" s="321">
        <v>0</v>
      </c>
      <c r="K44" s="322">
        <f>E44*J44</f>
        <v>0</v>
      </c>
      <c r="O44" s="117">
        <v>2</v>
      </c>
      <c r="AA44" s="93">
        <v>1</v>
      </c>
      <c r="AB44" s="93">
        <v>1</v>
      </c>
      <c r="AC44" s="93">
        <v>1</v>
      </c>
      <c r="AZ44" s="93">
        <v>1</v>
      </c>
      <c r="BA44" s="125">
        <f>IF(AZ44=1,G44,0)</f>
        <v>0</v>
      </c>
      <c r="BB44" s="93">
        <f>IF(AZ44=2,G44,0)</f>
        <v>0</v>
      </c>
      <c r="BC44" s="93">
        <f>IF(AZ44=3,G44,0)</f>
        <v>0</v>
      </c>
      <c r="BD44" s="93">
        <f>IF(AZ44=4,G44,0)</f>
        <v>0</v>
      </c>
      <c r="BE44" s="93">
        <f>IF(AZ44=5,G44,0)</f>
        <v>0</v>
      </c>
      <c r="CA44" s="117">
        <v>1</v>
      </c>
      <c r="CB44" s="117">
        <v>1</v>
      </c>
    </row>
    <row r="45" spans="1:80" ht="19.5">
      <c r="A45" s="118">
        <v>30</v>
      </c>
      <c r="B45" s="119" t="s">
        <v>536</v>
      </c>
      <c r="C45" s="120" t="s">
        <v>537</v>
      </c>
      <c r="D45" s="121" t="s">
        <v>435</v>
      </c>
      <c r="E45" s="443">
        <v>121</v>
      </c>
      <c r="F45" s="122"/>
      <c r="G45" s="446">
        <f>E45*F45</f>
        <v>0</v>
      </c>
      <c r="H45" s="321">
        <v>0.22487000000001</v>
      </c>
      <c r="I45" s="322">
        <f>E45*H45</f>
        <v>27.20927000000121</v>
      </c>
      <c r="J45" s="321">
        <v>0</v>
      </c>
      <c r="K45" s="322">
        <f>E45*J45</f>
        <v>0</v>
      </c>
      <c r="O45" s="117">
        <v>2</v>
      </c>
      <c r="AA45" s="93">
        <v>1</v>
      </c>
      <c r="AB45" s="93">
        <v>1</v>
      </c>
      <c r="AC45" s="93">
        <v>1</v>
      </c>
      <c r="AZ45" s="93">
        <v>1</v>
      </c>
      <c r="BA45" s="125">
        <f>IF(AZ45=1,G45,0)</f>
        <v>0</v>
      </c>
      <c r="BB45" s="93">
        <f>IF(AZ45=2,G45,0)</f>
        <v>0</v>
      </c>
      <c r="BC45" s="93">
        <f>IF(AZ45=3,G45,0)</f>
        <v>0</v>
      </c>
      <c r="BD45" s="93">
        <f>IF(AZ45=4,G45,0)</f>
        <v>0</v>
      </c>
      <c r="BE45" s="93">
        <f>IF(AZ45=5,G45,0)</f>
        <v>0</v>
      </c>
      <c r="CA45" s="117">
        <v>1</v>
      </c>
      <c r="CB45" s="117">
        <v>1</v>
      </c>
    </row>
    <row r="46" spans="1:80" ht="12">
      <c r="A46" s="118">
        <v>31</v>
      </c>
      <c r="B46" s="119" t="s">
        <v>500</v>
      </c>
      <c r="C46" s="120" t="s">
        <v>501</v>
      </c>
      <c r="D46" s="121" t="s">
        <v>309</v>
      </c>
      <c r="E46" s="443">
        <v>3.63</v>
      </c>
      <c r="F46" s="122"/>
      <c r="G46" s="446">
        <f>E46*F46</f>
        <v>0</v>
      </c>
      <c r="H46" s="321">
        <v>2.37855000000127</v>
      </c>
      <c r="I46" s="322">
        <f>E46*H46</f>
        <v>8.63413650000461</v>
      </c>
      <c r="J46" s="321">
        <v>0</v>
      </c>
      <c r="K46" s="322">
        <f>E46*J46</f>
        <v>0</v>
      </c>
      <c r="O46" s="117">
        <v>2</v>
      </c>
      <c r="AA46" s="93">
        <v>1</v>
      </c>
      <c r="AB46" s="93">
        <v>1</v>
      </c>
      <c r="AC46" s="93">
        <v>1</v>
      </c>
      <c r="AZ46" s="93">
        <v>1</v>
      </c>
      <c r="BA46" s="125">
        <f>IF(AZ46=1,G46,0)</f>
        <v>0</v>
      </c>
      <c r="BB46" s="93">
        <f>IF(AZ46=2,G46,0)</f>
        <v>0</v>
      </c>
      <c r="BC46" s="93">
        <f>IF(AZ46=3,G46,0)</f>
        <v>0</v>
      </c>
      <c r="BD46" s="93">
        <f>IF(AZ46=4,G46,0)</f>
        <v>0</v>
      </c>
      <c r="BE46" s="93">
        <f>IF(AZ46=5,G46,0)</f>
        <v>0</v>
      </c>
      <c r="CA46" s="117">
        <v>1</v>
      </c>
      <c r="CB46" s="117">
        <v>1</v>
      </c>
    </row>
    <row r="47" spans="1:80" ht="12">
      <c r="A47" s="118">
        <v>32</v>
      </c>
      <c r="B47" s="119" t="s">
        <v>502</v>
      </c>
      <c r="C47" s="120" t="s">
        <v>503</v>
      </c>
      <c r="D47" s="121" t="s">
        <v>435</v>
      </c>
      <c r="E47" s="443">
        <v>12</v>
      </c>
      <c r="F47" s="122"/>
      <c r="G47" s="446">
        <f>E47*F47</f>
        <v>0</v>
      </c>
      <c r="H47" s="321">
        <v>0</v>
      </c>
      <c r="I47" s="322">
        <f>E47*H47</f>
        <v>0</v>
      </c>
      <c r="J47" s="321">
        <v>0</v>
      </c>
      <c r="K47" s="322">
        <f>E47*J47</f>
        <v>0</v>
      </c>
      <c r="O47" s="117">
        <v>2</v>
      </c>
      <c r="AA47" s="93">
        <v>1</v>
      </c>
      <c r="AB47" s="93">
        <v>1</v>
      </c>
      <c r="AC47" s="93">
        <v>1</v>
      </c>
      <c r="AZ47" s="93">
        <v>1</v>
      </c>
      <c r="BA47" s="125">
        <f>IF(AZ47=1,G47,0)</f>
        <v>0</v>
      </c>
      <c r="BB47" s="93">
        <f>IF(AZ47=2,G47,0)</f>
        <v>0</v>
      </c>
      <c r="BC47" s="93">
        <f>IF(AZ47=3,G47,0)</f>
        <v>0</v>
      </c>
      <c r="BD47" s="93">
        <f>IF(AZ47=4,G47,0)</f>
        <v>0</v>
      </c>
      <c r="BE47" s="93">
        <f>IF(AZ47=5,G47,0)</f>
        <v>0</v>
      </c>
      <c r="CA47" s="117">
        <v>1</v>
      </c>
      <c r="CB47" s="117">
        <v>1</v>
      </c>
    </row>
    <row r="48" spans="1:80" ht="12">
      <c r="A48" s="118">
        <v>33</v>
      </c>
      <c r="B48" s="119" t="s">
        <v>591</v>
      </c>
      <c r="C48" s="120" t="s">
        <v>592</v>
      </c>
      <c r="D48" s="121" t="s">
        <v>587</v>
      </c>
      <c r="E48" s="443">
        <v>8.24</v>
      </c>
      <c r="F48" s="122"/>
      <c r="G48" s="446">
        <f>E48*F48</f>
        <v>0</v>
      </c>
      <c r="H48" s="321">
        <v>0.0269999999999868</v>
      </c>
      <c r="I48" s="322">
        <f>E48*H48</f>
        <v>0.22247999999989124</v>
      </c>
      <c r="J48" s="321"/>
      <c r="K48" s="322">
        <f>E48*J48</f>
        <v>0</v>
      </c>
      <c r="O48" s="117">
        <v>2</v>
      </c>
      <c r="AA48" s="93">
        <v>3</v>
      </c>
      <c r="AB48" s="93">
        <v>1</v>
      </c>
      <c r="AC48" s="93">
        <v>592162117</v>
      </c>
      <c r="AZ48" s="93">
        <v>1</v>
      </c>
      <c r="BA48" s="125">
        <f>IF(AZ48=1,G48,0)</f>
        <v>0</v>
      </c>
      <c r="BB48" s="93">
        <f>IF(AZ48=2,G48,0)</f>
        <v>0</v>
      </c>
      <c r="BC48" s="93">
        <f>IF(AZ48=3,G48,0)</f>
        <v>0</v>
      </c>
      <c r="BD48" s="93">
        <f>IF(AZ48=4,G48,0)</f>
        <v>0</v>
      </c>
      <c r="BE48" s="93">
        <f>IF(AZ48=5,G48,0)</f>
        <v>0</v>
      </c>
      <c r="CA48" s="117">
        <v>3</v>
      </c>
      <c r="CB48" s="117">
        <v>1</v>
      </c>
    </row>
    <row r="49" spans="1:57" ht="12.75">
      <c r="A49" s="131"/>
      <c r="B49" s="132" t="s">
        <v>214</v>
      </c>
      <c r="C49" s="133" t="s">
        <v>504</v>
      </c>
      <c r="D49" s="134"/>
      <c r="E49" s="444"/>
      <c r="F49" s="136"/>
      <c r="G49" s="447">
        <f>SUM(G43:G48)</f>
        <v>0</v>
      </c>
      <c r="H49" s="323"/>
      <c r="I49" s="324">
        <f>SUM(I43:I48)</f>
        <v>36.39516650000564</v>
      </c>
      <c r="J49" s="323"/>
      <c r="K49" s="324">
        <f>SUM(K43:K48)</f>
        <v>0</v>
      </c>
      <c r="O49" s="117">
        <v>4</v>
      </c>
      <c r="BA49" s="138">
        <f>SUM(BA43:BA48)</f>
        <v>0</v>
      </c>
      <c r="BB49" s="138">
        <f>SUM(BB43:BB48)</f>
        <v>0</v>
      </c>
      <c r="BC49" s="138">
        <f>SUM(BC43:BC48)</f>
        <v>0</v>
      </c>
      <c r="BD49" s="138">
        <f>SUM(BD43:BD48)</f>
        <v>0</v>
      </c>
      <c r="BE49" s="138">
        <f>SUM(BE43:BE48)</f>
        <v>0</v>
      </c>
    </row>
    <row r="50" spans="1:15" ht="12.75">
      <c r="A50" s="111" t="s">
        <v>162</v>
      </c>
      <c r="B50" s="112" t="s">
        <v>505</v>
      </c>
      <c r="C50" s="113" t="s">
        <v>506</v>
      </c>
      <c r="D50" s="114"/>
      <c r="E50" s="445"/>
      <c r="F50" s="115"/>
      <c r="G50" s="448"/>
      <c r="H50" s="317"/>
      <c r="I50" s="318"/>
      <c r="J50" s="319"/>
      <c r="K50" s="320"/>
      <c r="O50" s="117">
        <v>1</v>
      </c>
    </row>
    <row r="51" spans="1:80" ht="12">
      <c r="A51" s="118">
        <v>34</v>
      </c>
      <c r="B51" s="119" t="s">
        <v>593</v>
      </c>
      <c r="C51" s="120" t="s">
        <v>594</v>
      </c>
      <c r="D51" s="121" t="s">
        <v>343</v>
      </c>
      <c r="E51" s="443">
        <v>531.576125100047</v>
      </c>
      <c r="F51" s="122"/>
      <c r="G51" s="446">
        <f>E51*F51</f>
        <v>0</v>
      </c>
      <c r="H51" s="321">
        <v>0</v>
      </c>
      <c r="I51" s="322">
        <f>E51*H51</f>
        <v>0</v>
      </c>
      <c r="J51" s="321"/>
      <c r="K51" s="322">
        <f>E51*J51</f>
        <v>0</v>
      </c>
      <c r="O51" s="117">
        <v>2</v>
      </c>
      <c r="AA51" s="93">
        <v>7</v>
      </c>
      <c r="AB51" s="93">
        <v>1</v>
      </c>
      <c r="AC51" s="93">
        <v>2</v>
      </c>
      <c r="AZ51" s="93">
        <v>1</v>
      </c>
      <c r="BA51" s="125">
        <f>IF(AZ51=1,G51,0)</f>
        <v>0</v>
      </c>
      <c r="BB51" s="93">
        <f>IF(AZ51=2,G51,0)</f>
        <v>0</v>
      </c>
      <c r="BC51" s="93">
        <f>IF(AZ51=3,G51,0)</f>
        <v>0</v>
      </c>
      <c r="BD51" s="93">
        <f>IF(AZ51=4,G51,0)</f>
        <v>0</v>
      </c>
      <c r="BE51" s="93">
        <f>IF(AZ51=5,G51,0)</f>
        <v>0</v>
      </c>
      <c r="CA51" s="117">
        <v>7</v>
      </c>
      <c r="CB51" s="117">
        <v>1</v>
      </c>
    </row>
    <row r="52" spans="1:57" ht="12.75">
      <c r="A52" s="131"/>
      <c r="B52" s="132" t="s">
        <v>214</v>
      </c>
      <c r="C52" s="133" t="s">
        <v>509</v>
      </c>
      <c r="D52" s="134"/>
      <c r="E52" s="444"/>
      <c r="F52" s="136"/>
      <c r="G52" s="447">
        <f>SUM(G50:G51)</f>
        <v>0</v>
      </c>
      <c r="H52" s="323"/>
      <c r="I52" s="324">
        <f>SUM(I50:I51)</f>
        <v>0</v>
      </c>
      <c r="J52" s="323"/>
      <c r="K52" s="324">
        <f>SUM(K50:K51)</f>
        <v>0</v>
      </c>
      <c r="O52" s="117">
        <v>4</v>
      </c>
      <c r="BA52" s="138">
        <f>SUM(BA50:BA51)</f>
        <v>0</v>
      </c>
      <c r="BB52" s="138">
        <f>SUM(BB50:BB51)</f>
        <v>0</v>
      </c>
      <c r="BC52" s="138">
        <f>SUM(BC50:BC51)</f>
        <v>0</v>
      </c>
      <c r="BD52" s="138">
        <f>SUM(BD50:BD51)</f>
        <v>0</v>
      </c>
      <c r="BE52" s="138">
        <f>SUM(BE50:BE51)</f>
        <v>0</v>
      </c>
    </row>
    <row r="53" spans="1:15" ht="12.75">
      <c r="A53" s="111" t="s">
        <v>162</v>
      </c>
      <c r="B53" s="112" t="s">
        <v>510</v>
      </c>
      <c r="C53" s="113" t="s">
        <v>511</v>
      </c>
      <c r="D53" s="114"/>
      <c r="E53" s="445"/>
      <c r="F53" s="115"/>
      <c r="G53" s="448"/>
      <c r="H53" s="317"/>
      <c r="I53" s="318"/>
      <c r="J53" s="319"/>
      <c r="K53" s="320"/>
      <c r="O53" s="117">
        <v>1</v>
      </c>
    </row>
    <row r="54" spans="1:80" ht="12">
      <c r="A54" s="118">
        <v>35</v>
      </c>
      <c r="B54" s="119" t="s">
        <v>516</v>
      </c>
      <c r="C54" s="120" t="s">
        <v>517</v>
      </c>
      <c r="D54" s="121" t="s">
        <v>343</v>
      </c>
      <c r="E54" s="443">
        <v>71.76</v>
      </c>
      <c r="F54" s="122"/>
      <c r="G54" s="446">
        <f>E54*F54</f>
        <v>0</v>
      </c>
      <c r="H54" s="321">
        <v>0</v>
      </c>
      <c r="I54" s="322">
        <f>E54*H54</f>
        <v>0</v>
      </c>
      <c r="J54" s="321"/>
      <c r="K54" s="322">
        <f>E54*J54</f>
        <v>0</v>
      </c>
      <c r="O54" s="117">
        <v>2</v>
      </c>
      <c r="AA54" s="93">
        <v>12</v>
      </c>
      <c r="AB54" s="93">
        <v>0</v>
      </c>
      <c r="AC54" s="93">
        <v>38</v>
      </c>
      <c r="AZ54" s="93">
        <v>1</v>
      </c>
      <c r="BA54" s="125">
        <f>IF(AZ54=1,G54,0)</f>
        <v>0</v>
      </c>
      <c r="BB54" s="93">
        <f>IF(AZ54=2,G54,0)</f>
        <v>0</v>
      </c>
      <c r="BC54" s="93">
        <f>IF(AZ54=3,G54,0)</f>
        <v>0</v>
      </c>
      <c r="BD54" s="93">
        <f>IF(AZ54=4,G54,0)</f>
        <v>0</v>
      </c>
      <c r="BE54" s="93">
        <f>IF(AZ54=5,G54,0)</f>
        <v>0</v>
      </c>
      <c r="CA54" s="117">
        <v>12</v>
      </c>
      <c r="CB54" s="117">
        <v>0</v>
      </c>
    </row>
    <row r="55" spans="1:80" ht="12">
      <c r="A55" s="118">
        <v>36</v>
      </c>
      <c r="B55" s="119" t="s">
        <v>512</v>
      </c>
      <c r="C55" s="120" t="s">
        <v>513</v>
      </c>
      <c r="D55" s="121" t="s">
        <v>343</v>
      </c>
      <c r="E55" s="443">
        <v>150.000000000006</v>
      </c>
      <c r="F55" s="122"/>
      <c r="G55" s="446">
        <f>E55*F55</f>
        <v>0</v>
      </c>
      <c r="H55" s="321">
        <v>0</v>
      </c>
      <c r="I55" s="322">
        <f>E55*H55</f>
        <v>0</v>
      </c>
      <c r="J55" s="321"/>
      <c r="K55" s="322">
        <f>E55*J55</f>
        <v>0</v>
      </c>
      <c r="O55" s="117">
        <v>2</v>
      </c>
      <c r="AA55" s="93">
        <v>8</v>
      </c>
      <c r="AB55" s="93">
        <v>0</v>
      </c>
      <c r="AC55" s="93">
        <v>3</v>
      </c>
      <c r="AZ55" s="93">
        <v>1</v>
      </c>
      <c r="BA55" s="125">
        <f>IF(AZ55=1,G55,0)</f>
        <v>0</v>
      </c>
      <c r="BB55" s="93">
        <f>IF(AZ55=2,G55,0)</f>
        <v>0</v>
      </c>
      <c r="BC55" s="93">
        <f>IF(AZ55=3,G55,0)</f>
        <v>0</v>
      </c>
      <c r="BD55" s="93">
        <f>IF(AZ55=4,G55,0)</f>
        <v>0</v>
      </c>
      <c r="BE55" s="93">
        <f>IF(AZ55=5,G55,0)</f>
        <v>0</v>
      </c>
      <c r="CA55" s="117">
        <v>8</v>
      </c>
      <c r="CB55" s="117">
        <v>0</v>
      </c>
    </row>
    <row r="56" spans="1:80" ht="12">
      <c r="A56" s="118">
        <v>37</v>
      </c>
      <c r="B56" s="119" t="s">
        <v>514</v>
      </c>
      <c r="C56" s="120" t="s">
        <v>515</v>
      </c>
      <c r="D56" s="121" t="s">
        <v>343</v>
      </c>
      <c r="E56" s="443">
        <v>3600.00000000014</v>
      </c>
      <c r="F56" s="122"/>
      <c r="G56" s="446">
        <f>E56*F56</f>
        <v>0</v>
      </c>
      <c r="H56" s="321">
        <v>0</v>
      </c>
      <c r="I56" s="322">
        <f>E56*H56</f>
        <v>0</v>
      </c>
      <c r="J56" s="321"/>
      <c r="K56" s="322">
        <f>E56*J56</f>
        <v>0</v>
      </c>
      <c r="O56" s="117">
        <v>2</v>
      </c>
      <c r="AA56" s="93">
        <v>8</v>
      </c>
      <c r="AB56" s="93">
        <v>0</v>
      </c>
      <c r="AC56" s="93">
        <v>3</v>
      </c>
      <c r="AZ56" s="93">
        <v>1</v>
      </c>
      <c r="BA56" s="125">
        <f>IF(AZ56=1,G56,0)</f>
        <v>0</v>
      </c>
      <c r="BB56" s="93">
        <f>IF(AZ56=2,G56,0)</f>
        <v>0</v>
      </c>
      <c r="BC56" s="93">
        <f>IF(AZ56=3,G56,0)</f>
        <v>0</v>
      </c>
      <c r="BD56" s="93">
        <f>IF(AZ56=4,G56,0)</f>
        <v>0</v>
      </c>
      <c r="BE56" s="93">
        <f>IF(AZ56=5,G56,0)</f>
        <v>0</v>
      </c>
      <c r="CA56" s="117">
        <v>8</v>
      </c>
      <c r="CB56" s="117">
        <v>0</v>
      </c>
    </row>
    <row r="57" spans="1:57" ht="12.75">
      <c r="A57" s="131"/>
      <c r="B57" s="132" t="s">
        <v>214</v>
      </c>
      <c r="C57" s="133" t="s">
        <v>520</v>
      </c>
      <c r="D57" s="134"/>
      <c r="E57" s="135"/>
      <c r="F57" s="136"/>
      <c r="G57" s="447">
        <f>SUM(G53:G56)</f>
        <v>0</v>
      </c>
      <c r="H57" s="323"/>
      <c r="I57" s="324">
        <f>SUM(I53:I56)</f>
        <v>0</v>
      </c>
      <c r="J57" s="323"/>
      <c r="K57" s="324">
        <f>SUM(K53:K56)</f>
        <v>0</v>
      </c>
      <c r="O57" s="117">
        <v>4</v>
      </c>
      <c r="BA57" s="138">
        <f>SUM(BA53:BA56)</f>
        <v>0</v>
      </c>
      <c r="BB57" s="138">
        <f>SUM(BB53:BB56)</f>
        <v>0</v>
      </c>
      <c r="BC57" s="138">
        <f>SUM(BC53:BC56)</f>
        <v>0</v>
      </c>
      <c r="BD57" s="138">
        <f>SUM(BD53:BD56)</f>
        <v>0</v>
      </c>
      <c r="BE57" s="138">
        <f>SUM(BE53:BE56)</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6">
      <selection activeCell="A1" sqref="A1"/>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2</v>
      </c>
      <c r="D2" s="142" t="s">
        <v>595</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35</v>
      </c>
      <c r="B5" s="153"/>
      <c r="C5" s="154" t="s">
        <v>36</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'SO03 02 Rek'!E14</f>
        <v>0</v>
      </c>
      <c r="D15" s="188" t="str">
        <f>'SO03 02 Rek'!A19</f>
        <v>Ztížené výrobní podmínky</v>
      </c>
      <c r="E15" s="189"/>
      <c r="F15" s="190"/>
      <c r="G15" s="187">
        <f>'SO03 02 Rek'!I19</f>
        <v>0</v>
      </c>
    </row>
    <row r="16" spans="1:7" ht="15.75" customHeight="1">
      <c r="A16" s="185" t="s">
        <v>256</v>
      </c>
      <c r="B16" s="186" t="s">
        <v>257</v>
      </c>
      <c r="C16" s="187">
        <f>'SO03 02 Rek'!F14</f>
        <v>0</v>
      </c>
      <c r="D16" s="145" t="str">
        <f>'SO03 02 Rek'!A20</f>
        <v>Oborová přirážka</v>
      </c>
      <c r="E16" s="191"/>
      <c r="F16" s="192"/>
      <c r="G16" s="187">
        <f>'SO03 02 Rek'!I20</f>
        <v>0</v>
      </c>
    </row>
    <row r="17" spans="1:7" ht="15.75" customHeight="1">
      <c r="A17" s="185" t="s">
        <v>258</v>
      </c>
      <c r="B17" s="186" t="s">
        <v>259</v>
      </c>
      <c r="C17" s="187">
        <f>'SO03 02 Rek'!H14</f>
        <v>0</v>
      </c>
      <c r="D17" s="145" t="str">
        <f>'SO03 02 Rek'!A21</f>
        <v>Přesun stavebních kapacit</v>
      </c>
      <c r="E17" s="191"/>
      <c r="F17" s="192"/>
      <c r="G17" s="187">
        <f>'SO03 02 Rek'!I21</f>
        <v>0</v>
      </c>
    </row>
    <row r="18" spans="1:7" ht="15.75" customHeight="1">
      <c r="A18" s="193" t="s">
        <v>260</v>
      </c>
      <c r="B18" s="194" t="s">
        <v>261</v>
      </c>
      <c r="C18" s="187">
        <f>'SO03 02 Rek'!G14</f>
        <v>0</v>
      </c>
      <c r="D18" s="145" t="str">
        <f>'SO03 02 Rek'!A22</f>
        <v>Mimostaveništní doprava</v>
      </c>
      <c r="E18" s="191"/>
      <c r="F18" s="192"/>
      <c r="G18" s="187">
        <f>'SO03 02 Rek'!I22</f>
        <v>0</v>
      </c>
    </row>
    <row r="19" spans="1:7" ht="15.75" customHeight="1">
      <c r="A19" s="195" t="s">
        <v>262</v>
      </c>
      <c r="B19" s="186"/>
      <c r="C19" s="187">
        <f>SUM(C15:C18)</f>
        <v>0</v>
      </c>
      <c r="D19" s="145" t="str">
        <f>'SO03 02 Rek'!A23</f>
        <v>Zařízení staveniště</v>
      </c>
      <c r="E19" s="191"/>
      <c r="F19" s="192"/>
      <c r="G19" s="187">
        <f>'SO03 02 Rek'!I23</f>
        <v>0</v>
      </c>
    </row>
    <row r="20" spans="1:7" ht="15.75" customHeight="1">
      <c r="A20" s="195"/>
      <c r="B20" s="186"/>
      <c r="C20" s="187"/>
      <c r="D20" s="145" t="str">
        <f>'SO03 02 Rek'!A24</f>
        <v>Provoz investora</v>
      </c>
      <c r="E20" s="191"/>
      <c r="F20" s="192"/>
      <c r="G20" s="187">
        <f>'SO03 02 Rek'!I24</f>
        <v>0</v>
      </c>
    </row>
    <row r="21" spans="1:7" ht="15.75" customHeight="1">
      <c r="A21" s="195" t="s">
        <v>263</v>
      </c>
      <c r="B21" s="186"/>
      <c r="C21" s="187">
        <f>'SO03 02 Rek'!I14</f>
        <v>0</v>
      </c>
      <c r="D21" s="145" t="str">
        <f>'SO03 02 Rek'!A25</f>
        <v>Kompletační činnost (IČD)</v>
      </c>
      <c r="E21" s="191"/>
      <c r="F21" s="192"/>
      <c r="G21" s="187">
        <f>'SO03 02 Rek'!I25</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'SO03 02 Rek'!H27</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22.xml><?xml version="1.0" encoding="utf-8"?>
<worksheet xmlns="http://schemas.openxmlformats.org/spreadsheetml/2006/main" xmlns:r="http://schemas.openxmlformats.org/officeDocument/2006/relationships">
  <dimension ref="A1:BE27"/>
  <sheetViews>
    <sheetView showZeros="0" view="pageBreakPreview" zoomScale="80" zoomScaleSheetLayoutView="80" zoomScalePageLayoutView="0" workbookViewId="0" topLeftCell="A1">
      <selection activeCell="A1" sqref="A1:B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2</v>
      </c>
      <c r="I1" s="279"/>
    </row>
    <row r="2" spans="1:9" ht="12.75">
      <c r="A2" s="421" t="s">
        <v>153</v>
      </c>
      <c r="B2" s="421"/>
      <c r="C2" s="103" t="s">
        <v>557</v>
      </c>
      <c r="D2" s="104"/>
      <c r="E2" s="280"/>
      <c r="F2" s="104"/>
      <c r="G2" s="422" t="s">
        <v>595</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'SO03 02 Pol'!B7</f>
        <v>1</v>
      </c>
      <c r="B7" s="71" t="str">
        <f>'SO03 02 Pol'!C7</f>
        <v>Zemní práce</v>
      </c>
      <c r="D7" s="287"/>
      <c r="E7" s="288">
        <f>'SO03 02 Pol'!BA24</f>
        <v>0</v>
      </c>
      <c r="F7" s="289">
        <f>'SO03 02 Pol'!BB24</f>
        <v>0</v>
      </c>
      <c r="G7" s="289">
        <f>'SO03 02 Pol'!BC24</f>
        <v>0</v>
      </c>
      <c r="H7" s="289">
        <f>'SO03 02 Pol'!BD24</f>
        <v>0</v>
      </c>
      <c r="I7" s="290">
        <f>'SO03 02 Pol'!BE24</f>
        <v>0</v>
      </c>
    </row>
    <row r="8" spans="1:9" s="171" customFormat="1" ht="12">
      <c r="A8" s="286" t="str">
        <f>'SO03 02 Pol'!B25</f>
        <v>2</v>
      </c>
      <c r="B8" s="71" t="str">
        <f>'SO03 02 Pol'!C25</f>
        <v>Základy a zvláštní zakládání</v>
      </c>
      <c r="D8" s="287"/>
      <c r="E8" s="288">
        <f>'SO03 02 Pol'!BA31</f>
        <v>0</v>
      </c>
      <c r="F8" s="289">
        <f>'SO03 02 Pol'!BB31</f>
        <v>0</v>
      </c>
      <c r="G8" s="289">
        <f>'SO03 02 Pol'!BC31</f>
        <v>0</v>
      </c>
      <c r="H8" s="289">
        <f>'SO03 02 Pol'!BD31</f>
        <v>0</v>
      </c>
      <c r="I8" s="290">
        <f>'SO03 02 Pol'!BE31</f>
        <v>0</v>
      </c>
    </row>
    <row r="9" spans="1:9" s="171" customFormat="1" ht="12">
      <c r="A9" s="286" t="str">
        <f>'SO03 02 Pol'!B32</f>
        <v>5</v>
      </c>
      <c r="B9" s="71" t="str">
        <f>'SO03 02 Pol'!C32</f>
        <v>Komunikace</v>
      </c>
      <c r="D9" s="287"/>
      <c r="E9" s="288">
        <f>'SO03 02 Pol'!BA40</f>
        <v>0</v>
      </c>
      <c r="F9" s="289">
        <f>'SO03 02 Pol'!BB40</f>
        <v>0</v>
      </c>
      <c r="G9" s="289">
        <f>'SO03 02 Pol'!BC40</f>
        <v>0</v>
      </c>
      <c r="H9" s="289">
        <f>'SO03 02 Pol'!BD40</f>
        <v>0</v>
      </c>
      <c r="I9" s="290">
        <f>'SO03 02 Pol'!BE40</f>
        <v>0</v>
      </c>
    </row>
    <row r="10" spans="1:9" s="171" customFormat="1" ht="12">
      <c r="A10" s="286" t="str">
        <f>'SO03 02 Pol'!B41</f>
        <v>8</v>
      </c>
      <c r="B10" s="71" t="str">
        <f>'SO03 02 Pol'!C41</f>
        <v>Trubní vedení</v>
      </c>
      <c r="D10" s="287"/>
      <c r="E10" s="288">
        <f>'SO03 02 Pol'!BA43</f>
        <v>0</v>
      </c>
      <c r="F10" s="289">
        <f>'SO03 02 Pol'!BB43</f>
        <v>0</v>
      </c>
      <c r="G10" s="289">
        <f>'SO03 02 Pol'!BC43</f>
        <v>0</v>
      </c>
      <c r="H10" s="289">
        <f>'SO03 02 Pol'!BD43</f>
        <v>0</v>
      </c>
      <c r="I10" s="290">
        <f>'SO03 02 Pol'!BE43</f>
        <v>0</v>
      </c>
    </row>
    <row r="11" spans="1:9" s="171" customFormat="1" ht="12">
      <c r="A11" s="286" t="str">
        <f>'SO03 02 Pol'!B44</f>
        <v>91</v>
      </c>
      <c r="B11" s="71" t="str">
        <f>'SO03 02 Pol'!C44</f>
        <v>Doplňující práce na komunikaci</v>
      </c>
      <c r="D11" s="287"/>
      <c r="E11" s="288">
        <f>'SO03 02 Pol'!BA49</f>
        <v>0</v>
      </c>
      <c r="F11" s="289">
        <f>'SO03 02 Pol'!BB49</f>
        <v>0</v>
      </c>
      <c r="G11" s="289">
        <f>'SO03 02 Pol'!BC49</f>
        <v>0</v>
      </c>
      <c r="H11" s="289">
        <f>'SO03 02 Pol'!BD49</f>
        <v>0</v>
      </c>
      <c r="I11" s="290">
        <f>'SO03 02 Pol'!BE49</f>
        <v>0</v>
      </c>
    </row>
    <row r="12" spans="1:9" s="171" customFormat="1" ht="12">
      <c r="A12" s="286" t="str">
        <f>'SO03 02 Pol'!B50</f>
        <v>99</v>
      </c>
      <c r="B12" s="71" t="str">
        <f>'SO03 02 Pol'!C50</f>
        <v>Staveništní přesun hmot</v>
      </c>
      <c r="D12" s="287"/>
      <c r="E12" s="288">
        <f>'SO03 02 Pol'!BA52</f>
        <v>0</v>
      </c>
      <c r="F12" s="289">
        <f>'SO03 02 Pol'!BB52</f>
        <v>0</v>
      </c>
      <c r="G12" s="289">
        <f>'SO03 02 Pol'!BC52</f>
        <v>0</v>
      </c>
      <c r="H12" s="289">
        <f>'SO03 02 Pol'!BD52</f>
        <v>0</v>
      </c>
      <c r="I12" s="290">
        <f>'SO03 02 Pol'!BE52</f>
        <v>0</v>
      </c>
    </row>
    <row r="13" spans="1:9" s="171" customFormat="1" ht="12">
      <c r="A13" s="286" t="str">
        <f>'SO03 02 Pol'!B53</f>
        <v>D96</v>
      </c>
      <c r="B13" s="71" t="str">
        <f>'SO03 02 Pol'!C53</f>
        <v>Přesuny suti a vybouraných hmot</v>
      </c>
      <c r="D13" s="287"/>
      <c r="E13" s="288">
        <f>'SO03 02 Pol'!BA58</f>
        <v>0</v>
      </c>
      <c r="F13" s="289">
        <f>'SO03 02 Pol'!BB58</f>
        <v>0</v>
      </c>
      <c r="G13" s="289">
        <f>'SO03 02 Pol'!BC58</f>
        <v>0</v>
      </c>
      <c r="H13" s="289">
        <f>'SO03 02 Pol'!BD58</f>
        <v>0</v>
      </c>
      <c r="I13" s="290">
        <f>'SO03 02 Pol'!BE58</f>
        <v>0</v>
      </c>
    </row>
    <row r="14" spans="1:9" s="14" customFormat="1" ht="12.75">
      <c r="A14" s="291"/>
      <c r="B14" s="292" t="s">
        <v>404</v>
      </c>
      <c r="C14" s="292"/>
      <c r="D14" s="293"/>
      <c r="E14" s="294">
        <f>SUM(E7:E13)</f>
        <v>0</v>
      </c>
      <c r="F14" s="295">
        <f>SUM(F7:F13)</f>
        <v>0</v>
      </c>
      <c r="G14" s="295">
        <f>SUM(G7:G13)</f>
        <v>0</v>
      </c>
      <c r="H14" s="295">
        <f>SUM(H7:H13)</f>
        <v>0</v>
      </c>
      <c r="I14" s="296">
        <f>SUM(I7:I13)</f>
        <v>0</v>
      </c>
    </row>
    <row r="15" spans="1:9" ht="12">
      <c r="A15" s="171"/>
      <c r="B15" s="171"/>
      <c r="C15" s="171"/>
      <c r="D15" s="171"/>
      <c r="E15" s="171"/>
      <c r="F15" s="171"/>
      <c r="G15" s="171"/>
      <c r="H15" s="171"/>
      <c r="I15" s="171"/>
    </row>
    <row r="16" spans="1:57" ht="19.5" customHeight="1">
      <c r="A16" s="424" t="s">
        <v>405</v>
      </c>
      <c r="B16" s="424"/>
      <c r="C16" s="424"/>
      <c r="D16" s="424"/>
      <c r="E16" s="424"/>
      <c r="F16" s="424"/>
      <c r="G16" s="424"/>
      <c r="H16" s="424"/>
      <c r="I16" s="424"/>
      <c r="BA16" s="177"/>
      <c r="BB16" s="177"/>
      <c r="BC16" s="177"/>
      <c r="BD16" s="177"/>
      <c r="BE16" s="177"/>
    </row>
    <row r="18" spans="1:9" ht="12.75">
      <c r="A18" s="201" t="s">
        <v>406</v>
      </c>
      <c r="B18" s="202"/>
      <c r="C18" s="202"/>
      <c r="D18" s="297"/>
      <c r="E18" s="298" t="s">
        <v>407</v>
      </c>
      <c r="F18" s="299" t="s">
        <v>22</v>
      </c>
      <c r="G18" s="300" t="s">
        <v>408</v>
      </c>
      <c r="H18" s="301"/>
      <c r="I18" s="302" t="s">
        <v>407</v>
      </c>
    </row>
    <row r="19" spans="1:53" ht="12">
      <c r="A19" s="195" t="s">
        <v>409</v>
      </c>
      <c r="B19" s="186"/>
      <c r="C19" s="186"/>
      <c r="D19" s="303"/>
      <c r="E19" s="304">
        <v>0</v>
      </c>
      <c r="F19" s="305">
        <v>0</v>
      </c>
      <c r="G19" s="306">
        <v>1832088.00715425</v>
      </c>
      <c r="H19" s="307"/>
      <c r="I19" s="308">
        <f aca="true" t="shared" si="0" ref="I19:I26">E19+F19*G19/100</f>
        <v>0</v>
      </c>
      <c r="BA19" s="1">
        <v>0</v>
      </c>
    </row>
    <row r="20" spans="1:53" ht="12">
      <c r="A20" s="195" t="s">
        <v>410</v>
      </c>
      <c r="B20" s="186"/>
      <c r="C20" s="186"/>
      <c r="D20" s="303"/>
      <c r="E20" s="304">
        <v>0</v>
      </c>
      <c r="F20" s="305">
        <v>0</v>
      </c>
      <c r="G20" s="306">
        <v>1832088.00715425</v>
      </c>
      <c r="H20" s="307"/>
      <c r="I20" s="308">
        <f t="shared" si="0"/>
        <v>0</v>
      </c>
      <c r="BA20" s="1">
        <v>0</v>
      </c>
    </row>
    <row r="21" spans="1:53" ht="12">
      <c r="A21" s="195" t="s">
        <v>411</v>
      </c>
      <c r="B21" s="186"/>
      <c r="C21" s="186"/>
      <c r="D21" s="303"/>
      <c r="E21" s="304">
        <v>0</v>
      </c>
      <c r="F21" s="305">
        <v>0</v>
      </c>
      <c r="G21" s="306">
        <v>1832088.00715425</v>
      </c>
      <c r="H21" s="307"/>
      <c r="I21" s="308">
        <f t="shared" si="0"/>
        <v>0</v>
      </c>
      <c r="BA21" s="1">
        <v>0</v>
      </c>
    </row>
    <row r="22" spans="1:53" ht="12">
      <c r="A22" s="195" t="s">
        <v>412</v>
      </c>
      <c r="B22" s="186"/>
      <c r="C22" s="186"/>
      <c r="D22" s="303"/>
      <c r="E22" s="304">
        <v>0</v>
      </c>
      <c r="F22" s="305">
        <v>0</v>
      </c>
      <c r="G22" s="306">
        <v>1832088.00715425</v>
      </c>
      <c r="H22" s="307"/>
      <c r="I22" s="308">
        <f t="shared" si="0"/>
        <v>0</v>
      </c>
      <c r="BA22" s="1">
        <v>0</v>
      </c>
    </row>
    <row r="23" spans="1:53" ht="12">
      <c r="A23" s="195" t="s">
        <v>413</v>
      </c>
      <c r="B23" s="186"/>
      <c r="C23" s="186"/>
      <c r="D23" s="303"/>
      <c r="E23" s="304">
        <v>0</v>
      </c>
      <c r="F23" s="305">
        <v>0</v>
      </c>
      <c r="G23" s="306">
        <v>1832088.00715425</v>
      </c>
      <c r="H23" s="307"/>
      <c r="I23" s="308">
        <f t="shared" si="0"/>
        <v>0</v>
      </c>
      <c r="BA23" s="1">
        <v>1</v>
      </c>
    </row>
    <row r="24" spans="1:53" ht="12">
      <c r="A24" s="195" t="s">
        <v>414</v>
      </c>
      <c r="B24" s="186"/>
      <c r="C24" s="186"/>
      <c r="D24" s="303"/>
      <c r="E24" s="304">
        <v>0</v>
      </c>
      <c r="F24" s="305">
        <v>0</v>
      </c>
      <c r="G24" s="306">
        <v>1832088.00715425</v>
      </c>
      <c r="H24" s="307"/>
      <c r="I24" s="308">
        <f t="shared" si="0"/>
        <v>0</v>
      </c>
      <c r="BA24" s="1">
        <v>1</v>
      </c>
    </row>
    <row r="25" spans="1:53" ht="12">
      <c r="A25" s="195" t="s">
        <v>415</v>
      </c>
      <c r="B25" s="186"/>
      <c r="C25" s="186"/>
      <c r="D25" s="303"/>
      <c r="E25" s="304">
        <v>0</v>
      </c>
      <c r="F25" s="305">
        <v>0</v>
      </c>
      <c r="G25" s="306">
        <v>1832088.00715425</v>
      </c>
      <c r="H25" s="307"/>
      <c r="I25" s="308">
        <f t="shared" si="0"/>
        <v>0</v>
      </c>
      <c r="BA25" s="1">
        <v>2</v>
      </c>
    </row>
    <row r="26" spans="1:53" ht="12">
      <c r="A26" s="195" t="s">
        <v>416</v>
      </c>
      <c r="B26" s="186"/>
      <c r="C26" s="186"/>
      <c r="D26" s="303"/>
      <c r="E26" s="304">
        <v>0</v>
      </c>
      <c r="F26" s="305">
        <v>0</v>
      </c>
      <c r="G26" s="306">
        <v>1832088.00715425</v>
      </c>
      <c r="H26" s="307"/>
      <c r="I26" s="308">
        <f t="shared" si="0"/>
        <v>0</v>
      </c>
      <c r="BA26" s="1">
        <v>2</v>
      </c>
    </row>
    <row r="27" spans="1:9" ht="12.75">
      <c r="A27" s="309"/>
      <c r="B27" s="310" t="s">
        <v>417</v>
      </c>
      <c r="C27" s="311"/>
      <c r="D27" s="312"/>
      <c r="E27" s="313"/>
      <c r="F27" s="314"/>
      <c r="G27" s="314"/>
      <c r="H27" s="425">
        <f>SUM(I19:I26)</f>
        <v>0</v>
      </c>
      <c r="I27" s="425"/>
    </row>
  </sheetData>
  <sheetProtection selectLockedCells="1" selectUnlockedCells="1"/>
  <mergeCells count="6">
    <mergeCell ref="A1:B1"/>
    <mergeCell ref="A2:B2"/>
    <mergeCell ref="G2:I2"/>
    <mergeCell ref="A4:I4"/>
    <mergeCell ref="A16:I16"/>
    <mergeCell ref="H27:I27"/>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CB58"/>
  <sheetViews>
    <sheetView showGridLines="0" showZeros="0" view="pageBreakPreview" zoomScale="80" zoomScaleSheetLayoutView="80" zoomScalePageLayoutView="0" workbookViewId="0" topLeftCell="A34">
      <selection activeCell="G8" sqref="G8:G58"/>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'SO03 02 Rek'!H1</f>
        <v>2</v>
      </c>
      <c r="G3" s="102"/>
    </row>
    <row r="4" spans="1:7" ht="12.75">
      <c r="A4" s="406" t="s">
        <v>153</v>
      </c>
      <c r="B4" s="406"/>
      <c r="C4" s="103" t="s">
        <v>557</v>
      </c>
      <c r="D4" s="104"/>
      <c r="E4" s="427" t="str">
        <f>'SO03 02 Rek'!G2</f>
        <v>Účelová komunikace MK2</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524</v>
      </c>
      <c r="C8" s="120" t="s">
        <v>525</v>
      </c>
      <c r="D8" s="121" t="s">
        <v>295</v>
      </c>
      <c r="E8" s="443">
        <v>940</v>
      </c>
      <c r="F8" s="122"/>
      <c r="G8" s="446">
        <f aca="true" t="shared" si="0" ref="G8:G23">E8*F8</f>
        <v>0</v>
      </c>
      <c r="H8" s="321">
        <v>0</v>
      </c>
      <c r="I8" s="322">
        <f aca="true" t="shared" si="1" ref="I8:I23">E8*H8</f>
        <v>0</v>
      </c>
      <c r="J8" s="321">
        <v>-0.240000000000009</v>
      </c>
      <c r="K8" s="322">
        <f aca="true" t="shared" si="2" ref="K8:K23">E8*J8</f>
        <v>-225.60000000000846</v>
      </c>
      <c r="O8" s="117">
        <v>2</v>
      </c>
      <c r="AA8" s="93">
        <v>1</v>
      </c>
      <c r="AB8" s="93">
        <v>1</v>
      </c>
      <c r="AC8" s="93">
        <v>1</v>
      </c>
      <c r="AZ8" s="93">
        <v>1</v>
      </c>
      <c r="BA8" s="125">
        <f aca="true" t="shared" si="3" ref="BA8:BA23">IF(AZ8=1,G8,0)</f>
        <v>0</v>
      </c>
      <c r="BB8" s="93">
        <f aca="true" t="shared" si="4" ref="BB8:BB23">IF(AZ8=2,G8,0)</f>
        <v>0</v>
      </c>
      <c r="BC8" s="93">
        <f aca="true" t="shared" si="5" ref="BC8:BC23">IF(AZ8=3,G8,0)</f>
        <v>0</v>
      </c>
      <c r="BD8" s="93">
        <f aca="true" t="shared" si="6" ref="BD8:BD23">IF(AZ8=4,G8,0)</f>
        <v>0</v>
      </c>
      <c r="BE8" s="93">
        <f aca="true" t="shared" si="7" ref="BE8:BE23">IF(AZ8=5,G8,0)</f>
        <v>0</v>
      </c>
      <c r="CA8" s="117">
        <v>1</v>
      </c>
      <c r="CB8" s="117">
        <v>1</v>
      </c>
    </row>
    <row r="9" spans="1:80" ht="12">
      <c r="A9" s="118">
        <v>2</v>
      </c>
      <c r="B9" s="119" t="s">
        <v>596</v>
      </c>
      <c r="C9" s="120" t="s">
        <v>597</v>
      </c>
      <c r="D9" s="121" t="s">
        <v>295</v>
      </c>
      <c r="E9" s="443">
        <v>940</v>
      </c>
      <c r="F9" s="122"/>
      <c r="G9" s="446">
        <f t="shared" si="0"/>
        <v>0</v>
      </c>
      <c r="H9" s="321">
        <v>0</v>
      </c>
      <c r="I9" s="322">
        <f t="shared" si="1"/>
        <v>0</v>
      </c>
      <c r="J9" s="321">
        <v>-0.18100000000004</v>
      </c>
      <c r="K9" s="322">
        <f t="shared" si="2"/>
        <v>-170.1400000000376</v>
      </c>
      <c r="O9" s="117">
        <v>2</v>
      </c>
      <c r="AA9" s="93">
        <v>1</v>
      </c>
      <c r="AB9" s="93">
        <v>1</v>
      </c>
      <c r="AC9" s="93">
        <v>1</v>
      </c>
      <c r="AZ9" s="93">
        <v>1</v>
      </c>
      <c r="BA9" s="125">
        <f t="shared" si="3"/>
        <v>0</v>
      </c>
      <c r="BB9" s="93">
        <f t="shared" si="4"/>
        <v>0</v>
      </c>
      <c r="BC9" s="93">
        <f t="shared" si="5"/>
        <v>0</v>
      </c>
      <c r="BD9" s="93">
        <f t="shared" si="6"/>
        <v>0</v>
      </c>
      <c r="BE9" s="93">
        <f t="shared" si="7"/>
        <v>0</v>
      </c>
      <c r="CA9" s="117">
        <v>1</v>
      </c>
      <c r="CB9" s="117">
        <v>1</v>
      </c>
    </row>
    <row r="10" spans="1:80" ht="12">
      <c r="A10" s="118">
        <v>3</v>
      </c>
      <c r="B10" s="119" t="s">
        <v>442</v>
      </c>
      <c r="C10" s="120" t="s">
        <v>443</v>
      </c>
      <c r="D10" s="121" t="s">
        <v>309</v>
      </c>
      <c r="E10" s="443">
        <v>144.975</v>
      </c>
      <c r="F10" s="122"/>
      <c r="G10" s="446">
        <f t="shared" si="0"/>
        <v>0</v>
      </c>
      <c r="H10" s="321">
        <v>0</v>
      </c>
      <c r="I10" s="322">
        <f t="shared" si="1"/>
        <v>0</v>
      </c>
      <c r="J10" s="321">
        <v>0</v>
      </c>
      <c r="K10" s="322">
        <f t="shared" si="2"/>
        <v>0</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2">
      <c r="A11" s="118">
        <v>4</v>
      </c>
      <c r="B11" s="119" t="s">
        <v>444</v>
      </c>
      <c r="C11" s="120" t="s">
        <v>445</v>
      </c>
      <c r="D11" s="121" t="s">
        <v>309</v>
      </c>
      <c r="E11" s="443">
        <v>144.975</v>
      </c>
      <c r="F11" s="122"/>
      <c r="G11" s="446">
        <f t="shared" si="0"/>
        <v>0</v>
      </c>
      <c r="H11" s="321">
        <v>0</v>
      </c>
      <c r="I11" s="322">
        <f t="shared" si="1"/>
        <v>0</v>
      </c>
      <c r="J11" s="321">
        <v>0</v>
      </c>
      <c r="K11" s="322">
        <f t="shared" si="2"/>
        <v>0</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2">
      <c r="A12" s="118">
        <v>5</v>
      </c>
      <c r="B12" s="119" t="s">
        <v>558</v>
      </c>
      <c r="C12" s="120" t="s">
        <v>559</v>
      </c>
      <c r="D12" s="121" t="s">
        <v>309</v>
      </c>
      <c r="E12" s="443">
        <v>9.9</v>
      </c>
      <c r="F12" s="122"/>
      <c r="G12" s="446">
        <f t="shared" si="0"/>
        <v>0</v>
      </c>
      <c r="H12" s="321">
        <v>0</v>
      </c>
      <c r="I12" s="322">
        <f t="shared" si="1"/>
        <v>0</v>
      </c>
      <c r="J12" s="321">
        <v>0</v>
      </c>
      <c r="K12" s="322">
        <f t="shared" si="2"/>
        <v>0</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9.5">
      <c r="A13" s="118">
        <v>6</v>
      </c>
      <c r="B13" s="119" t="s">
        <v>560</v>
      </c>
      <c r="C13" s="120" t="s">
        <v>561</v>
      </c>
      <c r="D13" s="121" t="s">
        <v>309</v>
      </c>
      <c r="E13" s="443">
        <v>9.9</v>
      </c>
      <c r="F13" s="122"/>
      <c r="G13" s="446">
        <f t="shared" si="0"/>
        <v>0</v>
      </c>
      <c r="H13" s="321">
        <v>0</v>
      </c>
      <c r="I13" s="322">
        <f t="shared" si="1"/>
        <v>0</v>
      </c>
      <c r="J13" s="321">
        <v>0</v>
      </c>
      <c r="K13" s="322">
        <f t="shared" si="2"/>
        <v>0</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9.5">
      <c r="A14" s="118">
        <v>7</v>
      </c>
      <c r="B14" s="119" t="s">
        <v>446</v>
      </c>
      <c r="C14" s="120" t="s">
        <v>447</v>
      </c>
      <c r="D14" s="121" t="s">
        <v>309</v>
      </c>
      <c r="E14" s="443">
        <v>7.15</v>
      </c>
      <c r="F14" s="122"/>
      <c r="G14" s="446">
        <f t="shared" si="0"/>
        <v>0</v>
      </c>
      <c r="H14" s="321">
        <v>0</v>
      </c>
      <c r="I14" s="322">
        <f t="shared" si="1"/>
        <v>0</v>
      </c>
      <c r="J14" s="321">
        <v>0</v>
      </c>
      <c r="K14" s="322">
        <f t="shared" si="2"/>
        <v>0</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9.5">
      <c r="A15" s="118">
        <v>8</v>
      </c>
      <c r="B15" s="119" t="s">
        <v>448</v>
      </c>
      <c r="C15" s="120" t="s">
        <v>449</v>
      </c>
      <c r="D15" s="121" t="s">
        <v>309</v>
      </c>
      <c r="E15" s="443">
        <v>154.875</v>
      </c>
      <c r="F15" s="122"/>
      <c r="G15" s="446">
        <f t="shared" si="0"/>
        <v>0</v>
      </c>
      <c r="H15" s="321">
        <v>0</v>
      </c>
      <c r="I15" s="322">
        <f t="shared" si="1"/>
        <v>0</v>
      </c>
      <c r="J15" s="321">
        <v>0</v>
      </c>
      <c r="K15" s="322">
        <f t="shared" si="2"/>
        <v>0</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2">
      <c r="A16" s="118">
        <v>9</v>
      </c>
      <c r="B16" s="119" t="s">
        <v>450</v>
      </c>
      <c r="C16" s="120" t="s">
        <v>451</v>
      </c>
      <c r="D16" s="121" t="s">
        <v>309</v>
      </c>
      <c r="E16" s="443">
        <v>7.15</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452</v>
      </c>
      <c r="C17" s="120" t="s">
        <v>453</v>
      </c>
      <c r="D17" s="121" t="s">
        <v>309</v>
      </c>
      <c r="E17" s="443">
        <v>154.875</v>
      </c>
      <c r="F17" s="122"/>
      <c r="G17" s="446">
        <f t="shared" si="0"/>
        <v>0</v>
      </c>
      <c r="H17" s="321">
        <v>0</v>
      </c>
      <c r="I17" s="322">
        <f t="shared" si="1"/>
        <v>0</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2">
      <c r="A18" s="118">
        <v>11</v>
      </c>
      <c r="B18" s="119" t="s">
        <v>454</v>
      </c>
      <c r="C18" s="120" t="s">
        <v>455</v>
      </c>
      <c r="D18" s="121" t="s">
        <v>343</v>
      </c>
      <c r="E18" s="443">
        <v>255.5437</v>
      </c>
      <c r="F18" s="122"/>
      <c r="G18" s="446">
        <f t="shared" si="0"/>
        <v>0</v>
      </c>
      <c r="H18" s="321">
        <v>1</v>
      </c>
      <c r="I18" s="322">
        <f t="shared" si="1"/>
        <v>255.5437</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9.5">
      <c r="A19" s="118">
        <v>12</v>
      </c>
      <c r="B19" s="119" t="s">
        <v>456</v>
      </c>
      <c r="C19" s="120" t="s">
        <v>457</v>
      </c>
      <c r="D19" s="121" t="s">
        <v>309</v>
      </c>
      <c r="E19" s="443">
        <v>15.015</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2">
      <c r="A20" s="118">
        <v>13</v>
      </c>
      <c r="B20" s="119" t="s">
        <v>458</v>
      </c>
      <c r="C20" s="120" t="s">
        <v>459</v>
      </c>
      <c r="D20" s="121" t="s">
        <v>295</v>
      </c>
      <c r="E20" s="443">
        <v>71.5</v>
      </c>
      <c r="F20" s="122"/>
      <c r="G20" s="446">
        <f t="shared" si="0"/>
        <v>0</v>
      </c>
      <c r="H20" s="321">
        <v>0</v>
      </c>
      <c r="I20" s="322">
        <f t="shared" si="1"/>
        <v>0</v>
      </c>
      <c r="J20" s="321">
        <v>0</v>
      </c>
      <c r="K20" s="322">
        <f t="shared" si="2"/>
        <v>0</v>
      </c>
      <c r="O20" s="117">
        <v>2</v>
      </c>
      <c r="AA20" s="93">
        <v>1</v>
      </c>
      <c r="AB20" s="93">
        <v>1</v>
      </c>
      <c r="AC20" s="93">
        <v>1</v>
      </c>
      <c r="AZ20" s="93">
        <v>1</v>
      </c>
      <c r="BA20" s="125">
        <f t="shared" si="3"/>
        <v>0</v>
      </c>
      <c r="BB20" s="93">
        <f t="shared" si="4"/>
        <v>0</v>
      </c>
      <c r="BC20" s="93">
        <f t="shared" si="5"/>
        <v>0</v>
      </c>
      <c r="BD20" s="93">
        <f t="shared" si="6"/>
        <v>0</v>
      </c>
      <c r="BE20" s="93">
        <f t="shared" si="7"/>
        <v>0</v>
      </c>
      <c r="CA20" s="117">
        <v>1</v>
      </c>
      <c r="CB20" s="117">
        <v>1</v>
      </c>
    </row>
    <row r="21" spans="1:80" ht="19.5">
      <c r="A21" s="118">
        <v>14</v>
      </c>
      <c r="B21" s="119" t="s">
        <v>460</v>
      </c>
      <c r="C21" s="120" t="s">
        <v>598</v>
      </c>
      <c r="D21" s="121" t="s">
        <v>295</v>
      </c>
      <c r="E21" s="443">
        <v>944.5</v>
      </c>
      <c r="F21" s="122"/>
      <c r="G21" s="446">
        <f t="shared" si="0"/>
        <v>0</v>
      </c>
      <c r="H21" s="321">
        <v>0</v>
      </c>
      <c r="I21" s="322">
        <f t="shared" si="1"/>
        <v>0</v>
      </c>
      <c r="J21" s="321">
        <v>0</v>
      </c>
      <c r="K21" s="322">
        <f t="shared" si="2"/>
        <v>0</v>
      </c>
      <c r="O21" s="117">
        <v>2</v>
      </c>
      <c r="AA21" s="93">
        <v>1</v>
      </c>
      <c r="AB21" s="93">
        <v>1</v>
      </c>
      <c r="AC21" s="93">
        <v>1</v>
      </c>
      <c r="AZ21" s="93">
        <v>1</v>
      </c>
      <c r="BA21" s="125">
        <f t="shared" si="3"/>
        <v>0</v>
      </c>
      <c r="BB21" s="93">
        <f t="shared" si="4"/>
        <v>0</v>
      </c>
      <c r="BC21" s="93">
        <f t="shared" si="5"/>
        <v>0</v>
      </c>
      <c r="BD21" s="93">
        <f t="shared" si="6"/>
        <v>0</v>
      </c>
      <c r="BE21" s="93">
        <f t="shared" si="7"/>
        <v>0</v>
      </c>
      <c r="CA21" s="117">
        <v>1</v>
      </c>
      <c r="CB21" s="117">
        <v>1</v>
      </c>
    </row>
    <row r="22" spans="1:80" ht="12">
      <c r="A22" s="118">
        <v>15</v>
      </c>
      <c r="B22" s="119" t="s">
        <v>462</v>
      </c>
      <c r="C22" s="120" t="s">
        <v>463</v>
      </c>
      <c r="D22" s="121" t="s">
        <v>295</v>
      </c>
      <c r="E22" s="443">
        <v>71.5</v>
      </c>
      <c r="F22" s="122"/>
      <c r="G22" s="446">
        <f t="shared" si="0"/>
        <v>0</v>
      </c>
      <c r="H22" s="321">
        <v>0</v>
      </c>
      <c r="I22" s="322">
        <f t="shared" si="1"/>
        <v>0</v>
      </c>
      <c r="J22" s="321">
        <v>0</v>
      </c>
      <c r="K22" s="322">
        <f t="shared" si="2"/>
        <v>0</v>
      </c>
      <c r="O22" s="117">
        <v>2</v>
      </c>
      <c r="AA22" s="93">
        <v>1</v>
      </c>
      <c r="AB22" s="93">
        <v>1</v>
      </c>
      <c r="AC22" s="93">
        <v>1</v>
      </c>
      <c r="AZ22" s="93">
        <v>1</v>
      </c>
      <c r="BA22" s="125">
        <f t="shared" si="3"/>
        <v>0</v>
      </c>
      <c r="BB22" s="93">
        <f t="shared" si="4"/>
        <v>0</v>
      </c>
      <c r="BC22" s="93">
        <f t="shared" si="5"/>
        <v>0</v>
      </c>
      <c r="BD22" s="93">
        <f t="shared" si="6"/>
        <v>0</v>
      </c>
      <c r="BE22" s="93">
        <f t="shared" si="7"/>
        <v>0</v>
      </c>
      <c r="CA22" s="117">
        <v>1</v>
      </c>
      <c r="CB22" s="117">
        <v>1</v>
      </c>
    </row>
    <row r="23" spans="1:80" ht="12">
      <c r="A23" s="118">
        <v>16</v>
      </c>
      <c r="B23" s="119" t="s">
        <v>464</v>
      </c>
      <c r="C23" s="120" t="s">
        <v>465</v>
      </c>
      <c r="D23" s="121" t="s">
        <v>375</v>
      </c>
      <c r="E23" s="443">
        <v>2.0429</v>
      </c>
      <c r="F23" s="122"/>
      <c r="G23" s="446">
        <f t="shared" si="0"/>
        <v>0</v>
      </c>
      <c r="H23" s="321">
        <v>0.000999999999999446</v>
      </c>
      <c r="I23" s="322">
        <f t="shared" si="1"/>
        <v>0.0020428999999988684</v>
      </c>
      <c r="J23" s="321"/>
      <c r="K23" s="322">
        <f t="shared" si="2"/>
        <v>0</v>
      </c>
      <c r="O23" s="117">
        <v>2</v>
      </c>
      <c r="AA23" s="93">
        <v>3</v>
      </c>
      <c r="AB23" s="93">
        <v>1</v>
      </c>
      <c r="AC23" s="93">
        <v>572400</v>
      </c>
      <c r="AZ23" s="93">
        <v>1</v>
      </c>
      <c r="BA23" s="125">
        <f t="shared" si="3"/>
        <v>0</v>
      </c>
      <c r="BB23" s="93">
        <f t="shared" si="4"/>
        <v>0</v>
      </c>
      <c r="BC23" s="93">
        <f t="shared" si="5"/>
        <v>0</v>
      </c>
      <c r="BD23" s="93">
        <f t="shared" si="6"/>
        <v>0</v>
      </c>
      <c r="BE23" s="93">
        <f t="shared" si="7"/>
        <v>0</v>
      </c>
      <c r="CA23" s="117">
        <v>3</v>
      </c>
      <c r="CB23" s="117">
        <v>1</v>
      </c>
    </row>
    <row r="24" spans="1:57" ht="12.75">
      <c r="A24" s="131"/>
      <c r="B24" s="132" t="s">
        <v>214</v>
      </c>
      <c r="C24" s="133" t="s">
        <v>466</v>
      </c>
      <c r="D24" s="134"/>
      <c r="E24" s="444"/>
      <c r="F24" s="136"/>
      <c r="G24" s="447">
        <f>SUM(G7:G23)</f>
        <v>0</v>
      </c>
      <c r="H24" s="323"/>
      <c r="I24" s="324">
        <f>SUM(I7:I23)</f>
        <v>255.5457429</v>
      </c>
      <c r="J24" s="323"/>
      <c r="K24" s="324">
        <f>SUM(K7:K23)</f>
        <v>-395.74000000004605</v>
      </c>
      <c r="O24" s="117">
        <v>4</v>
      </c>
      <c r="BA24" s="138">
        <f>SUM(BA7:BA23)</f>
        <v>0</v>
      </c>
      <c r="BB24" s="138">
        <f>SUM(BB7:BB23)</f>
        <v>0</v>
      </c>
      <c r="BC24" s="138">
        <f>SUM(BC7:BC23)</f>
        <v>0</v>
      </c>
      <c r="BD24" s="138">
        <f>SUM(BD7:BD23)</f>
        <v>0</v>
      </c>
      <c r="BE24" s="138">
        <f>SUM(BE7:BE23)</f>
        <v>0</v>
      </c>
    </row>
    <row r="25" spans="1:15" ht="12.75">
      <c r="A25" s="111" t="s">
        <v>162</v>
      </c>
      <c r="B25" s="112" t="s">
        <v>563</v>
      </c>
      <c r="C25" s="113" t="s">
        <v>564</v>
      </c>
      <c r="D25" s="114"/>
      <c r="E25" s="445"/>
      <c r="F25" s="115"/>
      <c r="G25" s="448"/>
      <c r="H25" s="317"/>
      <c r="I25" s="318"/>
      <c r="J25" s="319"/>
      <c r="K25" s="320"/>
      <c r="O25" s="117">
        <v>1</v>
      </c>
    </row>
    <row r="26" spans="1:80" ht="12">
      <c r="A26" s="118">
        <v>17</v>
      </c>
      <c r="B26" s="119" t="s">
        <v>565</v>
      </c>
      <c r="C26" s="120" t="s">
        <v>566</v>
      </c>
      <c r="D26" s="121" t="s">
        <v>295</v>
      </c>
      <c r="E26" s="443">
        <v>132</v>
      </c>
      <c r="F26" s="122"/>
      <c r="G26" s="446">
        <f>E26*F26</f>
        <v>0</v>
      </c>
      <c r="H26" s="321">
        <v>0.00018000000000006902</v>
      </c>
      <c r="I26" s="322">
        <f>E26*H26</f>
        <v>0.02376000000000911</v>
      </c>
      <c r="J26" s="321">
        <v>0</v>
      </c>
      <c r="K26" s="322">
        <f>E26*J26</f>
        <v>0</v>
      </c>
      <c r="O26" s="117">
        <v>2</v>
      </c>
      <c r="AA26" s="93">
        <v>1</v>
      </c>
      <c r="AB26" s="93">
        <v>1</v>
      </c>
      <c r="AC26" s="93">
        <v>1</v>
      </c>
      <c r="AZ26" s="93">
        <v>1</v>
      </c>
      <c r="BA26" s="125">
        <f>IF(AZ26=1,G26,0)</f>
        <v>0</v>
      </c>
      <c r="BB26" s="93">
        <f>IF(AZ26=2,G26,0)</f>
        <v>0</v>
      </c>
      <c r="BC26" s="93">
        <f>IF(AZ26=3,G26,0)</f>
        <v>0</v>
      </c>
      <c r="BD26" s="93">
        <f>IF(AZ26=4,G26,0)</f>
        <v>0</v>
      </c>
      <c r="BE26" s="93">
        <f>IF(AZ26=5,G26,0)</f>
        <v>0</v>
      </c>
      <c r="CA26" s="117">
        <v>1</v>
      </c>
      <c r="CB26" s="117">
        <v>1</v>
      </c>
    </row>
    <row r="27" spans="1:80" ht="12">
      <c r="A27" s="118">
        <v>18</v>
      </c>
      <c r="B27" s="119" t="s">
        <v>567</v>
      </c>
      <c r="C27" s="120" t="s">
        <v>568</v>
      </c>
      <c r="D27" s="121" t="s">
        <v>309</v>
      </c>
      <c r="E27" s="443">
        <v>3.3</v>
      </c>
      <c r="F27" s="122"/>
      <c r="G27" s="446">
        <f>E27*F27</f>
        <v>0</v>
      </c>
      <c r="H27" s="321">
        <v>1.6299999999992</v>
      </c>
      <c r="I27" s="322">
        <f>E27*H27</f>
        <v>5.37899999999736</v>
      </c>
      <c r="J27" s="321">
        <v>0</v>
      </c>
      <c r="K27" s="322">
        <f>E27*J27</f>
        <v>0</v>
      </c>
      <c r="O27" s="117">
        <v>2</v>
      </c>
      <c r="AA27" s="93">
        <v>1</v>
      </c>
      <c r="AB27" s="93">
        <v>1</v>
      </c>
      <c r="AC27" s="93">
        <v>1</v>
      </c>
      <c r="AZ27" s="93">
        <v>1</v>
      </c>
      <c r="BA27" s="125">
        <f>IF(AZ27=1,G27,0)</f>
        <v>0</v>
      </c>
      <c r="BB27" s="93">
        <f>IF(AZ27=2,G27,0)</f>
        <v>0</v>
      </c>
      <c r="BC27" s="93">
        <f>IF(AZ27=3,G27,0)</f>
        <v>0</v>
      </c>
      <c r="BD27" s="93">
        <f>IF(AZ27=4,G27,0)</f>
        <v>0</v>
      </c>
      <c r="BE27" s="93">
        <f>IF(AZ27=5,G27,0)</f>
        <v>0</v>
      </c>
      <c r="CA27" s="117">
        <v>1</v>
      </c>
      <c r="CB27" s="117">
        <v>1</v>
      </c>
    </row>
    <row r="28" spans="1:80" ht="12">
      <c r="A28" s="118">
        <v>19</v>
      </c>
      <c r="B28" s="119" t="s">
        <v>569</v>
      </c>
      <c r="C28" s="120" t="s">
        <v>570</v>
      </c>
      <c r="D28" s="121" t="s">
        <v>309</v>
      </c>
      <c r="E28" s="443">
        <v>6.6</v>
      </c>
      <c r="F28" s="122"/>
      <c r="G28" s="446">
        <f>E28*F28</f>
        <v>0</v>
      </c>
      <c r="H28" s="321">
        <v>1.66500000000087</v>
      </c>
      <c r="I28" s="322">
        <f>E28*H28</f>
        <v>10.989000000005742</v>
      </c>
      <c r="J28" s="321">
        <v>0</v>
      </c>
      <c r="K28" s="322">
        <f>E28*J28</f>
        <v>0</v>
      </c>
      <c r="O28" s="117">
        <v>2</v>
      </c>
      <c r="AA28" s="93">
        <v>1</v>
      </c>
      <c r="AB28" s="93">
        <v>1</v>
      </c>
      <c r="AC28" s="93">
        <v>1</v>
      </c>
      <c r="AZ28" s="93">
        <v>1</v>
      </c>
      <c r="BA28" s="125">
        <f>IF(AZ28=1,G28,0)</f>
        <v>0</v>
      </c>
      <c r="BB28" s="93">
        <f>IF(AZ28=2,G28,0)</f>
        <v>0</v>
      </c>
      <c r="BC28" s="93">
        <f>IF(AZ28=3,G28,0)</f>
        <v>0</v>
      </c>
      <c r="BD28" s="93">
        <f>IF(AZ28=4,G28,0)</f>
        <v>0</v>
      </c>
      <c r="BE28" s="93">
        <f>IF(AZ28=5,G28,0)</f>
        <v>0</v>
      </c>
      <c r="CA28" s="117">
        <v>1</v>
      </c>
      <c r="CB28" s="117">
        <v>1</v>
      </c>
    </row>
    <row r="29" spans="1:80" ht="12">
      <c r="A29" s="118">
        <v>20</v>
      </c>
      <c r="B29" s="119" t="s">
        <v>571</v>
      </c>
      <c r="C29" s="120" t="s">
        <v>572</v>
      </c>
      <c r="D29" s="121" t="s">
        <v>435</v>
      </c>
      <c r="E29" s="443">
        <v>110</v>
      </c>
      <c r="F29" s="122"/>
      <c r="G29" s="446">
        <f>E29*F29</f>
        <v>0</v>
      </c>
      <c r="H29" s="321">
        <v>0.000490000000000101</v>
      </c>
      <c r="I29" s="322">
        <f>E29*H29</f>
        <v>0.05390000000001111</v>
      </c>
      <c r="J29" s="321">
        <v>0</v>
      </c>
      <c r="K29" s="322">
        <f>E29*J29</f>
        <v>0</v>
      </c>
      <c r="O29" s="117">
        <v>2</v>
      </c>
      <c r="AA29" s="93">
        <v>1</v>
      </c>
      <c r="AB29" s="93">
        <v>1</v>
      </c>
      <c r="AC29" s="93">
        <v>1</v>
      </c>
      <c r="AZ29" s="93">
        <v>1</v>
      </c>
      <c r="BA29" s="125">
        <f>IF(AZ29=1,G29,0)</f>
        <v>0</v>
      </c>
      <c r="BB29" s="93">
        <f>IF(AZ29=2,G29,0)</f>
        <v>0</v>
      </c>
      <c r="BC29" s="93">
        <f>IF(AZ29=3,G29,0)</f>
        <v>0</v>
      </c>
      <c r="BD29" s="93">
        <f>IF(AZ29=4,G29,0)</f>
        <v>0</v>
      </c>
      <c r="BE29" s="93">
        <f>IF(AZ29=5,G29,0)</f>
        <v>0</v>
      </c>
      <c r="CA29" s="117">
        <v>1</v>
      </c>
      <c r="CB29" s="117">
        <v>1</v>
      </c>
    </row>
    <row r="30" spans="1:80" ht="12">
      <c r="A30" s="118">
        <v>21</v>
      </c>
      <c r="B30" s="119" t="s">
        <v>573</v>
      </c>
      <c r="C30" s="120" t="s">
        <v>574</v>
      </c>
      <c r="D30" s="121" t="s">
        <v>295</v>
      </c>
      <c r="E30" s="443">
        <v>145.2</v>
      </c>
      <c r="F30" s="122"/>
      <c r="G30" s="446">
        <f>E30*F30</f>
        <v>0</v>
      </c>
      <c r="H30" s="321">
        <v>0.00019999999999997803</v>
      </c>
      <c r="I30" s="322">
        <f>E30*H30</f>
        <v>0.029039999999996808</v>
      </c>
      <c r="J30" s="321"/>
      <c r="K30" s="322">
        <f>E30*J30</f>
        <v>0</v>
      </c>
      <c r="O30" s="117">
        <v>2</v>
      </c>
      <c r="AA30" s="93">
        <v>3</v>
      </c>
      <c r="AB30" s="93">
        <v>1</v>
      </c>
      <c r="AC30" s="93">
        <v>69365020</v>
      </c>
      <c r="AZ30" s="93">
        <v>1</v>
      </c>
      <c r="BA30" s="125">
        <f>IF(AZ30=1,G30,0)</f>
        <v>0</v>
      </c>
      <c r="BB30" s="93">
        <f>IF(AZ30=2,G30,0)</f>
        <v>0</v>
      </c>
      <c r="BC30" s="93">
        <f>IF(AZ30=3,G30,0)</f>
        <v>0</v>
      </c>
      <c r="BD30" s="93">
        <f>IF(AZ30=4,G30,0)</f>
        <v>0</v>
      </c>
      <c r="BE30" s="93">
        <f>IF(AZ30=5,G30,0)</f>
        <v>0</v>
      </c>
      <c r="CA30" s="117">
        <v>3</v>
      </c>
      <c r="CB30" s="117">
        <v>1</v>
      </c>
    </row>
    <row r="31" spans="1:57" ht="12.75">
      <c r="A31" s="131"/>
      <c r="B31" s="132" t="s">
        <v>214</v>
      </c>
      <c r="C31" s="133" t="s">
        <v>575</v>
      </c>
      <c r="D31" s="134"/>
      <c r="E31" s="444"/>
      <c r="F31" s="136"/>
      <c r="G31" s="447">
        <f>SUM(G25:G30)</f>
        <v>0</v>
      </c>
      <c r="H31" s="323"/>
      <c r="I31" s="324">
        <f>SUM(I25:I30)</f>
        <v>16.474700000003118</v>
      </c>
      <c r="J31" s="323"/>
      <c r="K31" s="324">
        <f>SUM(K25:K30)</f>
        <v>0</v>
      </c>
      <c r="O31" s="117">
        <v>4</v>
      </c>
      <c r="BA31" s="138">
        <f>SUM(BA25:BA30)</f>
        <v>0</v>
      </c>
      <c r="BB31" s="138">
        <f>SUM(BB25:BB30)</f>
        <v>0</v>
      </c>
      <c r="BC31" s="138">
        <f>SUM(BC25:BC30)</f>
        <v>0</v>
      </c>
      <c r="BD31" s="138">
        <f>SUM(BD25:BD30)</f>
        <v>0</v>
      </c>
      <c r="BE31" s="138">
        <f>SUM(BE25:BE30)</f>
        <v>0</v>
      </c>
    </row>
    <row r="32" spans="1:15" ht="12.75">
      <c r="A32" s="111" t="s">
        <v>162</v>
      </c>
      <c r="B32" s="112" t="s">
        <v>467</v>
      </c>
      <c r="C32" s="113" t="s">
        <v>468</v>
      </c>
      <c r="D32" s="114"/>
      <c r="E32" s="445"/>
      <c r="F32" s="115"/>
      <c r="G32" s="448"/>
      <c r="H32" s="317"/>
      <c r="I32" s="318"/>
      <c r="J32" s="319"/>
      <c r="K32" s="320"/>
      <c r="O32" s="117">
        <v>1</v>
      </c>
    </row>
    <row r="33" spans="1:80" ht="12">
      <c r="A33" s="118">
        <v>22</v>
      </c>
      <c r="B33" s="119" t="s">
        <v>473</v>
      </c>
      <c r="C33" s="120" t="s">
        <v>474</v>
      </c>
      <c r="D33" s="121" t="s">
        <v>295</v>
      </c>
      <c r="E33" s="443">
        <v>944.5</v>
      </c>
      <c r="F33" s="122"/>
      <c r="G33" s="446">
        <f aca="true" t="shared" si="8" ref="G33:G39">E33*F33</f>
        <v>0</v>
      </c>
      <c r="H33" s="321">
        <v>0.370800000000145</v>
      </c>
      <c r="I33" s="322">
        <f aca="true" t="shared" si="9" ref="I33:I39">E33*H33</f>
        <v>350.220600000137</v>
      </c>
      <c r="J33" s="321">
        <v>0</v>
      </c>
      <c r="K33" s="322">
        <f aca="true" t="shared" si="10" ref="K33:K39">E33*J33</f>
        <v>0</v>
      </c>
      <c r="O33" s="117">
        <v>2</v>
      </c>
      <c r="AA33" s="93">
        <v>1</v>
      </c>
      <c r="AB33" s="93">
        <v>1</v>
      </c>
      <c r="AC33" s="93">
        <v>1</v>
      </c>
      <c r="AZ33" s="93">
        <v>1</v>
      </c>
      <c r="BA33" s="125">
        <f aca="true" t="shared" si="11" ref="BA33:BA39">IF(AZ33=1,G33,0)</f>
        <v>0</v>
      </c>
      <c r="BB33" s="93">
        <f aca="true" t="shared" si="12" ref="BB33:BB39">IF(AZ33=2,G33,0)</f>
        <v>0</v>
      </c>
      <c r="BC33" s="93">
        <f aca="true" t="shared" si="13" ref="BC33:BC39">IF(AZ33=3,G33,0)</f>
        <v>0</v>
      </c>
      <c r="BD33" s="93">
        <f aca="true" t="shared" si="14" ref="BD33:BD39">IF(AZ33=4,G33,0)</f>
        <v>0</v>
      </c>
      <c r="BE33" s="93">
        <f aca="true" t="shared" si="15" ref="BE33:BE39">IF(AZ33=5,G33,0)</f>
        <v>0</v>
      </c>
      <c r="CA33" s="117">
        <v>1</v>
      </c>
      <c r="CB33" s="117">
        <v>1</v>
      </c>
    </row>
    <row r="34" spans="1:80" ht="12">
      <c r="A34" s="118">
        <v>23</v>
      </c>
      <c r="B34" s="119" t="s">
        <v>576</v>
      </c>
      <c r="C34" s="120" t="s">
        <v>577</v>
      </c>
      <c r="D34" s="121" t="s">
        <v>295</v>
      </c>
      <c r="E34" s="443">
        <v>840</v>
      </c>
      <c r="F34" s="122"/>
      <c r="G34" s="446">
        <f t="shared" si="8"/>
        <v>0</v>
      </c>
      <c r="H34" s="321">
        <v>0.368339999999989</v>
      </c>
      <c r="I34" s="322">
        <f t="shared" si="9"/>
        <v>309.4055999999908</v>
      </c>
      <c r="J34" s="321">
        <v>0</v>
      </c>
      <c r="K34" s="322">
        <f t="shared" si="10"/>
        <v>0</v>
      </c>
      <c r="O34" s="117">
        <v>2</v>
      </c>
      <c r="AA34" s="93">
        <v>1</v>
      </c>
      <c r="AB34" s="93">
        <v>1</v>
      </c>
      <c r="AC34" s="93">
        <v>1</v>
      </c>
      <c r="AZ34" s="93">
        <v>1</v>
      </c>
      <c r="BA34" s="125">
        <f t="shared" si="11"/>
        <v>0</v>
      </c>
      <c r="BB34" s="93">
        <f t="shared" si="12"/>
        <v>0</v>
      </c>
      <c r="BC34" s="93">
        <f t="shared" si="13"/>
        <v>0</v>
      </c>
      <c r="BD34" s="93">
        <f t="shared" si="14"/>
        <v>0</v>
      </c>
      <c r="BE34" s="93">
        <f t="shared" si="15"/>
        <v>0</v>
      </c>
      <c r="CA34" s="117">
        <v>1</v>
      </c>
      <c r="CB34" s="117">
        <v>1</v>
      </c>
    </row>
    <row r="35" spans="1:80" ht="12">
      <c r="A35" s="118">
        <v>24</v>
      </c>
      <c r="B35" s="119" t="s">
        <v>578</v>
      </c>
      <c r="C35" s="120" t="s">
        <v>579</v>
      </c>
      <c r="D35" s="121" t="s">
        <v>295</v>
      </c>
      <c r="E35" s="443">
        <v>840</v>
      </c>
      <c r="F35" s="122"/>
      <c r="G35" s="446">
        <f t="shared" si="8"/>
        <v>0</v>
      </c>
      <c r="H35" s="321">
        <v>0.15825999999992701</v>
      </c>
      <c r="I35" s="322">
        <f t="shared" si="9"/>
        <v>132.9383999999387</v>
      </c>
      <c r="J35" s="321">
        <v>0</v>
      </c>
      <c r="K35" s="322">
        <f t="shared" si="10"/>
        <v>0</v>
      </c>
      <c r="O35" s="117">
        <v>2</v>
      </c>
      <c r="AA35" s="93">
        <v>1</v>
      </c>
      <c r="AB35" s="93">
        <v>1</v>
      </c>
      <c r="AC35" s="93">
        <v>1</v>
      </c>
      <c r="AZ35" s="93">
        <v>1</v>
      </c>
      <c r="BA35" s="125">
        <f t="shared" si="11"/>
        <v>0</v>
      </c>
      <c r="BB35" s="93">
        <f t="shared" si="12"/>
        <v>0</v>
      </c>
      <c r="BC35" s="93">
        <f t="shared" si="13"/>
        <v>0</v>
      </c>
      <c r="BD35" s="93">
        <f t="shared" si="14"/>
        <v>0</v>
      </c>
      <c r="BE35" s="93">
        <f t="shared" si="15"/>
        <v>0</v>
      </c>
      <c r="CA35" s="117">
        <v>1</v>
      </c>
      <c r="CB35" s="117">
        <v>1</v>
      </c>
    </row>
    <row r="36" spans="1:80" ht="12">
      <c r="A36" s="118">
        <v>25</v>
      </c>
      <c r="B36" s="119" t="s">
        <v>477</v>
      </c>
      <c r="C36" s="120" t="s">
        <v>580</v>
      </c>
      <c r="D36" s="121" t="s">
        <v>295</v>
      </c>
      <c r="E36" s="443">
        <v>840</v>
      </c>
      <c r="F36" s="122"/>
      <c r="G36" s="446">
        <f t="shared" si="8"/>
        <v>0</v>
      </c>
      <c r="H36" s="321">
        <v>0.0060100000000034</v>
      </c>
      <c r="I36" s="322">
        <f t="shared" si="9"/>
        <v>5.0484000000028555</v>
      </c>
      <c r="J36" s="321">
        <v>0</v>
      </c>
      <c r="K36" s="322">
        <f t="shared" si="10"/>
        <v>0</v>
      </c>
      <c r="O36" s="117">
        <v>2</v>
      </c>
      <c r="AA36" s="93">
        <v>1</v>
      </c>
      <c r="AB36" s="93">
        <v>1</v>
      </c>
      <c r="AC36" s="93">
        <v>1</v>
      </c>
      <c r="AZ36" s="93">
        <v>1</v>
      </c>
      <c r="BA36" s="125">
        <f t="shared" si="11"/>
        <v>0</v>
      </c>
      <c r="BB36" s="93">
        <f t="shared" si="12"/>
        <v>0</v>
      </c>
      <c r="BC36" s="93">
        <f t="shared" si="13"/>
        <v>0</v>
      </c>
      <c r="BD36" s="93">
        <f t="shared" si="14"/>
        <v>0</v>
      </c>
      <c r="BE36" s="93">
        <f t="shared" si="15"/>
        <v>0</v>
      </c>
      <c r="CA36" s="117">
        <v>1</v>
      </c>
      <c r="CB36" s="117">
        <v>1</v>
      </c>
    </row>
    <row r="37" spans="1:80" ht="12">
      <c r="A37" s="118">
        <v>26</v>
      </c>
      <c r="B37" s="119" t="s">
        <v>479</v>
      </c>
      <c r="C37" s="120" t="s">
        <v>480</v>
      </c>
      <c r="D37" s="121" t="s">
        <v>295</v>
      </c>
      <c r="E37" s="443">
        <v>840</v>
      </c>
      <c r="F37" s="122"/>
      <c r="G37" s="446">
        <f t="shared" si="8"/>
        <v>0</v>
      </c>
      <c r="H37" s="321">
        <v>0.000609999999999999</v>
      </c>
      <c r="I37" s="322">
        <f t="shared" si="9"/>
        <v>0.5123999999999992</v>
      </c>
      <c r="J37" s="321">
        <v>0</v>
      </c>
      <c r="K37" s="322">
        <f t="shared" si="10"/>
        <v>0</v>
      </c>
      <c r="O37" s="117">
        <v>2</v>
      </c>
      <c r="AA37" s="93">
        <v>1</v>
      </c>
      <c r="AB37" s="93">
        <v>1</v>
      </c>
      <c r="AC37" s="93">
        <v>1</v>
      </c>
      <c r="AZ37" s="93">
        <v>1</v>
      </c>
      <c r="BA37" s="125">
        <f t="shared" si="11"/>
        <v>0</v>
      </c>
      <c r="BB37" s="93">
        <f t="shared" si="12"/>
        <v>0</v>
      </c>
      <c r="BC37" s="93">
        <f t="shared" si="13"/>
        <v>0</v>
      </c>
      <c r="BD37" s="93">
        <f t="shared" si="14"/>
        <v>0</v>
      </c>
      <c r="BE37" s="93">
        <f t="shared" si="15"/>
        <v>0</v>
      </c>
      <c r="CA37" s="117">
        <v>1</v>
      </c>
      <c r="CB37" s="117">
        <v>1</v>
      </c>
    </row>
    <row r="38" spans="1:80" ht="12">
      <c r="A38" s="118">
        <v>27</v>
      </c>
      <c r="B38" s="119" t="s">
        <v>581</v>
      </c>
      <c r="C38" s="120" t="s">
        <v>582</v>
      </c>
      <c r="D38" s="121" t="s">
        <v>295</v>
      </c>
      <c r="E38" s="443">
        <v>840</v>
      </c>
      <c r="F38" s="122"/>
      <c r="G38" s="446">
        <f t="shared" si="8"/>
        <v>0</v>
      </c>
      <c r="H38" s="321">
        <v>0.10373000000004101</v>
      </c>
      <c r="I38" s="322">
        <f t="shared" si="9"/>
        <v>87.13320000003445</v>
      </c>
      <c r="J38" s="321">
        <v>0</v>
      </c>
      <c r="K38" s="322">
        <f t="shared" si="10"/>
        <v>0</v>
      </c>
      <c r="O38" s="117">
        <v>2</v>
      </c>
      <c r="AA38" s="93">
        <v>1</v>
      </c>
      <c r="AB38" s="93">
        <v>1</v>
      </c>
      <c r="AC38" s="93">
        <v>1</v>
      </c>
      <c r="AZ38" s="93">
        <v>1</v>
      </c>
      <c r="BA38" s="125">
        <f t="shared" si="11"/>
        <v>0</v>
      </c>
      <c r="BB38" s="93">
        <f t="shared" si="12"/>
        <v>0</v>
      </c>
      <c r="BC38" s="93">
        <f t="shared" si="13"/>
        <v>0</v>
      </c>
      <c r="BD38" s="93">
        <f t="shared" si="14"/>
        <v>0</v>
      </c>
      <c r="BE38" s="93">
        <f t="shared" si="15"/>
        <v>0</v>
      </c>
      <c r="CA38" s="117">
        <v>1</v>
      </c>
      <c r="CB38" s="117">
        <v>1</v>
      </c>
    </row>
    <row r="39" spans="1:80" ht="12">
      <c r="A39" s="118">
        <v>28</v>
      </c>
      <c r="B39" s="119" t="s">
        <v>485</v>
      </c>
      <c r="C39" s="120" t="s">
        <v>486</v>
      </c>
      <c r="D39" s="121" t="s">
        <v>435</v>
      </c>
      <c r="E39" s="443">
        <v>129</v>
      </c>
      <c r="F39" s="122"/>
      <c r="G39" s="446">
        <f t="shared" si="8"/>
        <v>0</v>
      </c>
      <c r="H39" s="321">
        <v>0.0022400000000004604</v>
      </c>
      <c r="I39" s="322">
        <f t="shared" si="9"/>
        <v>0.2889600000000594</v>
      </c>
      <c r="J39" s="321">
        <v>0</v>
      </c>
      <c r="K39" s="322">
        <f t="shared" si="10"/>
        <v>0</v>
      </c>
      <c r="O39" s="117">
        <v>2</v>
      </c>
      <c r="AA39" s="93">
        <v>1</v>
      </c>
      <c r="AB39" s="93">
        <v>1</v>
      </c>
      <c r="AC39" s="93">
        <v>1</v>
      </c>
      <c r="AZ39" s="93">
        <v>1</v>
      </c>
      <c r="BA39" s="125">
        <f t="shared" si="11"/>
        <v>0</v>
      </c>
      <c r="BB39" s="93">
        <f t="shared" si="12"/>
        <v>0</v>
      </c>
      <c r="BC39" s="93">
        <f t="shared" si="13"/>
        <v>0</v>
      </c>
      <c r="BD39" s="93">
        <f t="shared" si="14"/>
        <v>0</v>
      </c>
      <c r="BE39" s="93">
        <f t="shared" si="15"/>
        <v>0</v>
      </c>
      <c r="CA39" s="117">
        <v>1</v>
      </c>
      <c r="CB39" s="117">
        <v>1</v>
      </c>
    </row>
    <row r="40" spans="1:57" ht="12.75">
      <c r="A40" s="131"/>
      <c r="B40" s="132" t="s">
        <v>214</v>
      </c>
      <c r="C40" s="133" t="s">
        <v>491</v>
      </c>
      <c r="D40" s="134"/>
      <c r="E40" s="444"/>
      <c r="F40" s="136"/>
      <c r="G40" s="447">
        <f>SUM(G32:G39)</f>
        <v>0</v>
      </c>
      <c r="H40" s="323"/>
      <c r="I40" s="324">
        <f>SUM(I32:I39)</f>
        <v>885.5475600001038</v>
      </c>
      <c r="J40" s="323"/>
      <c r="K40" s="324">
        <f>SUM(K32:K39)</f>
        <v>0</v>
      </c>
      <c r="O40" s="117">
        <v>4</v>
      </c>
      <c r="BA40" s="138">
        <f>SUM(BA32:BA39)</f>
        <v>0</v>
      </c>
      <c r="BB40" s="138">
        <f>SUM(BB32:BB39)</f>
        <v>0</v>
      </c>
      <c r="BC40" s="138">
        <f>SUM(BC32:BC39)</f>
        <v>0</v>
      </c>
      <c r="BD40" s="138">
        <f>SUM(BD32:BD39)</f>
        <v>0</v>
      </c>
      <c r="BE40" s="138">
        <f>SUM(BE32:BE39)</f>
        <v>0</v>
      </c>
    </row>
    <row r="41" spans="1:15" ht="12.75">
      <c r="A41" s="111" t="s">
        <v>162</v>
      </c>
      <c r="B41" s="112" t="s">
        <v>583</v>
      </c>
      <c r="C41" s="113" t="s">
        <v>584</v>
      </c>
      <c r="D41" s="114"/>
      <c r="E41" s="445"/>
      <c r="F41" s="115"/>
      <c r="G41" s="448"/>
      <c r="H41" s="317"/>
      <c r="I41" s="318"/>
      <c r="J41" s="319"/>
      <c r="K41" s="320"/>
      <c r="O41" s="117">
        <v>1</v>
      </c>
    </row>
    <row r="42" spans="1:80" ht="19.5">
      <c r="A42" s="118">
        <v>29</v>
      </c>
      <c r="B42" s="119" t="s">
        <v>585</v>
      </c>
      <c r="C42" s="120" t="s">
        <v>586</v>
      </c>
      <c r="D42" s="121" t="s">
        <v>587</v>
      </c>
      <c r="E42" s="443">
        <v>5</v>
      </c>
      <c r="F42" s="122"/>
      <c r="G42" s="446">
        <f>E42*F42</f>
        <v>0</v>
      </c>
      <c r="H42" s="321">
        <v>3.05966999999873</v>
      </c>
      <c r="I42" s="322">
        <f>E42*H42</f>
        <v>15.29834999999365</v>
      </c>
      <c r="J42" s="321">
        <v>0</v>
      </c>
      <c r="K42" s="322">
        <f>E42*J42</f>
        <v>0</v>
      </c>
      <c r="O42" s="117">
        <v>2</v>
      </c>
      <c r="AA42" s="93">
        <v>1</v>
      </c>
      <c r="AB42" s="93">
        <v>1</v>
      </c>
      <c r="AC42" s="93">
        <v>1</v>
      </c>
      <c r="AZ42" s="93">
        <v>1</v>
      </c>
      <c r="BA42" s="125">
        <f>IF(AZ42=1,G42,0)</f>
        <v>0</v>
      </c>
      <c r="BB42" s="93">
        <f>IF(AZ42=2,G42,0)</f>
        <v>0</v>
      </c>
      <c r="BC42" s="93">
        <f>IF(AZ42=3,G42,0)</f>
        <v>0</v>
      </c>
      <c r="BD42" s="93">
        <f>IF(AZ42=4,G42,0)</f>
        <v>0</v>
      </c>
      <c r="BE42" s="93">
        <f>IF(AZ42=5,G42,0)</f>
        <v>0</v>
      </c>
      <c r="CA42" s="117">
        <v>1</v>
      </c>
      <c r="CB42" s="117">
        <v>1</v>
      </c>
    </row>
    <row r="43" spans="1:57" ht="12.75">
      <c r="A43" s="131"/>
      <c r="B43" s="132" t="s">
        <v>214</v>
      </c>
      <c r="C43" s="133" t="s">
        <v>588</v>
      </c>
      <c r="D43" s="134"/>
      <c r="E43" s="444"/>
      <c r="F43" s="136"/>
      <c r="G43" s="447">
        <f>SUM(G41:G42)</f>
        <v>0</v>
      </c>
      <c r="H43" s="323"/>
      <c r="I43" s="324">
        <f>SUM(I41:I42)</f>
        <v>15.29834999999365</v>
      </c>
      <c r="J43" s="323"/>
      <c r="K43" s="324">
        <f>SUM(K41:K42)</f>
        <v>0</v>
      </c>
      <c r="O43" s="117">
        <v>4</v>
      </c>
      <c r="BA43" s="138">
        <f>SUM(BA41:BA42)</f>
        <v>0</v>
      </c>
      <c r="BB43" s="138">
        <f>SUM(BB41:BB42)</f>
        <v>0</v>
      </c>
      <c r="BC43" s="138">
        <f>SUM(BC41:BC42)</f>
        <v>0</v>
      </c>
      <c r="BD43" s="138">
        <f>SUM(BD41:BD42)</f>
        <v>0</v>
      </c>
      <c r="BE43" s="138">
        <f>SUM(BE41:BE42)</f>
        <v>0</v>
      </c>
    </row>
    <row r="44" spans="1:15" ht="12.75">
      <c r="A44" s="111" t="s">
        <v>162</v>
      </c>
      <c r="B44" s="112" t="s">
        <v>492</v>
      </c>
      <c r="C44" s="113" t="s">
        <v>493</v>
      </c>
      <c r="D44" s="114"/>
      <c r="E44" s="445"/>
      <c r="F44" s="115"/>
      <c r="G44" s="448"/>
      <c r="H44" s="317"/>
      <c r="I44" s="318"/>
      <c r="J44" s="319"/>
      <c r="K44" s="320"/>
      <c r="O44" s="117">
        <v>1</v>
      </c>
    </row>
    <row r="45" spans="1:80" ht="19.5">
      <c r="A45" s="118">
        <v>30</v>
      </c>
      <c r="B45" s="119" t="s">
        <v>599</v>
      </c>
      <c r="C45" s="120" t="s">
        <v>600</v>
      </c>
      <c r="D45" s="121" t="s">
        <v>435</v>
      </c>
      <c r="E45" s="443">
        <v>110</v>
      </c>
      <c r="F45" s="122"/>
      <c r="G45" s="446">
        <f>E45*F45</f>
        <v>0</v>
      </c>
      <c r="H45" s="321">
        <v>0.26987000000008304</v>
      </c>
      <c r="I45" s="322">
        <f>E45*H45</f>
        <v>29.685700000009135</v>
      </c>
      <c r="J45" s="321">
        <v>0</v>
      </c>
      <c r="K45" s="322">
        <f>E45*J45</f>
        <v>0</v>
      </c>
      <c r="O45" s="117">
        <v>2</v>
      </c>
      <c r="AA45" s="93">
        <v>1</v>
      </c>
      <c r="AB45" s="93">
        <v>1</v>
      </c>
      <c r="AC45" s="93">
        <v>1</v>
      </c>
      <c r="AZ45" s="93">
        <v>1</v>
      </c>
      <c r="BA45" s="125">
        <f>IF(AZ45=1,G45,0)</f>
        <v>0</v>
      </c>
      <c r="BB45" s="93">
        <f>IF(AZ45=2,G45,0)</f>
        <v>0</v>
      </c>
      <c r="BC45" s="93">
        <f>IF(AZ45=3,G45,0)</f>
        <v>0</v>
      </c>
      <c r="BD45" s="93">
        <f>IF(AZ45=4,G45,0)</f>
        <v>0</v>
      </c>
      <c r="BE45" s="93">
        <f>IF(AZ45=5,G45,0)</f>
        <v>0</v>
      </c>
      <c r="CA45" s="117">
        <v>1</v>
      </c>
      <c r="CB45" s="117">
        <v>1</v>
      </c>
    </row>
    <row r="46" spans="1:80" ht="19.5">
      <c r="A46" s="118">
        <v>31</v>
      </c>
      <c r="B46" s="119" t="s">
        <v>536</v>
      </c>
      <c r="C46" s="120" t="s">
        <v>537</v>
      </c>
      <c r="D46" s="121" t="s">
        <v>435</v>
      </c>
      <c r="E46" s="443">
        <v>143</v>
      </c>
      <c r="F46" s="122"/>
      <c r="G46" s="446">
        <f>E46*F46</f>
        <v>0</v>
      </c>
      <c r="H46" s="321">
        <v>0.22487000000001</v>
      </c>
      <c r="I46" s="322">
        <f>E46*H46</f>
        <v>32.15641000000143</v>
      </c>
      <c r="J46" s="321">
        <v>0</v>
      </c>
      <c r="K46" s="322">
        <f>E46*J46</f>
        <v>0</v>
      </c>
      <c r="O46" s="117">
        <v>2</v>
      </c>
      <c r="AA46" s="93">
        <v>1</v>
      </c>
      <c r="AB46" s="93">
        <v>1</v>
      </c>
      <c r="AC46" s="93">
        <v>1</v>
      </c>
      <c r="AZ46" s="93">
        <v>1</v>
      </c>
      <c r="BA46" s="125">
        <f>IF(AZ46=1,G46,0)</f>
        <v>0</v>
      </c>
      <c r="BB46" s="93">
        <f>IF(AZ46=2,G46,0)</f>
        <v>0</v>
      </c>
      <c r="BC46" s="93">
        <f>IF(AZ46=3,G46,0)</f>
        <v>0</v>
      </c>
      <c r="BD46" s="93">
        <f>IF(AZ46=4,G46,0)</f>
        <v>0</v>
      </c>
      <c r="BE46" s="93">
        <f>IF(AZ46=5,G46,0)</f>
        <v>0</v>
      </c>
      <c r="CA46" s="117">
        <v>1</v>
      </c>
      <c r="CB46" s="117">
        <v>1</v>
      </c>
    </row>
    <row r="47" spans="1:80" ht="12">
      <c r="A47" s="118">
        <v>32</v>
      </c>
      <c r="B47" s="119" t="s">
        <v>500</v>
      </c>
      <c r="C47" s="120" t="s">
        <v>501</v>
      </c>
      <c r="D47" s="121" t="s">
        <v>309</v>
      </c>
      <c r="E47" s="443">
        <v>7.59</v>
      </c>
      <c r="F47" s="122"/>
      <c r="G47" s="446">
        <f>E47*F47</f>
        <v>0</v>
      </c>
      <c r="H47" s="321">
        <v>2.37855000000127</v>
      </c>
      <c r="I47" s="322">
        <f>E47*H47</f>
        <v>18.05319450000964</v>
      </c>
      <c r="J47" s="321">
        <v>0</v>
      </c>
      <c r="K47" s="322">
        <f>E47*J47</f>
        <v>0</v>
      </c>
      <c r="O47" s="117">
        <v>2</v>
      </c>
      <c r="AA47" s="93">
        <v>1</v>
      </c>
      <c r="AB47" s="93">
        <v>1</v>
      </c>
      <c r="AC47" s="93">
        <v>1</v>
      </c>
      <c r="AZ47" s="93">
        <v>1</v>
      </c>
      <c r="BA47" s="125">
        <f>IF(AZ47=1,G47,0)</f>
        <v>0</v>
      </c>
      <c r="BB47" s="93">
        <f>IF(AZ47=2,G47,0)</f>
        <v>0</v>
      </c>
      <c r="BC47" s="93">
        <f>IF(AZ47=3,G47,0)</f>
        <v>0</v>
      </c>
      <c r="BD47" s="93">
        <f>IF(AZ47=4,G47,0)</f>
        <v>0</v>
      </c>
      <c r="BE47" s="93">
        <f>IF(AZ47=5,G47,0)</f>
        <v>0</v>
      </c>
      <c r="CA47" s="117">
        <v>1</v>
      </c>
      <c r="CB47" s="117">
        <v>1</v>
      </c>
    </row>
    <row r="48" spans="1:80" ht="12">
      <c r="A48" s="118">
        <v>33</v>
      </c>
      <c r="B48" s="119" t="s">
        <v>502</v>
      </c>
      <c r="C48" s="120" t="s">
        <v>503</v>
      </c>
      <c r="D48" s="121" t="s">
        <v>435</v>
      </c>
      <c r="E48" s="443">
        <v>129</v>
      </c>
      <c r="F48" s="122"/>
      <c r="G48" s="446">
        <f>E48*F48</f>
        <v>0</v>
      </c>
      <c r="H48" s="321">
        <v>0</v>
      </c>
      <c r="I48" s="322">
        <f>E48*H48</f>
        <v>0</v>
      </c>
      <c r="J48" s="321">
        <v>0</v>
      </c>
      <c r="K48" s="322">
        <f>E48*J48</f>
        <v>0</v>
      </c>
      <c r="O48" s="117">
        <v>2</v>
      </c>
      <c r="AA48" s="93">
        <v>1</v>
      </c>
      <c r="AB48" s="93">
        <v>1</v>
      </c>
      <c r="AC48" s="93">
        <v>1</v>
      </c>
      <c r="AZ48" s="93">
        <v>1</v>
      </c>
      <c r="BA48" s="125">
        <f>IF(AZ48=1,G48,0)</f>
        <v>0</v>
      </c>
      <c r="BB48" s="93">
        <f>IF(AZ48=2,G48,0)</f>
        <v>0</v>
      </c>
      <c r="BC48" s="93">
        <f>IF(AZ48=3,G48,0)</f>
        <v>0</v>
      </c>
      <c r="BD48" s="93">
        <f>IF(AZ48=4,G48,0)</f>
        <v>0</v>
      </c>
      <c r="BE48" s="93">
        <f>IF(AZ48=5,G48,0)</f>
        <v>0</v>
      </c>
      <c r="CA48" s="117">
        <v>1</v>
      </c>
      <c r="CB48" s="117">
        <v>1</v>
      </c>
    </row>
    <row r="49" spans="1:57" ht="12.75">
      <c r="A49" s="131"/>
      <c r="B49" s="132" t="s">
        <v>214</v>
      </c>
      <c r="C49" s="133" t="s">
        <v>504</v>
      </c>
      <c r="D49" s="134"/>
      <c r="E49" s="444"/>
      <c r="F49" s="136"/>
      <c r="G49" s="447">
        <f>SUM(G44:G48)</f>
        <v>0</v>
      </c>
      <c r="H49" s="323"/>
      <c r="I49" s="324">
        <f>SUM(I44:I48)</f>
        <v>79.8953045000202</v>
      </c>
      <c r="J49" s="323"/>
      <c r="K49" s="324">
        <f>SUM(K44:K48)</f>
        <v>0</v>
      </c>
      <c r="O49" s="117">
        <v>4</v>
      </c>
      <c r="BA49" s="138">
        <f>SUM(BA44:BA48)</f>
        <v>0</v>
      </c>
      <c r="BB49" s="138">
        <f>SUM(BB44:BB48)</f>
        <v>0</v>
      </c>
      <c r="BC49" s="138">
        <f>SUM(BC44:BC48)</f>
        <v>0</v>
      </c>
      <c r="BD49" s="138">
        <f>SUM(BD44:BD48)</f>
        <v>0</v>
      </c>
      <c r="BE49" s="138">
        <f>SUM(BE44:BE48)</f>
        <v>0</v>
      </c>
    </row>
    <row r="50" spans="1:15" ht="12.75">
      <c r="A50" s="111" t="s">
        <v>162</v>
      </c>
      <c r="B50" s="112" t="s">
        <v>505</v>
      </c>
      <c r="C50" s="113" t="s">
        <v>506</v>
      </c>
      <c r="D50" s="114"/>
      <c r="E50" s="445"/>
      <c r="F50" s="115"/>
      <c r="G50" s="448"/>
      <c r="H50" s="317"/>
      <c r="I50" s="318"/>
      <c r="J50" s="319"/>
      <c r="K50" s="320"/>
      <c r="O50" s="117">
        <v>1</v>
      </c>
    </row>
    <row r="51" spans="1:80" ht="12">
      <c r="A51" s="118">
        <v>34</v>
      </c>
      <c r="B51" s="119" t="s">
        <v>593</v>
      </c>
      <c r="C51" s="120" t="s">
        <v>594</v>
      </c>
      <c r="D51" s="121" t="s">
        <v>343</v>
      </c>
      <c r="E51" s="443">
        <v>1252.76165740012</v>
      </c>
      <c r="F51" s="122"/>
      <c r="G51" s="446">
        <f>E51*F51</f>
        <v>0</v>
      </c>
      <c r="H51" s="321">
        <v>0</v>
      </c>
      <c r="I51" s="322">
        <f>E51*H51</f>
        <v>0</v>
      </c>
      <c r="J51" s="321"/>
      <c r="K51" s="322">
        <f>E51*J51</f>
        <v>0</v>
      </c>
      <c r="O51" s="117">
        <v>2</v>
      </c>
      <c r="AA51" s="93">
        <v>7</v>
      </c>
      <c r="AB51" s="93">
        <v>1</v>
      </c>
      <c r="AC51" s="93">
        <v>2</v>
      </c>
      <c r="AZ51" s="93">
        <v>1</v>
      </c>
      <c r="BA51" s="125">
        <f>IF(AZ51=1,G51,0)</f>
        <v>0</v>
      </c>
      <c r="BB51" s="93">
        <f>IF(AZ51=2,G51,0)</f>
        <v>0</v>
      </c>
      <c r="BC51" s="93">
        <f>IF(AZ51=3,G51,0)</f>
        <v>0</v>
      </c>
      <c r="BD51" s="93">
        <f>IF(AZ51=4,G51,0)</f>
        <v>0</v>
      </c>
      <c r="BE51" s="93">
        <f>IF(AZ51=5,G51,0)</f>
        <v>0</v>
      </c>
      <c r="CA51" s="117">
        <v>7</v>
      </c>
      <c r="CB51" s="117">
        <v>1</v>
      </c>
    </row>
    <row r="52" spans="1:57" ht="12.75">
      <c r="A52" s="131"/>
      <c r="B52" s="132" t="s">
        <v>214</v>
      </c>
      <c r="C52" s="133" t="s">
        <v>509</v>
      </c>
      <c r="D52" s="134"/>
      <c r="E52" s="444"/>
      <c r="F52" s="136"/>
      <c r="G52" s="447">
        <f>SUM(G50:G51)</f>
        <v>0</v>
      </c>
      <c r="H52" s="323"/>
      <c r="I52" s="324">
        <f>SUM(I50:I51)</f>
        <v>0</v>
      </c>
      <c r="J52" s="323"/>
      <c r="K52" s="324">
        <f>SUM(K50:K51)</f>
        <v>0</v>
      </c>
      <c r="O52" s="117">
        <v>4</v>
      </c>
      <c r="BA52" s="138">
        <f>SUM(BA50:BA51)</f>
        <v>0</v>
      </c>
      <c r="BB52" s="138">
        <f>SUM(BB50:BB51)</f>
        <v>0</v>
      </c>
      <c r="BC52" s="138">
        <f>SUM(BC50:BC51)</f>
        <v>0</v>
      </c>
      <c r="BD52" s="138">
        <f>SUM(BD50:BD51)</f>
        <v>0</v>
      </c>
      <c r="BE52" s="138">
        <f>SUM(BE50:BE51)</f>
        <v>0</v>
      </c>
    </row>
    <row r="53" spans="1:15" ht="12.75">
      <c r="A53" s="111" t="s">
        <v>162</v>
      </c>
      <c r="B53" s="112" t="s">
        <v>510</v>
      </c>
      <c r="C53" s="113" t="s">
        <v>511</v>
      </c>
      <c r="D53" s="114"/>
      <c r="E53" s="445"/>
      <c r="F53" s="115"/>
      <c r="G53" s="448"/>
      <c r="H53" s="317"/>
      <c r="I53" s="318"/>
      <c r="J53" s="319"/>
      <c r="K53" s="320"/>
      <c r="O53" s="117">
        <v>1</v>
      </c>
    </row>
    <row r="54" spans="1:80" ht="12">
      <c r="A54" s="118">
        <v>35</v>
      </c>
      <c r="B54" s="119" t="s">
        <v>516</v>
      </c>
      <c r="C54" s="120" t="s">
        <v>517</v>
      </c>
      <c r="D54" s="121" t="s">
        <v>343</v>
      </c>
      <c r="E54" s="443">
        <v>226.68</v>
      </c>
      <c r="F54" s="122"/>
      <c r="G54" s="446">
        <f>E54*F54</f>
        <v>0</v>
      </c>
      <c r="H54" s="321">
        <v>0</v>
      </c>
      <c r="I54" s="322">
        <f>E54*H54</f>
        <v>0</v>
      </c>
      <c r="J54" s="321"/>
      <c r="K54" s="322">
        <f>E54*J54</f>
        <v>0</v>
      </c>
      <c r="O54" s="117">
        <v>2</v>
      </c>
      <c r="AA54" s="93">
        <v>12</v>
      </c>
      <c r="AB54" s="93">
        <v>0</v>
      </c>
      <c r="AC54" s="93">
        <v>40</v>
      </c>
      <c r="AZ54" s="93">
        <v>1</v>
      </c>
      <c r="BA54" s="125">
        <f>IF(AZ54=1,G54,0)</f>
        <v>0</v>
      </c>
      <c r="BB54" s="93">
        <f>IF(AZ54=2,G54,0)</f>
        <v>0</v>
      </c>
      <c r="BC54" s="93">
        <f>IF(AZ54=3,G54,0)</f>
        <v>0</v>
      </c>
      <c r="BD54" s="93">
        <f>IF(AZ54=4,G54,0)</f>
        <v>0</v>
      </c>
      <c r="BE54" s="93">
        <f>IF(AZ54=5,G54,0)</f>
        <v>0</v>
      </c>
      <c r="CA54" s="117">
        <v>12</v>
      </c>
      <c r="CB54" s="117">
        <v>0</v>
      </c>
    </row>
    <row r="55" spans="1:80" ht="12">
      <c r="A55" s="118">
        <v>36</v>
      </c>
      <c r="B55" s="119" t="s">
        <v>518</v>
      </c>
      <c r="C55" s="120" t="s">
        <v>519</v>
      </c>
      <c r="D55" s="121" t="s">
        <v>343</v>
      </c>
      <c r="E55" s="443">
        <v>170.9545</v>
      </c>
      <c r="F55" s="122"/>
      <c r="G55" s="446">
        <f>E55*F55</f>
        <v>0</v>
      </c>
      <c r="H55" s="321">
        <v>0</v>
      </c>
      <c r="I55" s="322">
        <f>E55*H55</f>
        <v>0</v>
      </c>
      <c r="J55" s="321"/>
      <c r="K55" s="322">
        <f>E55*J55</f>
        <v>0</v>
      </c>
      <c r="O55" s="117">
        <v>2</v>
      </c>
      <c r="AA55" s="93">
        <v>12</v>
      </c>
      <c r="AB55" s="93">
        <v>0</v>
      </c>
      <c r="AC55" s="93">
        <v>34</v>
      </c>
      <c r="AZ55" s="93">
        <v>1</v>
      </c>
      <c r="BA55" s="125">
        <f>IF(AZ55=1,G55,0)</f>
        <v>0</v>
      </c>
      <c r="BB55" s="93">
        <f>IF(AZ55=2,G55,0)</f>
        <v>0</v>
      </c>
      <c r="BC55" s="93">
        <f>IF(AZ55=3,G55,0)</f>
        <v>0</v>
      </c>
      <c r="BD55" s="93">
        <f>IF(AZ55=4,G55,0)</f>
        <v>0</v>
      </c>
      <c r="BE55" s="93">
        <f>IF(AZ55=5,G55,0)</f>
        <v>0</v>
      </c>
      <c r="CA55" s="117">
        <v>12</v>
      </c>
      <c r="CB55" s="117">
        <v>0</v>
      </c>
    </row>
    <row r="56" spans="1:80" ht="12">
      <c r="A56" s="118">
        <v>37</v>
      </c>
      <c r="B56" s="119" t="s">
        <v>512</v>
      </c>
      <c r="C56" s="120" t="s">
        <v>513</v>
      </c>
      <c r="D56" s="121" t="s">
        <v>343</v>
      </c>
      <c r="E56" s="443">
        <v>395.740000000046</v>
      </c>
      <c r="F56" s="122"/>
      <c r="G56" s="446">
        <f>E56*F56</f>
        <v>0</v>
      </c>
      <c r="H56" s="321">
        <v>0</v>
      </c>
      <c r="I56" s="322">
        <f>E56*H56</f>
        <v>0</v>
      </c>
      <c r="J56" s="321"/>
      <c r="K56" s="322">
        <f>E56*J56</f>
        <v>0</v>
      </c>
      <c r="O56" s="117">
        <v>2</v>
      </c>
      <c r="AA56" s="93">
        <v>8</v>
      </c>
      <c r="AB56" s="93">
        <v>0</v>
      </c>
      <c r="AC56" s="93">
        <v>3</v>
      </c>
      <c r="AZ56" s="93">
        <v>1</v>
      </c>
      <c r="BA56" s="125">
        <f>IF(AZ56=1,G56,0)</f>
        <v>0</v>
      </c>
      <c r="BB56" s="93">
        <f>IF(AZ56=2,G56,0)</f>
        <v>0</v>
      </c>
      <c r="BC56" s="93">
        <f>IF(AZ56=3,G56,0)</f>
        <v>0</v>
      </c>
      <c r="BD56" s="93">
        <f>IF(AZ56=4,G56,0)</f>
        <v>0</v>
      </c>
      <c r="BE56" s="93">
        <f>IF(AZ56=5,G56,0)</f>
        <v>0</v>
      </c>
      <c r="CA56" s="117">
        <v>8</v>
      </c>
      <c r="CB56" s="117">
        <v>0</v>
      </c>
    </row>
    <row r="57" spans="1:80" ht="12">
      <c r="A57" s="118">
        <v>38</v>
      </c>
      <c r="B57" s="119" t="s">
        <v>514</v>
      </c>
      <c r="C57" s="120" t="s">
        <v>515</v>
      </c>
      <c r="D57" s="121" t="s">
        <v>343</v>
      </c>
      <c r="E57" s="443">
        <v>9497.76000000111</v>
      </c>
      <c r="F57" s="122"/>
      <c r="G57" s="446">
        <f>E57*F57</f>
        <v>0</v>
      </c>
      <c r="H57" s="321">
        <v>0</v>
      </c>
      <c r="I57" s="322">
        <f>E57*H57</f>
        <v>0</v>
      </c>
      <c r="J57" s="321"/>
      <c r="K57" s="322">
        <f>E57*J57</f>
        <v>0</v>
      </c>
      <c r="O57" s="117">
        <v>2</v>
      </c>
      <c r="AA57" s="93">
        <v>8</v>
      </c>
      <c r="AB57" s="93">
        <v>0</v>
      </c>
      <c r="AC57" s="93">
        <v>3</v>
      </c>
      <c r="AZ57" s="93">
        <v>1</v>
      </c>
      <c r="BA57" s="125">
        <f>IF(AZ57=1,G57,0)</f>
        <v>0</v>
      </c>
      <c r="BB57" s="93">
        <f>IF(AZ57=2,G57,0)</f>
        <v>0</v>
      </c>
      <c r="BC57" s="93">
        <f>IF(AZ57=3,G57,0)</f>
        <v>0</v>
      </c>
      <c r="BD57" s="93">
        <f>IF(AZ57=4,G57,0)</f>
        <v>0</v>
      </c>
      <c r="BE57" s="93">
        <f>IF(AZ57=5,G57,0)</f>
        <v>0</v>
      </c>
      <c r="CA57" s="117">
        <v>8</v>
      </c>
      <c r="CB57" s="117">
        <v>0</v>
      </c>
    </row>
    <row r="58" spans="1:57" ht="12.75">
      <c r="A58" s="131"/>
      <c r="B58" s="132" t="s">
        <v>214</v>
      </c>
      <c r="C58" s="133" t="s">
        <v>520</v>
      </c>
      <c r="D58" s="134"/>
      <c r="E58" s="135"/>
      <c r="F58" s="136"/>
      <c r="G58" s="447">
        <f>SUM(G53:G57)</f>
        <v>0</v>
      </c>
      <c r="H58" s="323"/>
      <c r="I58" s="324">
        <f>SUM(I53:I57)</f>
        <v>0</v>
      </c>
      <c r="J58" s="323"/>
      <c r="K58" s="324">
        <f>SUM(K53:K57)</f>
        <v>0</v>
      </c>
      <c r="O58" s="117">
        <v>4</v>
      </c>
      <c r="BA58" s="138">
        <f>SUM(BA53:BA57)</f>
        <v>0</v>
      </c>
      <c r="BB58" s="138">
        <f>SUM(BB53:BB57)</f>
        <v>0</v>
      </c>
      <c r="BC58" s="138">
        <f>SUM(BC53:BC57)</f>
        <v>0</v>
      </c>
      <c r="BD58" s="138">
        <f>SUM(BD53:BD57)</f>
        <v>0</v>
      </c>
      <c r="BE58" s="138">
        <f>SUM(BE53:BE57)</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25">
      <selection activeCell="A1" sqref="A1:G1"/>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1</v>
      </c>
      <c r="D2" s="142" t="s">
        <v>601</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37</v>
      </c>
      <c r="B5" s="153"/>
      <c r="C5" s="154" t="s">
        <v>38</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'SO04 01 Rek'!E14</f>
        <v>0</v>
      </c>
      <c r="D15" s="188" t="str">
        <f>'SO04 01 Rek'!A19</f>
        <v>Ztížené výrobní podmínky</v>
      </c>
      <c r="E15" s="189"/>
      <c r="F15" s="190"/>
      <c r="G15" s="187">
        <f>'SO04 01 Rek'!I19</f>
        <v>0</v>
      </c>
    </row>
    <row r="16" spans="1:7" ht="15.75" customHeight="1">
      <c r="A16" s="185" t="s">
        <v>256</v>
      </c>
      <c r="B16" s="186" t="s">
        <v>257</v>
      </c>
      <c r="C16" s="187">
        <f>'SO04 01 Rek'!F14</f>
        <v>0</v>
      </c>
      <c r="D16" s="145" t="str">
        <f>'SO04 01 Rek'!A20</f>
        <v>Oborová přirážka</v>
      </c>
      <c r="E16" s="191"/>
      <c r="F16" s="192"/>
      <c r="G16" s="187">
        <f>'SO04 01 Rek'!I20</f>
        <v>0</v>
      </c>
    </row>
    <row r="17" spans="1:7" ht="15.75" customHeight="1">
      <c r="A17" s="185" t="s">
        <v>258</v>
      </c>
      <c r="B17" s="186" t="s">
        <v>259</v>
      </c>
      <c r="C17" s="187">
        <f>'SO04 01 Rek'!H14</f>
        <v>0</v>
      </c>
      <c r="D17" s="145" t="str">
        <f>'SO04 01 Rek'!A21</f>
        <v>Přesun stavebních kapacit</v>
      </c>
      <c r="E17" s="191"/>
      <c r="F17" s="192"/>
      <c r="G17" s="187">
        <f>'SO04 01 Rek'!I21</f>
        <v>0</v>
      </c>
    </row>
    <row r="18" spans="1:7" ht="15.75" customHeight="1">
      <c r="A18" s="193" t="s">
        <v>260</v>
      </c>
      <c r="B18" s="194" t="s">
        <v>261</v>
      </c>
      <c r="C18" s="187">
        <f>'SO04 01 Rek'!G14</f>
        <v>0</v>
      </c>
      <c r="D18" s="145" t="str">
        <f>'SO04 01 Rek'!A22</f>
        <v>Mimostaveništní doprava</v>
      </c>
      <c r="E18" s="191"/>
      <c r="F18" s="192"/>
      <c r="G18" s="187">
        <f>'SO04 01 Rek'!I22</f>
        <v>0</v>
      </c>
    </row>
    <row r="19" spans="1:7" ht="15.75" customHeight="1">
      <c r="A19" s="195" t="s">
        <v>262</v>
      </c>
      <c r="B19" s="186"/>
      <c r="C19" s="187">
        <f>SUM(C15:C18)</f>
        <v>0</v>
      </c>
      <c r="D19" s="145" t="str">
        <f>'SO04 01 Rek'!A23</f>
        <v>Zařízení staveniště</v>
      </c>
      <c r="E19" s="191"/>
      <c r="F19" s="192"/>
      <c r="G19" s="187">
        <f>'SO04 01 Rek'!I23</f>
        <v>0</v>
      </c>
    </row>
    <row r="20" spans="1:7" ht="15.75" customHeight="1">
      <c r="A20" s="195"/>
      <c r="B20" s="186"/>
      <c r="C20" s="187"/>
      <c r="D20" s="145" t="str">
        <f>'SO04 01 Rek'!A24</f>
        <v>Provoz investora</v>
      </c>
      <c r="E20" s="191"/>
      <c r="F20" s="192"/>
      <c r="G20" s="187">
        <f>'SO04 01 Rek'!I24</f>
        <v>0</v>
      </c>
    </row>
    <row r="21" spans="1:7" ht="15.75" customHeight="1">
      <c r="A21" s="195" t="s">
        <v>263</v>
      </c>
      <c r="B21" s="186"/>
      <c r="C21" s="187">
        <f>'SO04 01 Rek'!I14</f>
        <v>0</v>
      </c>
      <c r="D21" s="145" t="str">
        <f>'SO04 01 Rek'!A25</f>
        <v>Kompletační činnost (IČD)</v>
      </c>
      <c r="E21" s="191"/>
      <c r="F21" s="192"/>
      <c r="G21" s="187">
        <f>'SO04 01 Rek'!I25</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'SO04 01 Rek'!H27</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25.xml><?xml version="1.0" encoding="utf-8"?>
<worksheet xmlns="http://schemas.openxmlformats.org/spreadsheetml/2006/main" xmlns:r="http://schemas.openxmlformats.org/officeDocument/2006/relationships">
  <dimension ref="A1:BE27"/>
  <sheetViews>
    <sheetView showZeros="0" view="pageBreakPreview" zoomScale="80" zoomScaleSheetLayoutView="80" zoomScalePageLayoutView="0" workbookViewId="0" topLeftCell="A1">
      <selection activeCell="A1" sqref="A1:B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1</v>
      </c>
      <c r="I1" s="279"/>
    </row>
    <row r="2" spans="1:9" ht="12.75">
      <c r="A2" s="421" t="s">
        <v>153</v>
      </c>
      <c r="B2" s="421"/>
      <c r="C2" s="103" t="s">
        <v>602</v>
      </c>
      <c r="D2" s="104"/>
      <c r="E2" s="280"/>
      <c r="F2" s="104"/>
      <c r="G2" s="422" t="s">
        <v>601</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'SO04 01 Pol'!B7</f>
        <v>1</v>
      </c>
      <c r="B7" s="71" t="str">
        <f>'SO04 01 Pol'!C7</f>
        <v>Zemní práce</v>
      </c>
      <c r="D7" s="287"/>
      <c r="E7" s="288">
        <f>'SO04 01 Pol'!BA23</f>
        <v>0</v>
      </c>
      <c r="F7" s="289">
        <f>'SO04 01 Pol'!BB23</f>
        <v>0</v>
      </c>
      <c r="G7" s="289">
        <f>'SO04 01 Pol'!BC23</f>
        <v>0</v>
      </c>
      <c r="H7" s="289">
        <f>'SO04 01 Pol'!BD23</f>
        <v>0</v>
      </c>
      <c r="I7" s="290">
        <f>'SO04 01 Pol'!BE23</f>
        <v>0</v>
      </c>
    </row>
    <row r="8" spans="1:9" s="171" customFormat="1" ht="12">
      <c r="A8" s="286" t="str">
        <f>'SO04 01 Pol'!B24</f>
        <v>2</v>
      </c>
      <c r="B8" s="71" t="str">
        <f>'SO04 01 Pol'!C24</f>
        <v>Základy a zvláštní zakládání</v>
      </c>
      <c r="D8" s="287"/>
      <c r="E8" s="288">
        <f>'SO04 01 Pol'!BA30</f>
        <v>0</v>
      </c>
      <c r="F8" s="289">
        <f>'SO04 01 Pol'!BB30</f>
        <v>0</v>
      </c>
      <c r="G8" s="289">
        <f>'SO04 01 Pol'!BC30</f>
        <v>0</v>
      </c>
      <c r="H8" s="289">
        <f>'SO04 01 Pol'!BD30</f>
        <v>0</v>
      </c>
      <c r="I8" s="290">
        <f>'SO04 01 Pol'!BE30</f>
        <v>0</v>
      </c>
    </row>
    <row r="9" spans="1:9" s="171" customFormat="1" ht="12">
      <c r="A9" s="286" t="str">
        <f>'SO04 01 Pol'!B31</f>
        <v>5</v>
      </c>
      <c r="B9" s="71" t="str">
        <f>'SO04 01 Pol'!C31</f>
        <v>Komunikace</v>
      </c>
      <c r="D9" s="287"/>
      <c r="E9" s="288">
        <f>'SO04 01 Pol'!BA41</f>
        <v>0</v>
      </c>
      <c r="F9" s="289">
        <f>'SO04 01 Pol'!BB41</f>
        <v>0</v>
      </c>
      <c r="G9" s="289">
        <f>'SO04 01 Pol'!BC41</f>
        <v>0</v>
      </c>
      <c r="H9" s="289">
        <f>'SO04 01 Pol'!BD41</f>
        <v>0</v>
      </c>
      <c r="I9" s="290">
        <f>'SO04 01 Pol'!BE41</f>
        <v>0</v>
      </c>
    </row>
    <row r="10" spans="1:9" s="171" customFormat="1" ht="12">
      <c r="A10" s="286" t="str">
        <f>'SO04 01 Pol'!B42</f>
        <v>8</v>
      </c>
      <c r="B10" s="71" t="str">
        <f>'SO04 01 Pol'!C42</f>
        <v>Trubní vedení</v>
      </c>
      <c r="D10" s="287"/>
      <c r="E10" s="288">
        <f>'SO04 01 Pol'!BA44</f>
        <v>0</v>
      </c>
      <c r="F10" s="289">
        <f>'SO04 01 Pol'!BB44</f>
        <v>0</v>
      </c>
      <c r="G10" s="289">
        <f>'SO04 01 Pol'!BC44</f>
        <v>0</v>
      </c>
      <c r="H10" s="289">
        <f>'SO04 01 Pol'!BD44</f>
        <v>0</v>
      </c>
      <c r="I10" s="290">
        <f>'SO04 01 Pol'!BE44</f>
        <v>0</v>
      </c>
    </row>
    <row r="11" spans="1:9" s="171" customFormat="1" ht="12">
      <c r="A11" s="286" t="str">
        <f>'SO04 01 Pol'!B45</f>
        <v>91</v>
      </c>
      <c r="B11" s="71" t="str">
        <f>'SO04 01 Pol'!C45</f>
        <v>Doplňující práce na komunikaci</v>
      </c>
      <c r="D11" s="287"/>
      <c r="E11" s="288">
        <f>'SO04 01 Pol'!BA50</f>
        <v>0</v>
      </c>
      <c r="F11" s="289">
        <f>'SO04 01 Pol'!BB50</f>
        <v>0</v>
      </c>
      <c r="G11" s="289">
        <f>'SO04 01 Pol'!BC50</f>
        <v>0</v>
      </c>
      <c r="H11" s="289">
        <f>'SO04 01 Pol'!BD50</f>
        <v>0</v>
      </c>
      <c r="I11" s="290">
        <f>'SO04 01 Pol'!BE50</f>
        <v>0</v>
      </c>
    </row>
    <row r="12" spans="1:9" s="171" customFormat="1" ht="12">
      <c r="A12" s="286" t="str">
        <f>'SO04 01 Pol'!B51</f>
        <v>99</v>
      </c>
      <c r="B12" s="71" t="str">
        <f>'SO04 01 Pol'!C51</f>
        <v>Staveništní přesun hmot</v>
      </c>
      <c r="D12" s="287"/>
      <c r="E12" s="288">
        <f>'SO04 01 Pol'!BA53</f>
        <v>0</v>
      </c>
      <c r="F12" s="289">
        <f>'SO04 01 Pol'!BB53</f>
        <v>0</v>
      </c>
      <c r="G12" s="289">
        <f>'SO04 01 Pol'!BC53</f>
        <v>0</v>
      </c>
      <c r="H12" s="289">
        <f>'SO04 01 Pol'!BD53</f>
        <v>0</v>
      </c>
      <c r="I12" s="290">
        <f>'SO04 01 Pol'!BE53</f>
        <v>0</v>
      </c>
    </row>
    <row r="13" spans="1:9" s="171" customFormat="1" ht="12">
      <c r="A13" s="286" t="str">
        <f>'SO04 01 Pol'!B54</f>
        <v>D96</v>
      </c>
      <c r="B13" s="71" t="str">
        <f>'SO04 01 Pol'!C54</f>
        <v>Přesuny suti a vybouraných hmot</v>
      </c>
      <c r="D13" s="287"/>
      <c r="E13" s="288">
        <f>'SO04 01 Pol'!BA58</f>
        <v>0</v>
      </c>
      <c r="F13" s="289">
        <f>'SO04 01 Pol'!BB58</f>
        <v>0</v>
      </c>
      <c r="G13" s="289">
        <f>'SO04 01 Pol'!BC58</f>
        <v>0</v>
      </c>
      <c r="H13" s="289">
        <f>'SO04 01 Pol'!BD58</f>
        <v>0</v>
      </c>
      <c r="I13" s="290">
        <f>'SO04 01 Pol'!BE58</f>
        <v>0</v>
      </c>
    </row>
    <row r="14" spans="1:9" s="14" customFormat="1" ht="12.75">
      <c r="A14" s="291"/>
      <c r="B14" s="292" t="s">
        <v>404</v>
      </c>
      <c r="C14" s="292"/>
      <c r="D14" s="293"/>
      <c r="E14" s="294">
        <f>SUM(E7:E13)</f>
        <v>0</v>
      </c>
      <c r="F14" s="295">
        <f>SUM(F7:F13)</f>
        <v>0</v>
      </c>
      <c r="G14" s="295">
        <f>SUM(G7:G13)</f>
        <v>0</v>
      </c>
      <c r="H14" s="295">
        <f>SUM(H7:H13)</f>
        <v>0</v>
      </c>
      <c r="I14" s="296">
        <f>SUM(I7:I13)</f>
        <v>0</v>
      </c>
    </row>
    <row r="15" spans="1:9" ht="12">
      <c r="A15" s="171"/>
      <c r="B15" s="171"/>
      <c r="C15" s="171"/>
      <c r="D15" s="171"/>
      <c r="E15" s="171"/>
      <c r="F15" s="171"/>
      <c r="G15" s="171"/>
      <c r="H15" s="171"/>
      <c r="I15" s="171"/>
    </row>
    <row r="16" spans="1:57" ht="19.5" customHeight="1">
      <c r="A16" s="424" t="s">
        <v>405</v>
      </c>
      <c r="B16" s="424"/>
      <c r="C16" s="424"/>
      <c r="D16" s="424"/>
      <c r="E16" s="424"/>
      <c r="F16" s="424"/>
      <c r="G16" s="424"/>
      <c r="H16" s="424"/>
      <c r="I16" s="424"/>
      <c r="BA16" s="177"/>
      <c r="BB16" s="177"/>
      <c r="BC16" s="177"/>
      <c r="BD16" s="177"/>
      <c r="BE16" s="177"/>
    </row>
    <row r="18" spans="1:9" ht="12.75">
      <c r="A18" s="201" t="s">
        <v>406</v>
      </c>
      <c r="B18" s="202"/>
      <c r="C18" s="202"/>
      <c r="D18" s="297"/>
      <c r="E18" s="298" t="s">
        <v>407</v>
      </c>
      <c r="F18" s="299" t="s">
        <v>22</v>
      </c>
      <c r="G18" s="300" t="s">
        <v>408</v>
      </c>
      <c r="H18" s="301"/>
      <c r="I18" s="302" t="s">
        <v>407</v>
      </c>
    </row>
    <row r="19" spans="1:53" ht="12">
      <c r="A19" s="195" t="s">
        <v>409</v>
      </c>
      <c r="B19" s="186"/>
      <c r="C19" s="186"/>
      <c r="D19" s="303"/>
      <c r="E19" s="304">
        <v>0</v>
      </c>
      <c r="F19" s="305">
        <v>0</v>
      </c>
      <c r="G19" s="306">
        <v>136752.29327765</v>
      </c>
      <c r="H19" s="307"/>
      <c r="I19" s="308">
        <f aca="true" t="shared" si="0" ref="I19:I26">E19+F19*G19/100</f>
        <v>0</v>
      </c>
      <c r="BA19" s="1">
        <v>0</v>
      </c>
    </row>
    <row r="20" spans="1:53" ht="12">
      <c r="A20" s="195" t="s">
        <v>410</v>
      </c>
      <c r="B20" s="186"/>
      <c r="C20" s="186"/>
      <c r="D20" s="303"/>
      <c r="E20" s="304">
        <v>0</v>
      </c>
      <c r="F20" s="305">
        <v>0</v>
      </c>
      <c r="G20" s="306">
        <v>136752.29327765</v>
      </c>
      <c r="H20" s="307"/>
      <c r="I20" s="308">
        <f t="shared" si="0"/>
        <v>0</v>
      </c>
      <c r="BA20" s="1">
        <v>0</v>
      </c>
    </row>
    <row r="21" spans="1:53" ht="12">
      <c r="A21" s="195" t="s">
        <v>411</v>
      </c>
      <c r="B21" s="186"/>
      <c r="C21" s="186"/>
      <c r="D21" s="303"/>
      <c r="E21" s="304">
        <v>0</v>
      </c>
      <c r="F21" s="305">
        <v>0</v>
      </c>
      <c r="G21" s="306">
        <v>136752.29327765</v>
      </c>
      <c r="H21" s="307"/>
      <c r="I21" s="308">
        <f t="shared" si="0"/>
        <v>0</v>
      </c>
      <c r="BA21" s="1">
        <v>0</v>
      </c>
    </row>
    <row r="22" spans="1:53" ht="12">
      <c r="A22" s="195" t="s">
        <v>412</v>
      </c>
      <c r="B22" s="186"/>
      <c r="C22" s="186"/>
      <c r="D22" s="303"/>
      <c r="E22" s="304">
        <v>0</v>
      </c>
      <c r="F22" s="305">
        <v>0</v>
      </c>
      <c r="G22" s="306">
        <v>136752.29327765</v>
      </c>
      <c r="H22" s="307"/>
      <c r="I22" s="308">
        <f t="shared" si="0"/>
        <v>0</v>
      </c>
      <c r="BA22" s="1">
        <v>0</v>
      </c>
    </row>
    <row r="23" spans="1:53" ht="12">
      <c r="A23" s="195" t="s">
        <v>413</v>
      </c>
      <c r="B23" s="186"/>
      <c r="C23" s="186"/>
      <c r="D23" s="303"/>
      <c r="E23" s="304">
        <v>0</v>
      </c>
      <c r="F23" s="305">
        <v>0</v>
      </c>
      <c r="G23" s="306">
        <v>136752.29327765</v>
      </c>
      <c r="H23" s="307"/>
      <c r="I23" s="308">
        <f t="shared" si="0"/>
        <v>0</v>
      </c>
      <c r="BA23" s="1">
        <v>1</v>
      </c>
    </row>
    <row r="24" spans="1:53" ht="12">
      <c r="A24" s="195" t="s">
        <v>414</v>
      </c>
      <c r="B24" s="186"/>
      <c r="C24" s="186"/>
      <c r="D24" s="303"/>
      <c r="E24" s="304">
        <v>0</v>
      </c>
      <c r="F24" s="305">
        <v>0</v>
      </c>
      <c r="G24" s="306">
        <v>136752.29327765</v>
      </c>
      <c r="H24" s="307"/>
      <c r="I24" s="308">
        <f t="shared" si="0"/>
        <v>0</v>
      </c>
      <c r="BA24" s="1">
        <v>1</v>
      </c>
    </row>
    <row r="25" spans="1:53" ht="12">
      <c r="A25" s="195" t="s">
        <v>415</v>
      </c>
      <c r="B25" s="186"/>
      <c r="C25" s="186"/>
      <c r="D25" s="303"/>
      <c r="E25" s="304">
        <v>0</v>
      </c>
      <c r="F25" s="305">
        <v>0</v>
      </c>
      <c r="G25" s="306">
        <v>136752.29327765</v>
      </c>
      <c r="H25" s="307"/>
      <c r="I25" s="308">
        <f t="shared" si="0"/>
        <v>0</v>
      </c>
      <c r="BA25" s="1">
        <v>2</v>
      </c>
    </row>
    <row r="26" spans="1:53" ht="12">
      <c r="A26" s="195" t="s">
        <v>416</v>
      </c>
      <c r="B26" s="186"/>
      <c r="C26" s="186"/>
      <c r="D26" s="303"/>
      <c r="E26" s="304">
        <v>0</v>
      </c>
      <c r="F26" s="305">
        <v>0</v>
      </c>
      <c r="G26" s="306">
        <v>136752.29327765</v>
      </c>
      <c r="H26" s="307"/>
      <c r="I26" s="308">
        <f t="shared" si="0"/>
        <v>0</v>
      </c>
      <c r="BA26" s="1">
        <v>2</v>
      </c>
    </row>
    <row r="27" spans="1:9" ht="12.75">
      <c r="A27" s="309"/>
      <c r="B27" s="310" t="s">
        <v>417</v>
      </c>
      <c r="C27" s="311"/>
      <c r="D27" s="312"/>
      <c r="E27" s="313"/>
      <c r="F27" s="314"/>
      <c r="G27" s="314"/>
      <c r="H27" s="425">
        <f>SUM(I19:I26)</f>
        <v>0</v>
      </c>
      <c r="I27" s="425"/>
    </row>
  </sheetData>
  <sheetProtection selectLockedCells="1" selectUnlockedCells="1"/>
  <mergeCells count="6">
    <mergeCell ref="A1:B1"/>
    <mergeCell ref="A2:B2"/>
    <mergeCell ref="G2:I2"/>
    <mergeCell ref="A4:I4"/>
    <mergeCell ref="A16:I16"/>
    <mergeCell ref="H27:I27"/>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CB58"/>
  <sheetViews>
    <sheetView showGridLines="0" showZeros="0" view="pageBreakPreview" zoomScale="80" zoomScaleSheetLayoutView="80" zoomScalePageLayoutView="0" workbookViewId="0" topLeftCell="A34">
      <selection activeCell="G8" sqref="G8:G58"/>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'SO04 01 Rek'!H1</f>
        <v>1</v>
      </c>
      <c r="G3" s="102"/>
    </row>
    <row r="4" spans="1:7" ht="12.75">
      <c r="A4" s="406" t="s">
        <v>153</v>
      </c>
      <c r="B4" s="406"/>
      <c r="C4" s="103" t="s">
        <v>602</v>
      </c>
      <c r="D4" s="104"/>
      <c r="E4" s="427" t="str">
        <f>'SO04 01 Rek'!G2</f>
        <v>Zpevněná plocha ZP1</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596</v>
      </c>
      <c r="C8" s="120" t="s">
        <v>597</v>
      </c>
      <c r="D8" s="121" t="s">
        <v>295</v>
      </c>
      <c r="E8" s="443">
        <v>4</v>
      </c>
      <c r="F8" s="122"/>
      <c r="G8" s="446">
        <f aca="true" t="shared" si="0" ref="G8:G22">E8*F8</f>
        <v>0</v>
      </c>
      <c r="H8" s="321">
        <v>0</v>
      </c>
      <c r="I8" s="322">
        <f aca="true" t="shared" si="1" ref="I8:I22">E8*H8</f>
        <v>0</v>
      </c>
      <c r="J8" s="321">
        <v>-0.18100000000004</v>
      </c>
      <c r="K8" s="322">
        <f aca="true" t="shared" si="2" ref="K8:K22">E8*J8</f>
        <v>-0.72400000000016</v>
      </c>
      <c r="O8" s="117">
        <v>2</v>
      </c>
      <c r="AA8" s="93">
        <v>1</v>
      </c>
      <c r="AB8" s="93">
        <v>1</v>
      </c>
      <c r="AC8" s="93">
        <v>1</v>
      </c>
      <c r="AZ8" s="93">
        <v>1</v>
      </c>
      <c r="BA8" s="125">
        <f aca="true" t="shared" si="3" ref="BA8:BA22">IF(AZ8=1,G8,0)</f>
        <v>0</v>
      </c>
      <c r="BB8" s="93">
        <f aca="true" t="shared" si="4" ref="BB8:BB22">IF(AZ8=2,G8,0)</f>
        <v>0</v>
      </c>
      <c r="BC8" s="93">
        <f aca="true" t="shared" si="5" ref="BC8:BC22">IF(AZ8=3,G8,0)</f>
        <v>0</v>
      </c>
      <c r="BD8" s="93">
        <f aca="true" t="shared" si="6" ref="BD8:BD22">IF(AZ8=4,G8,0)</f>
        <v>0</v>
      </c>
      <c r="BE8" s="93">
        <f aca="true" t="shared" si="7" ref="BE8:BE22">IF(AZ8=5,G8,0)</f>
        <v>0</v>
      </c>
      <c r="CA8" s="117">
        <v>1</v>
      </c>
      <c r="CB8" s="117">
        <v>1</v>
      </c>
    </row>
    <row r="9" spans="1:80" ht="12">
      <c r="A9" s="118">
        <v>2</v>
      </c>
      <c r="B9" s="119" t="s">
        <v>440</v>
      </c>
      <c r="C9" s="120" t="s">
        <v>441</v>
      </c>
      <c r="D9" s="121" t="s">
        <v>309</v>
      </c>
      <c r="E9" s="443">
        <v>8.4</v>
      </c>
      <c r="F9" s="122"/>
      <c r="G9" s="446">
        <f t="shared" si="0"/>
        <v>0</v>
      </c>
      <c r="H9" s="321">
        <v>0</v>
      </c>
      <c r="I9" s="322">
        <f t="shared" si="1"/>
        <v>0</v>
      </c>
      <c r="J9" s="321">
        <v>0</v>
      </c>
      <c r="K9" s="322">
        <f t="shared" si="2"/>
        <v>0</v>
      </c>
      <c r="O9" s="117">
        <v>2</v>
      </c>
      <c r="AA9" s="93">
        <v>1</v>
      </c>
      <c r="AB9" s="93">
        <v>0</v>
      </c>
      <c r="AC9" s="93">
        <v>0</v>
      </c>
      <c r="AZ9" s="93">
        <v>1</v>
      </c>
      <c r="BA9" s="125">
        <f t="shared" si="3"/>
        <v>0</v>
      </c>
      <c r="BB9" s="93">
        <f t="shared" si="4"/>
        <v>0</v>
      </c>
      <c r="BC9" s="93">
        <f t="shared" si="5"/>
        <v>0</v>
      </c>
      <c r="BD9" s="93">
        <f t="shared" si="6"/>
        <v>0</v>
      </c>
      <c r="BE9" s="93">
        <f t="shared" si="7"/>
        <v>0</v>
      </c>
      <c r="CA9" s="117">
        <v>1</v>
      </c>
      <c r="CB9" s="117">
        <v>0</v>
      </c>
    </row>
    <row r="10" spans="1:80" ht="12">
      <c r="A10" s="118">
        <v>3</v>
      </c>
      <c r="B10" s="119" t="s">
        <v>442</v>
      </c>
      <c r="C10" s="120" t="s">
        <v>443</v>
      </c>
      <c r="D10" s="121" t="s">
        <v>309</v>
      </c>
      <c r="E10" s="443">
        <v>31.9375</v>
      </c>
      <c r="F10" s="122"/>
      <c r="G10" s="446">
        <f t="shared" si="0"/>
        <v>0</v>
      </c>
      <c r="H10" s="321">
        <v>0</v>
      </c>
      <c r="I10" s="322">
        <f t="shared" si="1"/>
        <v>0</v>
      </c>
      <c r="J10" s="321">
        <v>0</v>
      </c>
      <c r="K10" s="322">
        <f t="shared" si="2"/>
        <v>0</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2">
      <c r="A11" s="118">
        <v>4</v>
      </c>
      <c r="B11" s="119" t="s">
        <v>444</v>
      </c>
      <c r="C11" s="120" t="s">
        <v>445</v>
      </c>
      <c r="D11" s="121" t="s">
        <v>309</v>
      </c>
      <c r="E11" s="443">
        <v>31.9375</v>
      </c>
      <c r="F11" s="122"/>
      <c r="G11" s="446">
        <f t="shared" si="0"/>
        <v>0</v>
      </c>
      <c r="H11" s="321">
        <v>0</v>
      </c>
      <c r="I11" s="322">
        <f t="shared" si="1"/>
        <v>0</v>
      </c>
      <c r="J11" s="321">
        <v>0</v>
      </c>
      <c r="K11" s="322">
        <f t="shared" si="2"/>
        <v>0</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2">
      <c r="A12" s="118">
        <v>5</v>
      </c>
      <c r="B12" s="119" t="s">
        <v>560</v>
      </c>
      <c r="C12" s="120" t="s">
        <v>603</v>
      </c>
      <c r="D12" s="121" t="s">
        <v>309</v>
      </c>
      <c r="E12" s="443">
        <v>0.99</v>
      </c>
      <c r="F12" s="122"/>
      <c r="G12" s="446">
        <f t="shared" si="0"/>
        <v>0</v>
      </c>
      <c r="H12" s="321">
        <v>0</v>
      </c>
      <c r="I12" s="322">
        <f t="shared" si="1"/>
        <v>0</v>
      </c>
      <c r="J12" s="321">
        <v>0</v>
      </c>
      <c r="K12" s="322">
        <f t="shared" si="2"/>
        <v>0</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9.5">
      <c r="A13" s="118">
        <v>6</v>
      </c>
      <c r="B13" s="119" t="s">
        <v>446</v>
      </c>
      <c r="C13" s="120" t="s">
        <v>447</v>
      </c>
      <c r="D13" s="121" t="s">
        <v>309</v>
      </c>
      <c r="E13" s="443">
        <v>1.125</v>
      </c>
      <c r="F13" s="122"/>
      <c r="G13" s="446">
        <f t="shared" si="0"/>
        <v>0</v>
      </c>
      <c r="H13" s="321">
        <v>0</v>
      </c>
      <c r="I13" s="322">
        <f t="shared" si="1"/>
        <v>0</v>
      </c>
      <c r="J13" s="321">
        <v>0</v>
      </c>
      <c r="K13" s="322">
        <f t="shared" si="2"/>
        <v>0</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9.5">
      <c r="A14" s="118">
        <v>7</v>
      </c>
      <c r="B14" s="119" t="s">
        <v>448</v>
      </c>
      <c r="C14" s="120" t="s">
        <v>449</v>
      </c>
      <c r="D14" s="121" t="s">
        <v>309</v>
      </c>
      <c r="E14" s="443">
        <v>32.9275</v>
      </c>
      <c r="F14" s="122"/>
      <c r="G14" s="446">
        <f t="shared" si="0"/>
        <v>0</v>
      </c>
      <c r="H14" s="321">
        <v>0</v>
      </c>
      <c r="I14" s="322">
        <f t="shared" si="1"/>
        <v>0</v>
      </c>
      <c r="J14" s="321">
        <v>0</v>
      </c>
      <c r="K14" s="322">
        <f t="shared" si="2"/>
        <v>0</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2">
      <c r="A15" s="118">
        <v>8</v>
      </c>
      <c r="B15" s="119" t="s">
        <v>450</v>
      </c>
      <c r="C15" s="120" t="s">
        <v>451</v>
      </c>
      <c r="D15" s="121" t="s">
        <v>309</v>
      </c>
      <c r="E15" s="443">
        <v>1.125</v>
      </c>
      <c r="F15" s="122"/>
      <c r="G15" s="446">
        <f t="shared" si="0"/>
        <v>0</v>
      </c>
      <c r="H15" s="321">
        <v>0</v>
      </c>
      <c r="I15" s="322">
        <f t="shared" si="1"/>
        <v>0</v>
      </c>
      <c r="J15" s="321">
        <v>0</v>
      </c>
      <c r="K15" s="322">
        <f t="shared" si="2"/>
        <v>0</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2">
      <c r="A16" s="118">
        <v>9</v>
      </c>
      <c r="B16" s="119" t="s">
        <v>452</v>
      </c>
      <c r="C16" s="120" t="s">
        <v>453</v>
      </c>
      <c r="D16" s="121" t="s">
        <v>309</v>
      </c>
      <c r="E16" s="443">
        <v>32.9275</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454</v>
      </c>
      <c r="C17" s="120" t="s">
        <v>455</v>
      </c>
      <c r="D17" s="121" t="s">
        <v>343</v>
      </c>
      <c r="E17" s="443">
        <v>54.3304</v>
      </c>
      <c r="F17" s="122"/>
      <c r="G17" s="446">
        <f t="shared" si="0"/>
        <v>0</v>
      </c>
      <c r="H17" s="321">
        <v>1</v>
      </c>
      <c r="I17" s="322">
        <f t="shared" si="1"/>
        <v>54.3304</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9.5">
      <c r="A18" s="118">
        <v>11</v>
      </c>
      <c r="B18" s="119" t="s">
        <v>456</v>
      </c>
      <c r="C18" s="120" t="s">
        <v>457</v>
      </c>
      <c r="D18" s="121" t="s">
        <v>309</v>
      </c>
      <c r="E18" s="443">
        <v>2.3625</v>
      </c>
      <c r="F18" s="122"/>
      <c r="G18" s="446">
        <f t="shared" si="0"/>
        <v>0</v>
      </c>
      <c r="H18" s="321">
        <v>0</v>
      </c>
      <c r="I18" s="322">
        <f t="shared" si="1"/>
        <v>0</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2">
      <c r="A19" s="118">
        <v>12</v>
      </c>
      <c r="B19" s="119" t="s">
        <v>458</v>
      </c>
      <c r="C19" s="120" t="s">
        <v>459</v>
      </c>
      <c r="D19" s="121" t="s">
        <v>295</v>
      </c>
      <c r="E19" s="443">
        <v>11.25</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9.5">
      <c r="A20" s="118">
        <v>13</v>
      </c>
      <c r="B20" s="119" t="s">
        <v>460</v>
      </c>
      <c r="C20" s="120" t="s">
        <v>562</v>
      </c>
      <c r="D20" s="121" t="s">
        <v>295</v>
      </c>
      <c r="E20" s="443">
        <v>91.2</v>
      </c>
      <c r="F20" s="122"/>
      <c r="G20" s="446">
        <f t="shared" si="0"/>
        <v>0</v>
      </c>
      <c r="H20" s="321">
        <v>0</v>
      </c>
      <c r="I20" s="322">
        <f t="shared" si="1"/>
        <v>0</v>
      </c>
      <c r="J20" s="321">
        <v>0</v>
      </c>
      <c r="K20" s="322">
        <f t="shared" si="2"/>
        <v>0</v>
      </c>
      <c r="O20" s="117">
        <v>2</v>
      </c>
      <c r="AA20" s="93">
        <v>1</v>
      </c>
      <c r="AB20" s="93">
        <v>1</v>
      </c>
      <c r="AC20" s="93">
        <v>1</v>
      </c>
      <c r="AZ20" s="93">
        <v>1</v>
      </c>
      <c r="BA20" s="125">
        <f t="shared" si="3"/>
        <v>0</v>
      </c>
      <c r="BB20" s="93">
        <f t="shared" si="4"/>
        <v>0</v>
      </c>
      <c r="BC20" s="93">
        <f t="shared" si="5"/>
        <v>0</v>
      </c>
      <c r="BD20" s="93">
        <f t="shared" si="6"/>
        <v>0</v>
      </c>
      <c r="BE20" s="93">
        <f t="shared" si="7"/>
        <v>0</v>
      </c>
      <c r="CA20" s="117">
        <v>1</v>
      </c>
      <c r="CB20" s="117">
        <v>1</v>
      </c>
    </row>
    <row r="21" spans="1:80" ht="12">
      <c r="A21" s="118">
        <v>14</v>
      </c>
      <c r="B21" s="119" t="s">
        <v>462</v>
      </c>
      <c r="C21" s="120" t="s">
        <v>463</v>
      </c>
      <c r="D21" s="121" t="s">
        <v>295</v>
      </c>
      <c r="E21" s="443">
        <v>11.25</v>
      </c>
      <c r="F21" s="122"/>
      <c r="G21" s="446">
        <f t="shared" si="0"/>
        <v>0</v>
      </c>
      <c r="H21" s="321">
        <v>0</v>
      </c>
      <c r="I21" s="322">
        <f t="shared" si="1"/>
        <v>0</v>
      </c>
      <c r="J21" s="321">
        <v>0</v>
      </c>
      <c r="K21" s="322">
        <f t="shared" si="2"/>
        <v>0</v>
      </c>
      <c r="O21" s="117">
        <v>2</v>
      </c>
      <c r="AA21" s="93">
        <v>1</v>
      </c>
      <c r="AB21" s="93">
        <v>1</v>
      </c>
      <c r="AC21" s="93">
        <v>1</v>
      </c>
      <c r="AZ21" s="93">
        <v>1</v>
      </c>
      <c r="BA21" s="125">
        <f t="shared" si="3"/>
        <v>0</v>
      </c>
      <c r="BB21" s="93">
        <f t="shared" si="4"/>
        <v>0</v>
      </c>
      <c r="BC21" s="93">
        <f t="shared" si="5"/>
        <v>0</v>
      </c>
      <c r="BD21" s="93">
        <f t="shared" si="6"/>
        <v>0</v>
      </c>
      <c r="BE21" s="93">
        <f t="shared" si="7"/>
        <v>0</v>
      </c>
      <c r="CA21" s="117">
        <v>1</v>
      </c>
      <c r="CB21" s="117">
        <v>1</v>
      </c>
    </row>
    <row r="22" spans="1:80" ht="12">
      <c r="A22" s="118">
        <v>15</v>
      </c>
      <c r="B22" s="119" t="s">
        <v>464</v>
      </c>
      <c r="C22" s="120" t="s">
        <v>465</v>
      </c>
      <c r="D22" s="121" t="s">
        <v>375</v>
      </c>
      <c r="E22" s="443">
        <v>0.3214</v>
      </c>
      <c r="F22" s="122"/>
      <c r="G22" s="446">
        <f t="shared" si="0"/>
        <v>0</v>
      </c>
      <c r="H22" s="321">
        <v>0.000999999999999446</v>
      </c>
      <c r="I22" s="322">
        <f t="shared" si="1"/>
        <v>0.000321399999999822</v>
      </c>
      <c r="J22" s="321"/>
      <c r="K22" s="322">
        <f t="shared" si="2"/>
        <v>0</v>
      </c>
      <c r="O22" s="117">
        <v>2</v>
      </c>
      <c r="AA22" s="93">
        <v>3</v>
      </c>
      <c r="AB22" s="93">
        <v>1</v>
      </c>
      <c r="AC22" s="93">
        <v>572400</v>
      </c>
      <c r="AZ22" s="93">
        <v>1</v>
      </c>
      <c r="BA22" s="125">
        <f t="shared" si="3"/>
        <v>0</v>
      </c>
      <c r="BB22" s="93">
        <f t="shared" si="4"/>
        <v>0</v>
      </c>
      <c r="BC22" s="93">
        <f t="shared" si="5"/>
        <v>0</v>
      </c>
      <c r="BD22" s="93">
        <f t="shared" si="6"/>
        <v>0</v>
      </c>
      <c r="BE22" s="93">
        <f t="shared" si="7"/>
        <v>0</v>
      </c>
      <c r="CA22" s="117">
        <v>3</v>
      </c>
      <c r="CB22" s="117">
        <v>1</v>
      </c>
    </row>
    <row r="23" spans="1:57" ht="12.75">
      <c r="A23" s="131"/>
      <c r="B23" s="132" t="s">
        <v>214</v>
      </c>
      <c r="C23" s="133" t="s">
        <v>466</v>
      </c>
      <c r="D23" s="134"/>
      <c r="E23" s="444"/>
      <c r="F23" s="136"/>
      <c r="G23" s="447">
        <f>SUM(G7:G22)</f>
        <v>0</v>
      </c>
      <c r="H23" s="323"/>
      <c r="I23" s="324">
        <f>SUM(I7:I22)</f>
        <v>54.330721399999995</v>
      </c>
      <c r="J23" s="323"/>
      <c r="K23" s="324">
        <f>SUM(K7:K22)</f>
        <v>-0.72400000000016</v>
      </c>
      <c r="O23" s="117">
        <v>4</v>
      </c>
      <c r="BA23" s="138">
        <f>SUM(BA7:BA22)</f>
        <v>0</v>
      </c>
      <c r="BB23" s="138">
        <f>SUM(BB7:BB22)</f>
        <v>0</v>
      </c>
      <c r="BC23" s="138">
        <f>SUM(BC7:BC22)</f>
        <v>0</v>
      </c>
      <c r="BD23" s="138">
        <f>SUM(BD7:BD22)</f>
        <v>0</v>
      </c>
      <c r="BE23" s="138">
        <f>SUM(BE7:BE22)</f>
        <v>0</v>
      </c>
    </row>
    <row r="24" spans="1:15" ht="12.75">
      <c r="A24" s="111" t="s">
        <v>162</v>
      </c>
      <c r="B24" s="112" t="s">
        <v>563</v>
      </c>
      <c r="C24" s="113" t="s">
        <v>564</v>
      </c>
      <c r="D24" s="114"/>
      <c r="E24" s="445"/>
      <c r="F24" s="115"/>
      <c r="G24" s="448"/>
      <c r="H24" s="317"/>
      <c r="I24" s="318"/>
      <c r="J24" s="319"/>
      <c r="K24" s="320"/>
      <c r="O24" s="117">
        <v>1</v>
      </c>
    </row>
    <row r="25" spans="1:80" ht="12">
      <c r="A25" s="118">
        <v>16</v>
      </c>
      <c r="B25" s="119" t="s">
        <v>565</v>
      </c>
      <c r="C25" s="120" t="s">
        <v>566</v>
      </c>
      <c r="D25" s="121" t="s">
        <v>295</v>
      </c>
      <c r="E25" s="443">
        <v>13.2</v>
      </c>
      <c r="F25" s="122"/>
      <c r="G25" s="446">
        <f>E25*F25</f>
        <v>0</v>
      </c>
      <c r="H25" s="321">
        <v>0.00018000000000006902</v>
      </c>
      <c r="I25" s="322">
        <f>E25*H25</f>
        <v>0.002376000000000911</v>
      </c>
      <c r="J25" s="321">
        <v>0</v>
      </c>
      <c r="K25" s="322">
        <f>E25*J25</f>
        <v>0</v>
      </c>
      <c r="O25" s="117">
        <v>2</v>
      </c>
      <c r="AA25" s="93">
        <v>1</v>
      </c>
      <c r="AB25" s="93">
        <v>1</v>
      </c>
      <c r="AC25" s="93">
        <v>1</v>
      </c>
      <c r="AZ25" s="93">
        <v>1</v>
      </c>
      <c r="BA25" s="125">
        <f>IF(AZ25=1,G25,0)</f>
        <v>0</v>
      </c>
      <c r="BB25" s="93">
        <f>IF(AZ25=2,G25,0)</f>
        <v>0</v>
      </c>
      <c r="BC25" s="93">
        <f>IF(AZ25=3,G25,0)</f>
        <v>0</v>
      </c>
      <c r="BD25" s="93">
        <f>IF(AZ25=4,G25,0)</f>
        <v>0</v>
      </c>
      <c r="BE25" s="93">
        <f>IF(AZ25=5,G25,0)</f>
        <v>0</v>
      </c>
      <c r="CA25" s="117">
        <v>1</v>
      </c>
      <c r="CB25" s="117">
        <v>1</v>
      </c>
    </row>
    <row r="26" spans="1:80" ht="12">
      <c r="A26" s="118">
        <v>17</v>
      </c>
      <c r="B26" s="119" t="s">
        <v>567</v>
      </c>
      <c r="C26" s="120" t="s">
        <v>568</v>
      </c>
      <c r="D26" s="121" t="s">
        <v>309</v>
      </c>
      <c r="E26" s="443">
        <v>0.33</v>
      </c>
      <c r="F26" s="122"/>
      <c r="G26" s="446">
        <f>E26*F26</f>
        <v>0</v>
      </c>
      <c r="H26" s="321">
        <v>1.6299999999992</v>
      </c>
      <c r="I26" s="322">
        <f>E26*H26</f>
        <v>0.537899999999736</v>
      </c>
      <c r="J26" s="321">
        <v>0</v>
      </c>
      <c r="K26" s="322">
        <f>E26*J26</f>
        <v>0</v>
      </c>
      <c r="O26" s="117">
        <v>2</v>
      </c>
      <c r="AA26" s="93">
        <v>1</v>
      </c>
      <c r="AB26" s="93">
        <v>1</v>
      </c>
      <c r="AC26" s="93">
        <v>1</v>
      </c>
      <c r="AZ26" s="93">
        <v>1</v>
      </c>
      <c r="BA26" s="125">
        <f>IF(AZ26=1,G26,0)</f>
        <v>0</v>
      </c>
      <c r="BB26" s="93">
        <f>IF(AZ26=2,G26,0)</f>
        <v>0</v>
      </c>
      <c r="BC26" s="93">
        <f>IF(AZ26=3,G26,0)</f>
        <v>0</v>
      </c>
      <c r="BD26" s="93">
        <f>IF(AZ26=4,G26,0)</f>
        <v>0</v>
      </c>
      <c r="BE26" s="93">
        <f>IF(AZ26=5,G26,0)</f>
        <v>0</v>
      </c>
      <c r="CA26" s="117">
        <v>1</v>
      </c>
      <c r="CB26" s="117">
        <v>1</v>
      </c>
    </row>
    <row r="27" spans="1:80" ht="12">
      <c r="A27" s="118">
        <v>18</v>
      </c>
      <c r="B27" s="119" t="s">
        <v>569</v>
      </c>
      <c r="C27" s="120" t="s">
        <v>570</v>
      </c>
      <c r="D27" s="121" t="s">
        <v>309</v>
      </c>
      <c r="E27" s="443">
        <v>0.66</v>
      </c>
      <c r="F27" s="122"/>
      <c r="G27" s="446">
        <f>E27*F27</f>
        <v>0</v>
      </c>
      <c r="H27" s="321">
        <v>1.66500000000087</v>
      </c>
      <c r="I27" s="322">
        <f>E27*H27</f>
        <v>1.0989000000005742</v>
      </c>
      <c r="J27" s="321">
        <v>0</v>
      </c>
      <c r="K27" s="322">
        <f>E27*J27</f>
        <v>0</v>
      </c>
      <c r="O27" s="117">
        <v>2</v>
      </c>
      <c r="AA27" s="93">
        <v>1</v>
      </c>
      <c r="AB27" s="93">
        <v>1</v>
      </c>
      <c r="AC27" s="93">
        <v>1</v>
      </c>
      <c r="AZ27" s="93">
        <v>1</v>
      </c>
      <c r="BA27" s="125">
        <f>IF(AZ27=1,G27,0)</f>
        <v>0</v>
      </c>
      <c r="BB27" s="93">
        <f>IF(AZ27=2,G27,0)</f>
        <v>0</v>
      </c>
      <c r="BC27" s="93">
        <f>IF(AZ27=3,G27,0)</f>
        <v>0</v>
      </c>
      <c r="BD27" s="93">
        <f>IF(AZ27=4,G27,0)</f>
        <v>0</v>
      </c>
      <c r="BE27" s="93">
        <f>IF(AZ27=5,G27,0)</f>
        <v>0</v>
      </c>
      <c r="CA27" s="117">
        <v>1</v>
      </c>
      <c r="CB27" s="117">
        <v>1</v>
      </c>
    </row>
    <row r="28" spans="1:80" ht="12">
      <c r="A28" s="118">
        <v>19</v>
      </c>
      <c r="B28" s="119" t="s">
        <v>571</v>
      </c>
      <c r="C28" s="120" t="s">
        <v>572</v>
      </c>
      <c r="D28" s="121" t="s">
        <v>435</v>
      </c>
      <c r="E28" s="443">
        <v>11</v>
      </c>
      <c r="F28" s="122"/>
      <c r="G28" s="446">
        <f>E28*F28</f>
        <v>0</v>
      </c>
      <c r="H28" s="321">
        <v>0.000490000000000101</v>
      </c>
      <c r="I28" s="322">
        <f>E28*H28</f>
        <v>0.005390000000001111</v>
      </c>
      <c r="J28" s="321">
        <v>0</v>
      </c>
      <c r="K28" s="322">
        <f>E28*J28</f>
        <v>0</v>
      </c>
      <c r="O28" s="117">
        <v>2</v>
      </c>
      <c r="AA28" s="93">
        <v>1</v>
      </c>
      <c r="AB28" s="93">
        <v>1</v>
      </c>
      <c r="AC28" s="93">
        <v>1</v>
      </c>
      <c r="AZ28" s="93">
        <v>1</v>
      </c>
      <c r="BA28" s="125">
        <f>IF(AZ28=1,G28,0)</f>
        <v>0</v>
      </c>
      <c r="BB28" s="93">
        <f>IF(AZ28=2,G28,0)</f>
        <v>0</v>
      </c>
      <c r="BC28" s="93">
        <f>IF(AZ28=3,G28,0)</f>
        <v>0</v>
      </c>
      <c r="BD28" s="93">
        <f>IF(AZ28=4,G28,0)</f>
        <v>0</v>
      </c>
      <c r="BE28" s="93">
        <f>IF(AZ28=5,G28,0)</f>
        <v>0</v>
      </c>
      <c r="CA28" s="117">
        <v>1</v>
      </c>
      <c r="CB28" s="117">
        <v>1</v>
      </c>
    </row>
    <row r="29" spans="1:80" ht="12">
      <c r="A29" s="118">
        <v>20</v>
      </c>
      <c r="B29" s="119" t="s">
        <v>573</v>
      </c>
      <c r="C29" s="120" t="s">
        <v>574</v>
      </c>
      <c r="D29" s="121" t="s">
        <v>295</v>
      </c>
      <c r="E29" s="443">
        <v>14.52</v>
      </c>
      <c r="F29" s="122"/>
      <c r="G29" s="446">
        <f>E29*F29</f>
        <v>0</v>
      </c>
      <c r="H29" s="321">
        <v>0.00019999999999997803</v>
      </c>
      <c r="I29" s="322">
        <f>E29*H29</f>
        <v>0.0029039999999996807</v>
      </c>
      <c r="J29" s="321"/>
      <c r="K29" s="322">
        <f>E29*J29</f>
        <v>0</v>
      </c>
      <c r="O29" s="117">
        <v>2</v>
      </c>
      <c r="AA29" s="93">
        <v>3</v>
      </c>
      <c r="AB29" s="93">
        <v>1</v>
      </c>
      <c r="AC29" s="93">
        <v>69365020</v>
      </c>
      <c r="AZ29" s="93">
        <v>1</v>
      </c>
      <c r="BA29" s="125">
        <f>IF(AZ29=1,G29,0)</f>
        <v>0</v>
      </c>
      <c r="BB29" s="93">
        <f>IF(AZ29=2,G29,0)</f>
        <v>0</v>
      </c>
      <c r="BC29" s="93">
        <f>IF(AZ29=3,G29,0)</f>
        <v>0</v>
      </c>
      <c r="BD29" s="93">
        <f>IF(AZ29=4,G29,0)</f>
        <v>0</v>
      </c>
      <c r="BE29" s="93">
        <f>IF(AZ29=5,G29,0)</f>
        <v>0</v>
      </c>
      <c r="CA29" s="117">
        <v>3</v>
      </c>
      <c r="CB29" s="117">
        <v>1</v>
      </c>
    </row>
    <row r="30" spans="1:57" ht="12.75">
      <c r="A30" s="131"/>
      <c r="B30" s="132" t="s">
        <v>214</v>
      </c>
      <c r="C30" s="133" t="s">
        <v>575</v>
      </c>
      <c r="D30" s="134"/>
      <c r="E30" s="444"/>
      <c r="F30" s="136"/>
      <c r="G30" s="447">
        <f>SUM(G24:G29)</f>
        <v>0</v>
      </c>
      <c r="H30" s="323"/>
      <c r="I30" s="324">
        <f>SUM(I24:I29)</f>
        <v>1.647470000000312</v>
      </c>
      <c r="J30" s="323"/>
      <c r="K30" s="324">
        <f>SUM(K24:K29)</f>
        <v>0</v>
      </c>
      <c r="O30" s="117">
        <v>4</v>
      </c>
      <c r="BA30" s="138">
        <f>SUM(BA24:BA29)</f>
        <v>0</v>
      </c>
      <c r="BB30" s="138">
        <f>SUM(BB24:BB29)</f>
        <v>0</v>
      </c>
      <c r="BC30" s="138">
        <f>SUM(BC24:BC29)</f>
        <v>0</v>
      </c>
      <c r="BD30" s="138">
        <f>SUM(BD24:BD29)</f>
        <v>0</v>
      </c>
      <c r="BE30" s="138">
        <f>SUM(BE24:BE29)</f>
        <v>0</v>
      </c>
    </row>
    <row r="31" spans="1:15" ht="12.75">
      <c r="A31" s="111" t="s">
        <v>162</v>
      </c>
      <c r="B31" s="112" t="s">
        <v>467</v>
      </c>
      <c r="C31" s="113" t="s">
        <v>468</v>
      </c>
      <c r="D31" s="114"/>
      <c r="E31" s="445"/>
      <c r="F31" s="115"/>
      <c r="G31" s="448"/>
      <c r="H31" s="317"/>
      <c r="I31" s="318"/>
      <c r="J31" s="319"/>
      <c r="K31" s="320"/>
      <c r="O31" s="117">
        <v>1</v>
      </c>
    </row>
    <row r="32" spans="1:80" ht="12">
      <c r="A32" s="118">
        <v>21</v>
      </c>
      <c r="B32" s="119" t="s">
        <v>604</v>
      </c>
      <c r="C32" s="120" t="s">
        <v>605</v>
      </c>
      <c r="D32" s="121" t="s">
        <v>295</v>
      </c>
      <c r="E32" s="443">
        <v>91.2</v>
      </c>
      <c r="F32" s="122"/>
      <c r="G32" s="446">
        <f aca="true" t="shared" si="8" ref="G32:G40">E32*F32</f>
        <v>0</v>
      </c>
      <c r="H32" s="321">
        <v>0.386250000000018</v>
      </c>
      <c r="I32" s="322">
        <f aca="true" t="shared" si="9" ref="I32:I40">E32*H32</f>
        <v>35.22600000000165</v>
      </c>
      <c r="J32" s="321">
        <v>0</v>
      </c>
      <c r="K32" s="322">
        <f aca="true" t="shared" si="10" ref="K32:K40">E32*J32</f>
        <v>0</v>
      </c>
      <c r="O32" s="117">
        <v>2</v>
      </c>
      <c r="AA32" s="93">
        <v>1</v>
      </c>
      <c r="AB32" s="93">
        <v>1</v>
      </c>
      <c r="AC32" s="93">
        <v>1</v>
      </c>
      <c r="AZ32" s="93">
        <v>1</v>
      </c>
      <c r="BA32" s="125">
        <f aca="true" t="shared" si="11" ref="BA32:BA40">IF(AZ32=1,G32,0)</f>
        <v>0</v>
      </c>
      <c r="BB32" s="93">
        <f aca="true" t="shared" si="12" ref="BB32:BB40">IF(AZ32=2,G32,0)</f>
        <v>0</v>
      </c>
      <c r="BC32" s="93">
        <f aca="true" t="shared" si="13" ref="BC32:BC40">IF(AZ32=3,G32,0)</f>
        <v>0</v>
      </c>
      <c r="BD32" s="93">
        <f aca="true" t="shared" si="14" ref="BD32:BD40">IF(AZ32=4,G32,0)</f>
        <v>0</v>
      </c>
      <c r="BE32" s="93">
        <f aca="true" t="shared" si="15" ref="BE32:BE40">IF(AZ32=5,G32,0)</f>
        <v>0</v>
      </c>
      <c r="CA32" s="117">
        <v>1</v>
      </c>
      <c r="CB32" s="117">
        <v>1</v>
      </c>
    </row>
    <row r="33" spans="1:80" ht="12">
      <c r="A33" s="118">
        <v>22</v>
      </c>
      <c r="B33" s="119" t="s">
        <v>471</v>
      </c>
      <c r="C33" s="120" t="s">
        <v>472</v>
      </c>
      <c r="D33" s="121" t="s">
        <v>295</v>
      </c>
      <c r="E33" s="443">
        <v>77</v>
      </c>
      <c r="F33" s="122"/>
      <c r="G33" s="446">
        <f t="shared" si="8"/>
        <v>0</v>
      </c>
      <c r="H33" s="321">
        <v>0.27993999999989705</v>
      </c>
      <c r="I33" s="322">
        <f t="shared" si="9"/>
        <v>21.555379999992073</v>
      </c>
      <c r="J33" s="321">
        <v>0</v>
      </c>
      <c r="K33" s="322">
        <f t="shared" si="10"/>
        <v>0</v>
      </c>
      <c r="O33" s="117">
        <v>2</v>
      </c>
      <c r="AA33" s="93">
        <v>1</v>
      </c>
      <c r="AB33" s="93">
        <v>1</v>
      </c>
      <c r="AC33" s="93">
        <v>1</v>
      </c>
      <c r="AZ33" s="93">
        <v>1</v>
      </c>
      <c r="BA33" s="125">
        <f t="shared" si="11"/>
        <v>0</v>
      </c>
      <c r="BB33" s="93">
        <f t="shared" si="12"/>
        <v>0</v>
      </c>
      <c r="BC33" s="93">
        <f t="shared" si="13"/>
        <v>0</v>
      </c>
      <c r="BD33" s="93">
        <f t="shared" si="14"/>
        <v>0</v>
      </c>
      <c r="BE33" s="93">
        <f t="shared" si="15"/>
        <v>0</v>
      </c>
      <c r="CA33" s="117">
        <v>1</v>
      </c>
      <c r="CB33" s="117">
        <v>1</v>
      </c>
    </row>
    <row r="34" spans="1:80" ht="12">
      <c r="A34" s="118">
        <v>23</v>
      </c>
      <c r="B34" s="119" t="s">
        <v>578</v>
      </c>
      <c r="C34" s="120" t="s">
        <v>579</v>
      </c>
      <c r="D34" s="121" t="s">
        <v>295</v>
      </c>
      <c r="E34" s="443">
        <v>4</v>
      </c>
      <c r="F34" s="122"/>
      <c r="G34" s="446">
        <f t="shared" si="8"/>
        <v>0</v>
      </c>
      <c r="H34" s="321">
        <v>0.15825999999992701</v>
      </c>
      <c r="I34" s="322">
        <f t="shared" si="9"/>
        <v>0.6330399999997081</v>
      </c>
      <c r="J34" s="321">
        <v>0</v>
      </c>
      <c r="K34" s="322">
        <f t="shared" si="10"/>
        <v>0</v>
      </c>
      <c r="O34" s="117">
        <v>2</v>
      </c>
      <c r="AA34" s="93">
        <v>1</v>
      </c>
      <c r="AB34" s="93">
        <v>1</v>
      </c>
      <c r="AC34" s="93">
        <v>1</v>
      </c>
      <c r="AZ34" s="93">
        <v>1</v>
      </c>
      <c r="BA34" s="125">
        <f t="shared" si="11"/>
        <v>0</v>
      </c>
      <c r="BB34" s="93">
        <f t="shared" si="12"/>
        <v>0</v>
      </c>
      <c r="BC34" s="93">
        <f t="shared" si="13"/>
        <v>0</v>
      </c>
      <c r="BD34" s="93">
        <f t="shared" si="14"/>
        <v>0</v>
      </c>
      <c r="BE34" s="93">
        <f t="shared" si="15"/>
        <v>0</v>
      </c>
      <c r="CA34" s="117">
        <v>1</v>
      </c>
      <c r="CB34" s="117">
        <v>1</v>
      </c>
    </row>
    <row r="35" spans="1:80" ht="12">
      <c r="A35" s="118">
        <v>24</v>
      </c>
      <c r="B35" s="119" t="s">
        <v>477</v>
      </c>
      <c r="C35" s="120" t="s">
        <v>580</v>
      </c>
      <c r="D35" s="121" t="s">
        <v>295</v>
      </c>
      <c r="E35" s="443">
        <v>4</v>
      </c>
      <c r="F35" s="122"/>
      <c r="G35" s="446">
        <f t="shared" si="8"/>
        <v>0</v>
      </c>
      <c r="H35" s="321">
        <v>0.0060100000000034</v>
      </c>
      <c r="I35" s="322">
        <f t="shared" si="9"/>
        <v>0.0240400000000136</v>
      </c>
      <c r="J35" s="321">
        <v>0</v>
      </c>
      <c r="K35" s="322">
        <f t="shared" si="10"/>
        <v>0</v>
      </c>
      <c r="O35" s="117">
        <v>2</v>
      </c>
      <c r="AA35" s="93">
        <v>1</v>
      </c>
      <c r="AB35" s="93">
        <v>1</v>
      </c>
      <c r="AC35" s="93">
        <v>1</v>
      </c>
      <c r="AZ35" s="93">
        <v>1</v>
      </c>
      <c r="BA35" s="125">
        <f t="shared" si="11"/>
        <v>0</v>
      </c>
      <c r="BB35" s="93">
        <f t="shared" si="12"/>
        <v>0</v>
      </c>
      <c r="BC35" s="93">
        <f t="shared" si="13"/>
        <v>0</v>
      </c>
      <c r="BD35" s="93">
        <f t="shared" si="14"/>
        <v>0</v>
      </c>
      <c r="BE35" s="93">
        <f t="shared" si="15"/>
        <v>0</v>
      </c>
      <c r="CA35" s="117">
        <v>1</v>
      </c>
      <c r="CB35" s="117">
        <v>1</v>
      </c>
    </row>
    <row r="36" spans="1:80" ht="12">
      <c r="A36" s="118">
        <v>25</v>
      </c>
      <c r="B36" s="119" t="s">
        <v>479</v>
      </c>
      <c r="C36" s="120" t="s">
        <v>480</v>
      </c>
      <c r="D36" s="121" t="s">
        <v>295</v>
      </c>
      <c r="E36" s="443">
        <v>4</v>
      </c>
      <c r="F36" s="122"/>
      <c r="G36" s="446">
        <f t="shared" si="8"/>
        <v>0</v>
      </c>
      <c r="H36" s="321">
        <v>0.000609999999999999</v>
      </c>
      <c r="I36" s="322">
        <f t="shared" si="9"/>
        <v>0.002439999999999996</v>
      </c>
      <c r="J36" s="321">
        <v>0</v>
      </c>
      <c r="K36" s="322">
        <f t="shared" si="10"/>
        <v>0</v>
      </c>
      <c r="O36" s="117">
        <v>2</v>
      </c>
      <c r="AA36" s="93">
        <v>1</v>
      </c>
      <c r="AB36" s="93">
        <v>1</v>
      </c>
      <c r="AC36" s="93">
        <v>1</v>
      </c>
      <c r="AZ36" s="93">
        <v>1</v>
      </c>
      <c r="BA36" s="125">
        <f t="shared" si="11"/>
        <v>0</v>
      </c>
      <c r="BB36" s="93">
        <f t="shared" si="12"/>
        <v>0</v>
      </c>
      <c r="BC36" s="93">
        <f t="shared" si="13"/>
        <v>0</v>
      </c>
      <c r="BD36" s="93">
        <f t="shared" si="14"/>
        <v>0</v>
      </c>
      <c r="BE36" s="93">
        <f t="shared" si="15"/>
        <v>0</v>
      </c>
      <c r="CA36" s="117">
        <v>1</v>
      </c>
      <c r="CB36" s="117">
        <v>1</v>
      </c>
    </row>
    <row r="37" spans="1:80" ht="12">
      <c r="A37" s="118">
        <v>26</v>
      </c>
      <c r="B37" s="119" t="s">
        <v>581</v>
      </c>
      <c r="C37" s="120" t="s">
        <v>582</v>
      </c>
      <c r="D37" s="121" t="s">
        <v>295</v>
      </c>
      <c r="E37" s="443">
        <v>4</v>
      </c>
      <c r="F37" s="122"/>
      <c r="G37" s="446">
        <f t="shared" si="8"/>
        <v>0</v>
      </c>
      <c r="H37" s="321">
        <v>0.10373000000004101</v>
      </c>
      <c r="I37" s="322">
        <f t="shared" si="9"/>
        <v>0.41492000000016405</v>
      </c>
      <c r="J37" s="321">
        <v>0</v>
      </c>
      <c r="K37" s="322">
        <f t="shared" si="10"/>
        <v>0</v>
      </c>
      <c r="O37" s="117">
        <v>2</v>
      </c>
      <c r="AA37" s="93">
        <v>1</v>
      </c>
      <c r="AB37" s="93">
        <v>1</v>
      </c>
      <c r="AC37" s="93">
        <v>1</v>
      </c>
      <c r="AZ37" s="93">
        <v>1</v>
      </c>
      <c r="BA37" s="125">
        <f t="shared" si="11"/>
        <v>0</v>
      </c>
      <c r="BB37" s="93">
        <f t="shared" si="12"/>
        <v>0</v>
      </c>
      <c r="BC37" s="93">
        <f t="shared" si="13"/>
        <v>0</v>
      </c>
      <c r="BD37" s="93">
        <f t="shared" si="14"/>
        <v>0</v>
      </c>
      <c r="BE37" s="93">
        <f t="shared" si="15"/>
        <v>0</v>
      </c>
      <c r="CA37" s="117">
        <v>1</v>
      </c>
      <c r="CB37" s="117">
        <v>1</v>
      </c>
    </row>
    <row r="38" spans="1:80" ht="12">
      <c r="A38" s="118">
        <v>27</v>
      </c>
      <c r="B38" s="119" t="s">
        <v>529</v>
      </c>
      <c r="C38" s="120" t="s">
        <v>530</v>
      </c>
      <c r="D38" s="121" t="s">
        <v>295</v>
      </c>
      <c r="E38" s="443">
        <v>73</v>
      </c>
      <c r="F38" s="122"/>
      <c r="G38" s="446">
        <f t="shared" si="8"/>
        <v>0</v>
      </c>
      <c r="H38" s="321">
        <v>0.0738999999999805</v>
      </c>
      <c r="I38" s="322">
        <f t="shared" si="9"/>
        <v>5.3946999999985765</v>
      </c>
      <c r="J38" s="321">
        <v>0</v>
      </c>
      <c r="K38" s="322">
        <f t="shared" si="10"/>
        <v>0</v>
      </c>
      <c r="O38" s="117">
        <v>2</v>
      </c>
      <c r="AA38" s="93">
        <v>1</v>
      </c>
      <c r="AB38" s="93">
        <v>1</v>
      </c>
      <c r="AC38" s="93">
        <v>1</v>
      </c>
      <c r="AZ38" s="93">
        <v>1</v>
      </c>
      <c r="BA38" s="125">
        <f t="shared" si="11"/>
        <v>0</v>
      </c>
      <c r="BB38" s="93">
        <f t="shared" si="12"/>
        <v>0</v>
      </c>
      <c r="BC38" s="93">
        <f t="shared" si="13"/>
        <v>0</v>
      </c>
      <c r="BD38" s="93">
        <f t="shared" si="14"/>
        <v>0</v>
      </c>
      <c r="BE38" s="93">
        <f t="shared" si="15"/>
        <v>0</v>
      </c>
      <c r="CA38" s="117">
        <v>1</v>
      </c>
      <c r="CB38" s="117">
        <v>1</v>
      </c>
    </row>
    <row r="39" spans="1:80" ht="12">
      <c r="A39" s="118">
        <v>28</v>
      </c>
      <c r="B39" s="119" t="s">
        <v>485</v>
      </c>
      <c r="C39" s="120" t="s">
        <v>486</v>
      </c>
      <c r="D39" s="121" t="s">
        <v>435</v>
      </c>
      <c r="E39" s="443">
        <v>9</v>
      </c>
      <c r="F39" s="122"/>
      <c r="G39" s="446">
        <f t="shared" si="8"/>
        <v>0</v>
      </c>
      <c r="H39" s="321">
        <v>0.0022400000000004604</v>
      </c>
      <c r="I39" s="322">
        <f t="shared" si="9"/>
        <v>0.020160000000004143</v>
      </c>
      <c r="J39" s="321">
        <v>0</v>
      </c>
      <c r="K39" s="322">
        <f t="shared" si="10"/>
        <v>0</v>
      </c>
      <c r="O39" s="117">
        <v>2</v>
      </c>
      <c r="AA39" s="93">
        <v>1</v>
      </c>
      <c r="AB39" s="93">
        <v>1</v>
      </c>
      <c r="AC39" s="93">
        <v>1</v>
      </c>
      <c r="AZ39" s="93">
        <v>1</v>
      </c>
      <c r="BA39" s="125">
        <f t="shared" si="11"/>
        <v>0</v>
      </c>
      <c r="BB39" s="93">
        <f t="shared" si="12"/>
        <v>0</v>
      </c>
      <c r="BC39" s="93">
        <f t="shared" si="13"/>
        <v>0</v>
      </c>
      <c r="BD39" s="93">
        <f t="shared" si="14"/>
        <v>0</v>
      </c>
      <c r="BE39" s="93">
        <f t="shared" si="15"/>
        <v>0</v>
      </c>
      <c r="CA39" s="117">
        <v>1</v>
      </c>
      <c r="CB39" s="117">
        <v>1</v>
      </c>
    </row>
    <row r="40" spans="1:80" ht="12">
      <c r="A40" s="118">
        <v>29</v>
      </c>
      <c r="B40" s="119" t="s">
        <v>534</v>
      </c>
      <c r="C40" s="120" t="s">
        <v>606</v>
      </c>
      <c r="D40" s="121" t="s">
        <v>295</v>
      </c>
      <c r="E40" s="443">
        <v>75.19</v>
      </c>
      <c r="F40" s="122"/>
      <c r="G40" s="446">
        <f t="shared" si="8"/>
        <v>0</v>
      </c>
      <c r="H40" s="321">
        <v>0.14300000000002902</v>
      </c>
      <c r="I40" s="322">
        <f t="shared" si="9"/>
        <v>10.752170000002181</v>
      </c>
      <c r="J40" s="321"/>
      <c r="K40" s="322">
        <f t="shared" si="10"/>
        <v>0</v>
      </c>
      <c r="O40" s="117">
        <v>2</v>
      </c>
      <c r="AA40" s="93">
        <v>3</v>
      </c>
      <c r="AB40" s="93">
        <v>1</v>
      </c>
      <c r="AC40" s="93">
        <v>59245299</v>
      </c>
      <c r="AZ40" s="93">
        <v>1</v>
      </c>
      <c r="BA40" s="125">
        <f t="shared" si="11"/>
        <v>0</v>
      </c>
      <c r="BB40" s="93">
        <f t="shared" si="12"/>
        <v>0</v>
      </c>
      <c r="BC40" s="93">
        <f t="shared" si="13"/>
        <v>0</v>
      </c>
      <c r="BD40" s="93">
        <f t="shared" si="14"/>
        <v>0</v>
      </c>
      <c r="BE40" s="93">
        <f t="shared" si="15"/>
        <v>0</v>
      </c>
      <c r="CA40" s="117">
        <v>3</v>
      </c>
      <c r="CB40" s="117">
        <v>1</v>
      </c>
    </row>
    <row r="41" spans="1:57" ht="12.75">
      <c r="A41" s="131"/>
      <c r="B41" s="132" t="s">
        <v>214</v>
      </c>
      <c r="C41" s="133" t="s">
        <v>491</v>
      </c>
      <c r="D41" s="134"/>
      <c r="E41" s="444"/>
      <c r="F41" s="136"/>
      <c r="G41" s="447">
        <f>SUM(G31:G40)</f>
        <v>0</v>
      </c>
      <c r="H41" s="323"/>
      <c r="I41" s="324">
        <f>SUM(I31:I40)</f>
        <v>74.02284999999438</v>
      </c>
      <c r="J41" s="323"/>
      <c r="K41" s="324">
        <f>SUM(K31:K40)</f>
        <v>0</v>
      </c>
      <c r="O41" s="117">
        <v>4</v>
      </c>
      <c r="BA41" s="138">
        <f>SUM(BA31:BA40)</f>
        <v>0</v>
      </c>
      <c r="BB41" s="138">
        <f>SUM(BB31:BB40)</f>
        <v>0</v>
      </c>
      <c r="BC41" s="138">
        <f>SUM(BC31:BC40)</f>
        <v>0</v>
      </c>
      <c r="BD41" s="138">
        <f>SUM(BD31:BD40)</f>
        <v>0</v>
      </c>
      <c r="BE41" s="138">
        <f>SUM(BE31:BE40)</f>
        <v>0</v>
      </c>
    </row>
    <row r="42" spans="1:15" ht="12.75">
      <c r="A42" s="111" t="s">
        <v>162</v>
      </c>
      <c r="B42" s="112" t="s">
        <v>583</v>
      </c>
      <c r="C42" s="113" t="s">
        <v>584</v>
      </c>
      <c r="D42" s="114"/>
      <c r="E42" s="445"/>
      <c r="F42" s="115"/>
      <c r="G42" s="448"/>
      <c r="H42" s="317"/>
      <c r="I42" s="318"/>
      <c r="J42" s="319"/>
      <c r="K42" s="320"/>
      <c r="O42" s="117">
        <v>1</v>
      </c>
    </row>
    <row r="43" spans="1:80" ht="19.5">
      <c r="A43" s="118">
        <v>30</v>
      </c>
      <c r="B43" s="119" t="s">
        <v>585</v>
      </c>
      <c r="C43" s="120" t="s">
        <v>586</v>
      </c>
      <c r="D43" s="121" t="s">
        <v>587</v>
      </c>
      <c r="E43" s="443">
        <v>1</v>
      </c>
      <c r="F43" s="122"/>
      <c r="G43" s="446">
        <f>E43*F43</f>
        <v>0</v>
      </c>
      <c r="H43" s="321">
        <v>3.05966999999873</v>
      </c>
      <c r="I43" s="322">
        <f>E43*H43</f>
        <v>3.05966999999873</v>
      </c>
      <c r="J43" s="321">
        <v>0</v>
      </c>
      <c r="K43" s="322">
        <f>E43*J43</f>
        <v>0</v>
      </c>
      <c r="O43" s="117">
        <v>2</v>
      </c>
      <c r="AA43" s="93">
        <v>1</v>
      </c>
      <c r="AB43" s="93">
        <v>1</v>
      </c>
      <c r="AC43" s="93">
        <v>1</v>
      </c>
      <c r="AZ43" s="93">
        <v>1</v>
      </c>
      <c r="BA43" s="125">
        <f>IF(AZ43=1,G43,0)</f>
        <v>0</v>
      </c>
      <c r="BB43" s="93">
        <f>IF(AZ43=2,G43,0)</f>
        <v>0</v>
      </c>
      <c r="BC43" s="93">
        <f>IF(AZ43=3,G43,0)</f>
        <v>0</v>
      </c>
      <c r="BD43" s="93">
        <f>IF(AZ43=4,G43,0)</f>
        <v>0</v>
      </c>
      <c r="BE43" s="93">
        <f>IF(AZ43=5,G43,0)</f>
        <v>0</v>
      </c>
      <c r="CA43" s="117">
        <v>1</v>
      </c>
      <c r="CB43" s="117">
        <v>1</v>
      </c>
    </row>
    <row r="44" spans="1:57" ht="12.75">
      <c r="A44" s="131"/>
      <c r="B44" s="132" t="s">
        <v>214</v>
      </c>
      <c r="C44" s="133" t="s">
        <v>588</v>
      </c>
      <c r="D44" s="134"/>
      <c r="E44" s="444"/>
      <c r="F44" s="136"/>
      <c r="G44" s="447">
        <f>SUM(G42:G43)</f>
        <v>0</v>
      </c>
      <c r="H44" s="323"/>
      <c r="I44" s="324">
        <f>SUM(I42:I43)</f>
        <v>3.05966999999873</v>
      </c>
      <c r="J44" s="323"/>
      <c r="K44" s="324">
        <f>SUM(K42:K43)</f>
        <v>0</v>
      </c>
      <c r="O44" s="117">
        <v>4</v>
      </c>
      <c r="BA44" s="138">
        <f>SUM(BA42:BA43)</f>
        <v>0</v>
      </c>
      <c r="BB44" s="138">
        <f>SUM(BB42:BB43)</f>
        <v>0</v>
      </c>
      <c r="BC44" s="138">
        <f>SUM(BC42:BC43)</f>
        <v>0</v>
      </c>
      <c r="BD44" s="138">
        <f>SUM(BD42:BD43)</f>
        <v>0</v>
      </c>
      <c r="BE44" s="138">
        <f>SUM(BE42:BE43)</f>
        <v>0</v>
      </c>
    </row>
    <row r="45" spans="1:15" ht="12.75">
      <c r="A45" s="111" t="s">
        <v>162</v>
      </c>
      <c r="B45" s="112" t="s">
        <v>492</v>
      </c>
      <c r="C45" s="113" t="s">
        <v>493</v>
      </c>
      <c r="D45" s="114"/>
      <c r="E45" s="445"/>
      <c r="F45" s="115"/>
      <c r="G45" s="448"/>
      <c r="H45" s="317"/>
      <c r="I45" s="318"/>
      <c r="J45" s="319"/>
      <c r="K45" s="320"/>
      <c r="O45" s="117">
        <v>1</v>
      </c>
    </row>
    <row r="46" spans="1:80" ht="19.5">
      <c r="A46" s="118">
        <v>31</v>
      </c>
      <c r="B46" s="119" t="s">
        <v>599</v>
      </c>
      <c r="C46" s="120" t="s">
        <v>600</v>
      </c>
      <c r="D46" s="121" t="s">
        <v>435</v>
      </c>
      <c r="E46" s="443">
        <v>7</v>
      </c>
      <c r="F46" s="122"/>
      <c r="G46" s="446">
        <f>E46*F46</f>
        <v>0</v>
      </c>
      <c r="H46" s="321">
        <v>0.26987000000008304</v>
      </c>
      <c r="I46" s="322">
        <f>E46*H46</f>
        <v>1.8890900000005812</v>
      </c>
      <c r="J46" s="321">
        <v>0</v>
      </c>
      <c r="K46" s="322">
        <f>E46*J46</f>
        <v>0</v>
      </c>
      <c r="O46" s="117">
        <v>2</v>
      </c>
      <c r="AA46" s="93">
        <v>1</v>
      </c>
      <c r="AB46" s="93">
        <v>1</v>
      </c>
      <c r="AC46" s="93">
        <v>1</v>
      </c>
      <c r="AZ46" s="93">
        <v>1</v>
      </c>
      <c r="BA46" s="125">
        <f>IF(AZ46=1,G46,0)</f>
        <v>0</v>
      </c>
      <c r="BB46" s="93">
        <f>IF(AZ46=2,G46,0)</f>
        <v>0</v>
      </c>
      <c r="BC46" s="93">
        <f>IF(AZ46=3,G46,0)</f>
        <v>0</v>
      </c>
      <c r="BD46" s="93">
        <f>IF(AZ46=4,G46,0)</f>
        <v>0</v>
      </c>
      <c r="BE46" s="93">
        <f>IF(AZ46=5,G46,0)</f>
        <v>0</v>
      </c>
      <c r="CA46" s="117">
        <v>1</v>
      </c>
      <c r="CB46" s="117">
        <v>1</v>
      </c>
    </row>
    <row r="47" spans="1:80" ht="19.5">
      <c r="A47" s="118">
        <v>32</v>
      </c>
      <c r="B47" s="119" t="s">
        <v>536</v>
      </c>
      <c r="C47" s="120" t="s">
        <v>537</v>
      </c>
      <c r="D47" s="121" t="s">
        <v>435</v>
      </c>
      <c r="E47" s="443">
        <v>29</v>
      </c>
      <c r="F47" s="122"/>
      <c r="G47" s="446">
        <f>E47*F47</f>
        <v>0</v>
      </c>
      <c r="H47" s="321">
        <v>0.22487000000001</v>
      </c>
      <c r="I47" s="322">
        <f>E47*H47</f>
        <v>6.5212300000002905</v>
      </c>
      <c r="J47" s="321">
        <v>0</v>
      </c>
      <c r="K47" s="322">
        <f>E47*J47</f>
        <v>0</v>
      </c>
      <c r="O47" s="117">
        <v>2</v>
      </c>
      <c r="AA47" s="93">
        <v>1</v>
      </c>
      <c r="AB47" s="93">
        <v>1</v>
      </c>
      <c r="AC47" s="93">
        <v>1</v>
      </c>
      <c r="AZ47" s="93">
        <v>1</v>
      </c>
      <c r="BA47" s="125">
        <f>IF(AZ47=1,G47,0)</f>
        <v>0</v>
      </c>
      <c r="BB47" s="93">
        <f>IF(AZ47=2,G47,0)</f>
        <v>0</v>
      </c>
      <c r="BC47" s="93">
        <f>IF(AZ47=3,G47,0)</f>
        <v>0</v>
      </c>
      <c r="BD47" s="93">
        <f>IF(AZ47=4,G47,0)</f>
        <v>0</v>
      </c>
      <c r="BE47" s="93">
        <f>IF(AZ47=5,G47,0)</f>
        <v>0</v>
      </c>
      <c r="CA47" s="117">
        <v>1</v>
      </c>
      <c r="CB47" s="117">
        <v>1</v>
      </c>
    </row>
    <row r="48" spans="1:80" ht="12">
      <c r="A48" s="118">
        <v>33</v>
      </c>
      <c r="B48" s="119" t="s">
        <v>500</v>
      </c>
      <c r="C48" s="120" t="s">
        <v>501</v>
      </c>
      <c r="D48" s="121" t="s">
        <v>309</v>
      </c>
      <c r="E48" s="443">
        <v>1.095</v>
      </c>
      <c r="F48" s="122"/>
      <c r="G48" s="446">
        <f>E48*F48</f>
        <v>0</v>
      </c>
      <c r="H48" s="321">
        <v>2.37855000000127</v>
      </c>
      <c r="I48" s="322">
        <f>E48*H48</f>
        <v>2.6045122500013904</v>
      </c>
      <c r="J48" s="321">
        <v>0</v>
      </c>
      <c r="K48" s="322">
        <f>E48*J48</f>
        <v>0</v>
      </c>
      <c r="O48" s="117">
        <v>2</v>
      </c>
      <c r="AA48" s="93">
        <v>1</v>
      </c>
      <c r="AB48" s="93">
        <v>1</v>
      </c>
      <c r="AC48" s="93">
        <v>1</v>
      </c>
      <c r="AZ48" s="93">
        <v>1</v>
      </c>
      <c r="BA48" s="125">
        <f>IF(AZ48=1,G48,0)</f>
        <v>0</v>
      </c>
      <c r="BB48" s="93">
        <f>IF(AZ48=2,G48,0)</f>
        <v>0</v>
      </c>
      <c r="BC48" s="93">
        <f>IF(AZ48=3,G48,0)</f>
        <v>0</v>
      </c>
      <c r="BD48" s="93">
        <f>IF(AZ48=4,G48,0)</f>
        <v>0</v>
      </c>
      <c r="BE48" s="93">
        <f>IF(AZ48=5,G48,0)</f>
        <v>0</v>
      </c>
      <c r="CA48" s="117">
        <v>1</v>
      </c>
      <c r="CB48" s="117">
        <v>1</v>
      </c>
    </row>
    <row r="49" spans="1:80" ht="12">
      <c r="A49" s="118">
        <v>34</v>
      </c>
      <c r="B49" s="119" t="s">
        <v>607</v>
      </c>
      <c r="C49" s="120" t="s">
        <v>608</v>
      </c>
      <c r="D49" s="121" t="s">
        <v>435</v>
      </c>
      <c r="E49" s="443">
        <v>9</v>
      </c>
      <c r="F49" s="122"/>
      <c r="G49" s="446">
        <f>E49*F49</f>
        <v>0</v>
      </c>
      <c r="H49" s="321">
        <v>0</v>
      </c>
      <c r="I49" s="322">
        <f>E49*H49</f>
        <v>0</v>
      </c>
      <c r="J49" s="321">
        <v>0</v>
      </c>
      <c r="K49" s="322">
        <f>E49*J49</f>
        <v>0</v>
      </c>
      <c r="O49" s="117">
        <v>2</v>
      </c>
      <c r="AA49" s="93">
        <v>1</v>
      </c>
      <c r="AB49" s="93">
        <v>1</v>
      </c>
      <c r="AC49" s="93">
        <v>1</v>
      </c>
      <c r="AZ49" s="93">
        <v>1</v>
      </c>
      <c r="BA49" s="125">
        <f>IF(AZ49=1,G49,0)</f>
        <v>0</v>
      </c>
      <c r="BB49" s="93">
        <f>IF(AZ49=2,G49,0)</f>
        <v>0</v>
      </c>
      <c r="BC49" s="93">
        <f>IF(AZ49=3,G49,0)</f>
        <v>0</v>
      </c>
      <c r="BD49" s="93">
        <f>IF(AZ49=4,G49,0)</f>
        <v>0</v>
      </c>
      <c r="BE49" s="93">
        <f>IF(AZ49=5,G49,0)</f>
        <v>0</v>
      </c>
      <c r="CA49" s="117">
        <v>1</v>
      </c>
      <c r="CB49" s="117">
        <v>1</v>
      </c>
    </row>
    <row r="50" spans="1:57" ht="12.75">
      <c r="A50" s="131"/>
      <c r="B50" s="132" t="s">
        <v>214</v>
      </c>
      <c r="C50" s="133" t="s">
        <v>504</v>
      </c>
      <c r="D50" s="134"/>
      <c r="E50" s="444"/>
      <c r="F50" s="136"/>
      <c r="G50" s="447">
        <f>SUM(G45:G49)</f>
        <v>0</v>
      </c>
      <c r="H50" s="323"/>
      <c r="I50" s="324">
        <f>SUM(I45:I49)</f>
        <v>11.014832250002263</v>
      </c>
      <c r="J50" s="323"/>
      <c r="K50" s="324">
        <f>SUM(K45:K49)</f>
        <v>0</v>
      </c>
      <c r="O50" s="117">
        <v>4</v>
      </c>
      <c r="BA50" s="138">
        <f>SUM(BA45:BA49)</f>
        <v>0</v>
      </c>
      <c r="BB50" s="138">
        <f>SUM(BB45:BB49)</f>
        <v>0</v>
      </c>
      <c r="BC50" s="138">
        <f>SUM(BC45:BC49)</f>
        <v>0</v>
      </c>
      <c r="BD50" s="138">
        <f>SUM(BD45:BD49)</f>
        <v>0</v>
      </c>
      <c r="BE50" s="138">
        <f>SUM(BE45:BE49)</f>
        <v>0</v>
      </c>
    </row>
    <row r="51" spans="1:15" ht="12.75">
      <c r="A51" s="111" t="s">
        <v>162</v>
      </c>
      <c r="B51" s="112" t="s">
        <v>505</v>
      </c>
      <c r="C51" s="113" t="s">
        <v>506</v>
      </c>
      <c r="D51" s="114"/>
      <c r="E51" s="445"/>
      <c r="F51" s="115"/>
      <c r="G51" s="448"/>
      <c r="H51" s="317"/>
      <c r="I51" s="318"/>
      <c r="J51" s="319"/>
      <c r="K51" s="320"/>
      <c r="O51" s="117">
        <v>1</v>
      </c>
    </row>
    <row r="52" spans="1:80" ht="12">
      <c r="A52" s="118">
        <v>35</v>
      </c>
      <c r="B52" s="119" t="s">
        <v>507</v>
      </c>
      <c r="C52" s="120" t="s">
        <v>508</v>
      </c>
      <c r="D52" s="121" t="s">
        <v>343</v>
      </c>
      <c r="E52" s="443">
        <v>144.075543649996</v>
      </c>
      <c r="F52" s="122"/>
      <c r="G52" s="446">
        <f>E52*F52</f>
        <v>0</v>
      </c>
      <c r="H52" s="321">
        <v>0</v>
      </c>
      <c r="I52" s="322">
        <f>E52*H52</f>
        <v>0</v>
      </c>
      <c r="J52" s="321"/>
      <c r="K52" s="322">
        <f>E52*J52</f>
        <v>0</v>
      </c>
      <c r="O52" s="117">
        <v>2</v>
      </c>
      <c r="AA52" s="93">
        <v>7</v>
      </c>
      <c r="AB52" s="93">
        <v>1</v>
      </c>
      <c r="AC52" s="93">
        <v>2</v>
      </c>
      <c r="AZ52" s="93">
        <v>1</v>
      </c>
      <c r="BA52" s="125">
        <f>IF(AZ52=1,G52,0)</f>
        <v>0</v>
      </c>
      <c r="BB52" s="93">
        <f>IF(AZ52=2,G52,0)</f>
        <v>0</v>
      </c>
      <c r="BC52" s="93">
        <f>IF(AZ52=3,G52,0)</f>
        <v>0</v>
      </c>
      <c r="BD52" s="93">
        <f>IF(AZ52=4,G52,0)</f>
        <v>0</v>
      </c>
      <c r="BE52" s="93">
        <f>IF(AZ52=5,G52,0)</f>
        <v>0</v>
      </c>
      <c r="CA52" s="117">
        <v>7</v>
      </c>
      <c r="CB52" s="117">
        <v>1</v>
      </c>
    </row>
    <row r="53" spans="1:57" ht="12.75">
      <c r="A53" s="131"/>
      <c r="B53" s="132" t="s">
        <v>214</v>
      </c>
      <c r="C53" s="133" t="s">
        <v>509</v>
      </c>
      <c r="D53" s="134"/>
      <c r="E53" s="444"/>
      <c r="F53" s="136"/>
      <c r="G53" s="447">
        <f>SUM(G51:G52)</f>
        <v>0</v>
      </c>
      <c r="H53" s="323"/>
      <c r="I53" s="324">
        <f>SUM(I51:I52)</f>
        <v>0</v>
      </c>
      <c r="J53" s="323"/>
      <c r="K53" s="324">
        <f>SUM(K51:K52)</f>
        <v>0</v>
      </c>
      <c r="O53" s="117">
        <v>4</v>
      </c>
      <c r="BA53" s="138">
        <f>SUM(BA51:BA52)</f>
        <v>0</v>
      </c>
      <c r="BB53" s="138">
        <f>SUM(BB51:BB52)</f>
        <v>0</v>
      </c>
      <c r="BC53" s="138">
        <f>SUM(BC51:BC52)</f>
        <v>0</v>
      </c>
      <c r="BD53" s="138">
        <f>SUM(BD51:BD52)</f>
        <v>0</v>
      </c>
      <c r="BE53" s="138">
        <f>SUM(BE51:BE52)</f>
        <v>0</v>
      </c>
    </row>
    <row r="54" spans="1:15" ht="12.75">
      <c r="A54" s="111" t="s">
        <v>162</v>
      </c>
      <c r="B54" s="112" t="s">
        <v>510</v>
      </c>
      <c r="C54" s="113" t="s">
        <v>511</v>
      </c>
      <c r="D54" s="114"/>
      <c r="E54" s="445"/>
      <c r="F54" s="115"/>
      <c r="G54" s="448"/>
      <c r="H54" s="317"/>
      <c r="I54" s="318"/>
      <c r="J54" s="319"/>
      <c r="K54" s="320"/>
      <c r="O54" s="117">
        <v>1</v>
      </c>
    </row>
    <row r="55" spans="1:80" ht="12">
      <c r="A55" s="118">
        <v>36</v>
      </c>
      <c r="B55" s="119" t="s">
        <v>512</v>
      </c>
      <c r="C55" s="120" t="s">
        <v>513</v>
      </c>
      <c r="D55" s="121" t="s">
        <v>343</v>
      </c>
      <c r="E55" s="443">
        <v>0.72400000000016</v>
      </c>
      <c r="F55" s="122"/>
      <c r="G55" s="446">
        <f>E55*F55</f>
        <v>0</v>
      </c>
      <c r="H55" s="321">
        <v>0</v>
      </c>
      <c r="I55" s="322">
        <f>E55*H55</f>
        <v>0</v>
      </c>
      <c r="J55" s="321"/>
      <c r="K55" s="322">
        <f>E55*J55</f>
        <v>0</v>
      </c>
      <c r="O55" s="117">
        <v>2</v>
      </c>
      <c r="AA55" s="93">
        <v>8</v>
      </c>
      <c r="AB55" s="93">
        <v>0</v>
      </c>
      <c r="AC55" s="93">
        <v>3</v>
      </c>
      <c r="AZ55" s="93">
        <v>1</v>
      </c>
      <c r="BA55" s="125">
        <f>IF(AZ55=1,G55,0)</f>
        <v>0</v>
      </c>
      <c r="BB55" s="93">
        <f>IF(AZ55=2,G55,0)</f>
        <v>0</v>
      </c>
      <c r="BC55" s="93">
        <f>IF(AZ55=3,G55,0)</f>
        <v>0</v>
      </c>
      <c r="BD55" s="93">
        <f>IF(AZ55=4,G55,0)</f>
        <v>0</v>
      </c>
      <c r="BE55" s="93">
        <f>IF(AZ55=5,G55,0)</f>
        <v>0</v>
      </c>
      <c r="CA55" s="117">
        <v>8</v>
      </c>
      <c r="CB55" s="117">
        <v>0</v>
      </c>
    </row>
    <row r="56" spans="1:80" ht="12">
      <c r="A56" s="118">
        <v>37</v>
      </c>
      <c r="B56" s="119" t="s">
        <v>514</v>
      </c>
      <c r="C56" s="120" t="s">
        <v>515</v>
      </c>
      <c r="D56" s="121" t="s">
        <v>343</v>
      </c>
      <c r="E56" s="443">
        <v>17.3760000000038</v>
      </c>
      <c r="F56" s="122"/>
      <c r="G56" s="446">
        <f>E56*F56</f>
        <v>0</v>
      </c>
      <c r="H56" s="321">
        <v>0</v>
      </c>
      <c r="I56" s="322">
        <f>E56*H56</f>
        <v>0</v>
      </c>
      <c r="J56" s="321"/>
      <c r="K56" s="322">
        <f>E56*J56</f>
        <v>0</v>
      </c>
      <c r="O56" s="117">
        <v>2</v>
      </c>
      <c r="AA56" s="93">
        <v>8</v>
      </c>
      <c r="AB56" s="93">
        <v>0</v>
      </c>
      <c r="AC56" s="93">
        <v>3</v>
      </c>
      <c r="AZ56" s="93">
        <v>1</v>
      </c>
      <c r="BA56" s="125">
        <f>IF(AZ56=1,G56,0)</f>
        <v>0</v>
      </c>
      <c r="BB56" s="93">
        <f>IF(AZ56=2,G56,0)</f>
        <v>0</v>
      </c>
      <c r="BC56" s="93">
        <f>IF(AZ56=3,G56,0)</f>
        <v>0</v>
      </c>
      <c r="BD56" s="93">
        <f>IF(AZ56=4,G56,0)</f>
        <v>0</v>
      </c>
      <c r="BE56" s="93">
        <f>IF(AZ56=5,G56,0)</f>
        <v>0</v>
      </c>
      <c r="CA56" s="117">
        <v>8</v>
      </c>
      <c r="CB56" s="117">
        <v>0</v>
      </c>
    </row>
    <row r="57" spans="1:80" ht="12">
      <c r="A57" s="118">
        <v>38</v>
      </c>
      <c r="B57" s="119" t="s">
        <v>518</v>
      </c>
      <c r="C57" s="120" t="s">
        <v>519</v>
      </c>
      <c r="D57" s="121" t="s">
        <v>343</v>
      </c>
      <c r="E57" s="443">
        <v>0.72400000000016</v>
      </c>
      <c r="F57" s="122"/>
      <c r="G57" s="446">
        <f>E57*F57</f>
        <v>0</v>
      </c>
      <c r="H57" s="321">
        <v>0</v>
      </c>
      <c r="I57" s="322">
        <f>E57*H57</f>
        <v>0</v>
      </c>
      <c r="J57" s="321"/>
      <c r="K57" s="322">
        <f>E57*J57</f>
        <v>0</v>
      </c>
      <c r="O57" s="117">
        <v>2</v>
      </c>
      <c r="AA57" s="93">
        <v>8</v>
      </c>
      <c r="AB57" s="93">
        <v>0</v>
      </c>
      <c r="AC57" s="93">
        <v>3</v>
      </c>
      <c r="AZ57" s="93">
        <v>1</v>
      </c>
      <c r="BA57" s="125">
        <f>IF(AZ57=1,G57,0)</f>
        <v>0</v>
      </c>
      <c r="BB57" s="93">
        <f>IF(AZ57=2,G57,0)</f>
        <v>0</v>
      </c>
      <c r="BC57" s="93">
        <f>IF(AZ57=3,G57,0)</f>
        <v>0</v>
      </c>
      <c r="BD57" s="93">
        <f>IF(AZ57=4,G57,0)</f>
        <v>0</v>
      </c>
      <c r="BE57" s="93">
        <f>IF(AZ57=5,G57,0)</f>
        <v>0</v>
      </c>
      <c r="CA57" s="117">
        <v>8</v>
      </c>
      <c r="CB57" s="117">
        <v>0</v>
      </c>
    </row>
    <row r="58" spans="1:57" ht="12.75">
      <c r="A58" s="131"/>
      <c r="B58" s="132" t="s">
        <v>214</v>
      </c>
      <c r="C58" s="133" t="s">
        <v>520</v>
      </c>
      <c r="D58" s="134"/>
      <c r="E58" s="135"/>
      <c r="F58" s="136"/>
      <c r="G58" s="447">
        <f>SUM(G54:G57)</f>
        <v>0</v>
      </c>
      <c r="H58" s="323"/>
      <c r="I58" s="324">
        <f>SUM(I54:I57)</f>
        <v>0</v>
      </c>
      <c r="J58" s="323"/>
      <c r="K58" s="324">
        <f>SUM(K54:K57)</f>
        <v>0</v>
      </c>
      <c r="O58" s="117">
        <v>4</v>
      </c>
      <c r="BA58" s="138">
        <f>SUM(BA54:BA57)</f>
        <v>0</v>
      </c>
      <c r="BB58" s="138">
        <f>SUM(BB54:BB57)</f>
        <v>0</v>
      </c>
      <c r="BC58" s="138">
        <f>SUM(BC54:BC57)</f>
        <v>0</v>
      </c>
      <c r="BD58" s="138">
        <f>SUM(BD54:BD57)</f>
        <v>0</v>
      </c>
      <c r="BE58" s="138">
        <f>SUM(BE54:BE57)</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22">
      <selection activeCell="A1" sqref="A1"/>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2</v>
      </c>
      <c r="D2" s="142" t="s">
        <v>609</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37</v>
      </c>
      <c r="B5" s="153"/>
      <c r="C5" s="154" t="s">
        <v>38</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'SO04 02 Rek'!E14</f>
        <v>0</v>
      </c>
      <c r="D15" s="188" t="str">
        <f>'SO04 02 Rek'!A19</f>
        <v>Ztížené výrobní podmínky</v>
      </c>
      <c r="E15" s="189"/>
      <c r="F15" s="190"/>
      <c r="G15" s="187">
        <f>'SO04 02 Rek'!I19</f>
        <v>0</v>
      </c>
    </row>
    <row r="16" spans="1:7" ht="15.75" customHeight="1">
      <c r="A16" s="185" t="s">
        <v>256</v>
      </c>
      <c r="B16" s="186" t="s">
        <v>257</v>
      </c>
      <c r="C16" s="187">
        <f>'SO04 02 Rek'!F14</f>
        <v>0</v>
      </c>
      <c r="D16" s="145" t="str">
        <f>'SO04 02 Rek'!A20</f>
        <v>Oborová přirážka</v>
      </c>
      <c r="E16" s="191"/>
      <c r="F16" s="192"/>
      <c r="G16" s="187">
        <f>'SO04 02 Rek'!I20</f>
        <v>0</v>
      </c>
    </row>
    <row r="17" spans="1:7" ht="15.75" customHeight="1">
      <c r="A17" s="185" t="s">
        <v>258</v>
      </c>
      <c r="B17" s="186" t="s">
        <v>259</v>
      </c>
      <c r="C17" s="187">
        <f>'SO04 02 Rek'!H14</f>
        <v>0</v>
      </c>
      <c r="D17" s="145" t="str">
        <f>'SO04 02 Rek'!A21</f>
        <v>Přesun stavebních kapacit</v>
      </c>
      <c r="E17" s="191"/>
      <c r="F17" s="192"/>
      <c r="G17" s="187">
        <f>'SO04 02 Rek'!I21</f>
        <v>0</v>
      </c>
    </row>
    <row r="18" spans="1:7" ht="15.75" customHeight="1">
      <c r="A18" s="193" t="s">
        <v>260</v>
      </c>
      <c r="B18" s="194" t="s">
        <v>261</v>
      </c>
      <c r="C18" s="187">
        <f>'SO04 02 Rek'!G14</f>
        <v>0</v>
      </c>
      <c r="D18" s="145" t="str">
        <f>'SO04 02 Rek'!A22</f>
        <v>Mimostaveništní doprava</v>
      </c>
      <c r="E18" s="191"/>
      <c r="F18" s="192"/>
      <c r="G18" s="187">
        <f>'SO04 02 Rek'!I22</f>
        <v>0</v>
      </c>
    </row>
    <row r="19" spans="1:7" ht="15.75" customHeight="1">
      <c r="A19" s="195" t="s">
        <v>262</v>
      </c>
      <c r="B19" s="186"/>
      <c r="C19" s="187">
        <f>SUM(C15:C18)</f>
        <v>0</v>
      </c>
      <c r="D19" s="145" t="str">
        <f>'SO04 02 Rek'!A23</f>
        <v>Zařízení staveniště</v>
      </c>
      <c r="E19" s="191"/>
      <c r="F19" s="192"/>
      <c r="G19" s="187">
        <f>'SO04 02 Rek'!I23</f>
        <v>0</v>
      </c>
    </row>
    <row r="20" spans="1:7" ht="15.75" customHeight="1">
      <c r="A20" s="195"/>
      <c r="B20" s="186"/>
      <c r="C20" s="187"/>
      <c r="D20" s="145" t="str">
        <f>'SO04 02 Rek'!A24</f>
        <v>Provoz investora</v>
      </c>
      <c r="E20" s="191"/>
      <c r="F20" s="192"/>
      <c r="G20" s="187">
        <f>'SO04 02 Rek'!I24</f>
        <v>0</v>
      </c>
    </row>
    <row r="21" spans="1:7" ht="15.75" customHeight="1">
      <c r="A21" s="195" t="s">
        <v>263</v>
      </c>
      <c r="B21" s="186"/>
      <c r="C21" s="187">
        <f>'SO04 02 Rek'!I14</f>
        <v>0</v>
      </c>
      <c r="D21" s="145" t="str">
        <f>'SO04 02 Rek'!A25</f>
        <v>Kompletační činnost (IČD)</v>
      </c>
      <c r="E21" s="191"/>
      <c r="F21" s="192"/>
      <c r="G21" s="187">
        <f>'SO04 02 Rek'!I25</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'SO04 02 Rek'!H27</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28.xml><?xml version="1.0" encoding="utf-8"?>
<worksheet xmlns="http://schemas.openxmlformats.org/spreadsheetml/2006/main" xmlns:r="http://schemas.openxmlformats.org/officeDocument/2006/relationships">
  <dimension ref="A1:BE27"/>
  <sheetViews>
    <sheetView showZeros="0" view="pageBreakPreview" zoomScale="80" zoomScaleSheetLayoutView="80" zoomScalePageLayoutView="0" workbookViewId="0" topLeftCell="A1">
      <selection activeCell="A1" sqref="A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2</v>
      </c>
      <c r="I1" s="279"/>
    </row>
    <row r="2" spans="1:9" ht="12.75">
      <c r="A2" s="421" t="s">
        <v>153</v>
      </c>
      <c r="B2" s="421"/>
      <c r="C2" s="103" t="s">
        <v>602</v>
      </c>
      <c r="D2" s="104"/>
      <c r="E2" s="280"/>
      <c r="F2" s="104"/>
      <c r="G2" s="422" t="s">
        <v>609</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'SO04 02 Pol'!B7</f>
        <v>1</v>
      </c>
      <c r="B7" s="71" t="str">
        <f>'SO04 02 Pol'!C7</f>
        <v>Zemní práce</v>
      </c>
      <c r="D7" s="287"/>
      <c r="E7" s="288">
        <f>'SO04 02 Pol'!BA23</f>
        <v>0</v>
      </c>
      <c r="F7" s="289">
        <f>'SO04 02 Pol'!BB23</f>
        <v>0</v>
      </c>
      <c r="G7" s="289">
        <f>'SO04 02 Pol'!BC23</f>
        <v>0</v>
      </c>
      <c r="H7" s="289">
        <f>'SO04 02 Pol'!BD23</f>
        <v>0</v>
      </c>
      <c r="I7" s="290">
        <f>'SO04 02 Pol'!BE23</f>
        <v>0</v>
      </c>
    </row>
    <row r="8" spans="1:9" s="171" customFormat="1" ht="12">
      <c r="A8" s="286" t="str">
        <f>'SO04 02 Pol'!B24</f>
        <v>2</v>
      </c>
      <c r="B8" s="71" t="str">
        <f>'SO04 02 Pol'!C24</f>
        <v>Základy a zvláštní zakládání</v>
      </c>
      <c r="D8" s="287"/>
      <c r="E8" s="288">
        <f>'SO04 02 Pol'!BA30</f>
        <v>0</v>
      </c>
      <c r="F8" s="289">
        <f>'SO04 02 Pol'!BB30</f>
        <v>0</v>
      </c>
      <c r="G8" s="289">
        <f>'SO04 02 Pol'!BC30</f>
        <v>0</v>
      </c>
      <c r="H8" s="289">
        <f>'SO04 02 Pol'!BD30</f>
        <v>0</v>
      </c>
      <c r="I8" s="290">
        <f>'SO04 02 Pol'!BE30</f>
        <v>0</v>
      </c>
    </row>
    <row r="9" spans="1:9" s="171" customFormat="1" ht="12">
      <c r="A9" s="286" t="str">
        <f>'SO04 02 Pol'!B31</f>
        <v>5</v>
      </c>
      <c r="B9" s="71" t="str">
        <f>'SO04 02 Pol'!C31</f>
        <v>Komunikace</v>
      </c>
      <c r="D9" s="287"/>
      <c r="E9" s="288">
        <f>'SO04 02 Pol'!BA36</f>
        <v>0</v>
      </c>
      <c r="F9" s="289">
        <f>'SO04 02 Pol'!BB36</f>
        <v>0</v>
      </c>
      <c r="G9" s="289">
        <f>'SO04 02 Pol'!BC36</f>
        <v>0</v>
      </c>
      <c r="H9" s="289">
        <f>'SO04 02 Pol'!BD36</f>
        <v>0</v>
      </c>
      <c r="I9" s="290">
        <f>'SO04 02 Pol'!BE36</f>
        <v>0</v>
      </c>
    </row>
    <row r="10" spans="1:9" s="171" customFormat="1" ht="12">
      <c r="A10" s="286" t="str">
        <f>'SO04 02 Pol'!B37</f>
        <v>8</v>
      </c>
      <c r="B10" s="71" t="str">
        <f>'SO04 02 Pol'!C37</f>
        <v>Trubní vedení</v>
      </c>
      <c r="D10" s="287"/>
      <c r="E10" s="288">
        <f>'SO04 02 Pol'!BA39</f>
        <v>0</v>
      </c>
      <c r="F10" s="289">
        <f>'SO04 02 Pol'!BB39</f>
        <v>0</v>
      </c>
      <c r="G10" s="289">
        <f>'SO04 02 Pol'!BC39</f>
        <v>0</v>
      </c>
      <c r="H10" s="289">
        <f>'SO04 02 Pol'!BD39</f>
        <v>0</v>
      </c>
      <c r="I10" s="290">
        <f>'SO04 02 Pol'!BE39</f>
        <v>0</v>
      </c>
    </row>
    <row r="11" spans="1:9" s="171" customFormat="1" ht="12">
      <c r="A11" s="286" t="str">
        <f>'SO04 02 Pol'!B40</f>
        <v>91</v>
      </c>
      <c r="B11" s="71" t="str">
        <f>'SO04 02 Pol'!C40</f>
        <v>Doplňující práce na komunikaci</v>
      </c>
      <c r="D11" s="287"/>
      <c r="E11" s="288">
        <f>'SO04 02 Pol'!BA50</f>
        <v>0</v>
      </c>
      <c r="F11" s="289">
        <f>'SO04 02 Pol'!BB50</f>
        <v>0</v>
      </c>
      <c r="G11" s="289">
        <f>'SO04 02 Pol'!BC50</f>
        <v>0</v>
      </c>
      <c r="H11" s="289">
        <f>'SO04 02 Pol'!BD50</f>
        <v>0</v>
      </c>
      <c r="I11" s="290">
        <f>'SO04 02 Pol'!BE50</f>
        <v>0</v>
      </c>
    </row>
    <row r="12" spans="1:9" s="171" customFormat="1" ht="12">
      <c r="A12" s="286" t="str">
        <f>'SO04 02 Pol'!B51</f>
        <v>99</v>
      </c>
      <c r="B12" s="71" t="str">
        <f>'SO04 02 Pol'!C51</f>
        <v>Staveništní přesun hmot</v>
      </c>
      <c r="D12" s="287"/>
      <c r="E12" s="288">
        <f>'SO04 02 Pol'!BA53</f>
        <v>0</v>
      </c>
      <c r="F12" s="289">
        <f>'SO04 02 Pol'!BB53</f>
        <v>0</v>
      </c>
      <c r="G12" s="289">
        <f>'SO04 02 Pol'!BC53</f>
        <v>0</v>
      </c>
      <c r="H12" s="289">
        <f>'SO04 02 Pol'!BD53</f>
        <v>0</v>
      </c>
      <c r="I12" s="290">
        <f>'SO04 02 Pol'!BE53</f>
        <v>0</v>
      </c>
    </row>
    <row r="13" spans="1:9" s="171" customFormat="1" ht="12">
      <c r="A13" s="286" t="str">
        <f>'SO04 02 Pol'!B54</f>
        <v>D96</v>
      </c>
      <c r="B13" s="71" t="str">
        <f>'SO04 02 Pol'!C54</f>
        <v>Přesuny suti a vybouraných hmot</v>
      </c>
      <c r="D13" s="287"/>
      <c r="E13" s="288">
        <f>'SO04 02 Pol'!BA58</f>
        <v>0</v>
      </c>
      <c r="F13" s="289">
        <f>'SO04 02 Pol'!BB58</f>
        <v>0</v>
      </c>
      <c r="G13" s="289">
        <f>'SO04 02 Pol'!BC58</f>
        <v>0</v>
      </c>
      <c r="H13" s="289">
        <f>'SO04 02 Pol'!BD58</f>
        <v>0</v>
      </c>
      <c r="I13" s="290">
        <f>'SO04 02 Pol'!BE58</f>
        <v>0</v>
      </c>
    </row>
    <row r="14" spans="1:9" s="14" customFormat="1" ht="12.75">
      <c r="A14" s="291"/>
      <c r="B14" s="292" t="s">
        <v>404</v>
      </c>
      <c r="C14" s="292"/>
      <c r="D14" s="293"/>
      <c r="E14" s="294">
        <f>SUM(E7:E13)</f>
        <v>0</v>
      </c>
      <c r="F14" s="295">
        <f>SUM(F7:F13)</f>
        <v>0</v>
      </c>
      <c r="G14" s="295">
        <f>SUM(G7:G13)</f>
        <v>0</v>
      </c>
      <c r="H14" s="295">
        <f>SUM(H7:H13)</f>
        <v>0</v>
      </c>
      <c r="I14" s="296">
        <f>SUM(I7:I13)</f>
        <v>0</v>
      </c>
    </row>
    <row r="15" spans="1:9" ht="12">
      <c r="A15" s="171"/>
      <c r="B15" s="171"/>
      <c r="C15" s="171"/>
      <c r="D15" s="171"/>
      <c r="E15" s="171"/>
      <c r="F15" s="171"/>
      <c r="G15" s="171"/>
      <c r="H15" s="171"/>
      <c r="I15" s="171"/>
    </row>
    <row r="16" spans="1:57" ht="19.5" customHeight="1">
      <c r="A16" s="424" t="s">
        <v>405</v>
      </c>
      <c r="B16" s="424"/>
      <c r="C16" s="424"/>
      <c r="D16" s="424"/>
      <c r="E16" s="424"/>
      <c r="F16" s="424"/>
      <c r="G16" s="424"/>
      <c r="H16" s="424"/>
      <c r="I16" s="424"/>
      <c r="BA16" s="177"/>
      <c r="BB16" s="177"/>
      <c r="BC16" s="177"/>
      <c r="BD16" s="177"/>
      <c r="BE16" s="177"/>
    </row>
    <row r="18" spans="1:9" ht="12.75">
      <c r="A18" s="201" t="s">
        <v>406</v>
      </c>
      <c r="B18" s="202"/>
      <c r="C18" s="202"/>
      <c r="D18" s="297"/>
      <c r="E18" s="298" t="s">
        <v>407</v>
      </c>
      <c r="F18" s="299" t="s">
        <v>22</v>
      </c>
      <c r="G18" s="300" t="s">
        <v>408</v>
      </c>
      <c r="H18" s="301"/>
      <c r="I18" s="302" t="s">
        <v>407</v>
      </c>
    </row>
    <row r="19" spans="1:53" ht="12">
      <c r="A19" s="195" t="s">
        <v>409</v>
      </c>
      <c r="B19" s="186"/>
      <c r="C19" s="186"/>
      <c r="D19" s="303"/>
      <c r="E19" s="304">
        <v>0</v>
      </c>
      <c r="F19" s="305">
        <v>0</v>
      </c>
      <c r="G19" s="306">
        <v>488643.516114195</v>
      </c>
      <c r="H19" s="307"/>
      <c r="I19" s="308">
        <f aca="true" t="shared" si="0" ref="I19:I26">E19+F19*G19/100</f>
        <v>0</v>
      </c>
      <c r="BA19" s="1">
        <v>0</v>
      </c>
    </row>
    <row r="20" spans="1:53" ht="12">
      <c r="A20" s="195" t="s">
        <v>410</v>
      </c>
      <c r="B20" s="186"/>
      <c r="C20" s="186"/>
      <c r="D20" s="303"/>
      <c r="E20" s="304">
        <v>0</v>
      </c>
      <c r="F20" s="305">
        <v>0</v>
      </c>
      <c r="G20" s="306">
        <v>488643.516114195</v>
      </c>
      <c r="H20" s="307"/>
      <c r="I20" s="308">
        <f t="shared" si="0"/>
        <v>0</v>
      </c>
      <c r="BA20" s="1">
        <v>0</v>
      </c>
    </row>
    <row r="21" spans="1:53" ht="12">
      <c r="A21" s="195" t="s">
        <v>411</v>
      </c>
      <c r="B21" s="186"/>
      <c r="C21" s="186"/>
      <c r="D21" s="303"/>
      <c r="E21" s="304">
        <v>0</v>
      </c>
      <c r="F21" s="305">
        <v>0</v>
      </c>
      <c r="G21" s="306">
        <v>488643.516114195</v>
      </c>
      <c r="H21" s="307"/>
      <c r="I21" s="308">
        <f t="shared" si="0"/>
        <v>0</v>
      </c>
      <c r="BA21" s="1">
        <v>0</v>
      </c>
    </row>
    <row r="22" spans="1:53" ht="12">
      <c r="A22" s="195" t="s">
        <v>412</v>
      </c>
      <c r="B22" s="186"/>
      <c r="C22" s="186"/>
      <c r="D22" s="303"/>
      <c r="E22" s="304">
        <v>0</v>
      </c>
      <c r="F22" s="305">
        <v>0</v>
      </c>
      <c r="G22" s="306">
        <v>488643.516114195</v>
      </c>
      <c r="H22" s="307"/>
      <c r="I22" s="308">
        <f t="shared" si="0"/>
        <v>0</v>
      </c>
      <c r="BA22" s="1">
        <v>0</v>
      </c>
    </row>
    <row r="23" spans="1:53" ht="12">
      <c r="A23" s="195" t="s">
        <v>413</v>
      </c>
      <c r="B23" s="186"/>
      <c r="C23" s="186"/>
      <c r="D23" s="303"/>
      <c r="E23" s="304">
        <v>0</v>
      </c>
      <c r="F23" s="305">
        <v>0</v>
      </c>
      <c r="G23" s="306">
        <v>488643.516114195</v>
      </c>
      <c r="H23" s="307"/>
      <c r="I23" s="308">
        <f t="shared" si="0"/>
        <v>0</v>
      </c>
      <c r="BA23" s="1">
        <v>1</v>
      </c>
    </row>
    <row r="24" spans="1:53" ht="12">
      <c r="A24" s="195" t="s">
        <v>414</v>
      </c>
      <c r="B24" s="186"/>
      <c r="C24" s="186"/>
      <c r="D24" s="303"/>
      <c r="E24" s="304">
        <v>0</v>
      </c>
      <c r="F24" s="305">
        <v>0</v>
      </c>
      <c r="G24" s="306">
        <v>488643.516114195</v>
      </c>
      <c r="H24" s="307"/>
      <c r="I24" s="308">
        <f t="shared" si="0"/>
        <v>0</v>
      </c>
      <c r="BA24" s="1">
        <v>1</v>
      </c>
    </row>
    <row r="25" spans="1:53" ht="12">
      <c r="A25" s="195" t="s">
        <v>415</v>
      </c>
      <c r="B25" s="186"/>
      <c r="C25" s="186"/>
      <c r="D25" s="303"/>
      <c r="E25" s="304">
        <v>0</v>
      </c>
      <c r="F25" s="305">
        <v>0</v>
      </c>
      <c r="G25" s="306">
        <v>488643.516114195</v>
      </c>
      <c r="H25" s="307"/>
      <c r="I25" s="308">
        <f t="shared" si="0"/>
        <v>0</v>
      </c>
      <c r="BA25" s="1">
        <v>2</v>
      </c>
    </row>
    <row r="26" spans="1:53" ht="12">
      <c r="A26" s="195" t="s">
        <v>416</v>
      </c>
      <c r="B26" s="186"/>
      <c r="C26" s="186"/>
      <c r="D26" s="303"/>
      <c r="E26" s="304">
        <v>0</v>
      </c>
      <c r="F26" s="305">
        <v>0</v>
      </c>
      <c r="G26" s="306">
        <v>488643.516114195</v>
      </c>
      <c r="H26" s="307"/>
      <c r="I26" s="308">
        <f t="shared" si="0"/>
        <v>0</v>
      </c>
      <c r="BA26" s="1">
        <v>2</v>
      </c>
    </row>
    <row r="27" spans="1:9" ht="12.75">
      <c r="A27" s="309"/>
      <c r="B27" s="310" t="s">
        <v>417</v>
      </c>
      <c r="C27" s="311"/>
      <c r="D27" s="312"/>
      <c r="E27" s="313"/>
      <c r="F27" s="314"/>
      <c r="G27" s="314"/>
      <c r="H27" s="425">
        <f>SUM(I19:I26)</f>
        <v>0</v>
      </c>
      <c r="I27" s="425"/>
    </row>
  </sheetData>
  <sheetProtection selectLockedCells="1" selectUnlockedCells="1"/>
  <mergeCells count="6">
    <mergeCell ref="A1:B1"/>
    <mergeCell ref="A2:B2"/>
    <mergeCell ref="G2:I2"/>
    <mergeCell ref="A4:I4"/>
    <mergeCell ref="A16:I16"/>
    <mergeCell ref="H27:I27"/>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CB58"/>
  <sheetViews>
    <sheetView showGridLines="0" showZeros="0" view="pageBreakPreview" zoomScale="80" zoomScaleSheetLayoutView="80" zoomScalePageLayoutView="0" workbookViewId="0" topLeftCell="A31">
      <selection activeCell="G8" sqref="G8:G58"/>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'SO04 02 Rek'!H1</f>
        <v>2</v>
      </c>
      <c r="G3" s="102"/>
    </row>
    <row r="4" spans="1:7" ht="12.75">
      <c r="A4" s="406" t="s">
        <v>153</v>
      </c>
      <c r="B4" s="406"/>
      <c r="C4" s="103" t="s">
        <v>602</v>
      </c>
      <c r="D4" s="104"/>
      <c r="E4" s="427" t="str">
        <f>'SO04 02 Rek'!G2</f>
        <v>Zpevněná plocha ZP2</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610</v>
      </c>
      <c r="C8" s="120" t="s">
        <v>611</v>
      </c>
      <c r="D8" s="121" t="s">
        <v>295</v>
      </c>
      <c r="E8" s="443">
        <v>35</v>
      </c>
      <c r="F8" s="122"/>
      <c r="G8" s="446">
        <f aca="true" t="shared" si="0" ref="G8:G22">E8*F8</f>
        <v>0</v>
      </c>
      <c r="H8" s="321">
        <v>0</v>
      </c>
      <c r="I8" s="322">
        <f aca="true" t="shared" si="1" ref="I8:I22">E8*H8</f>
        <v>0</v>
      </c>
      <c r="J8" s="321">
        <v>-0.41699999999991605</v>
      </c>
      <c r="K8" s="322">
        <f aca="true" t="shared" si="2" ref="K8:K22">E8*J8</f>
        <v>-14.594999999997063</v>
      </c>
      <c r="O8" s="117">
        <v>2</v>
      </c>
      <c r="AA8" s="93">
        <v>1</v>
      </c>
      <c r="AB8" s="93">
        <v>1</v>
      </c>
      <c r="AC8" s="93">
        <v>1</v>
      </c>
      <c r="AZ8" s="93">
        <v>1</v>
      </c>
      <c r="BA8" s="125">
        <f aca="true" t="shared" si="3" ref="BA8:BA22">IF(AZ8=1,G8,0)</f>
        <v>0</v>
      </c>
      <c r="BB8" s="93">
        <f aca="true" t="shared" si="4" ref="BB8:BB22">IF(AZ8=2,G8,0)</f>
        <v>0</v>
      </c>
      <c r="BC8" s="93">
        <f aca="true" t="shared" si="5" ref="BC8:BC22">IF(AZ8=3,G8,0)</f>
        <v>0</v>
      </c>
      <c r="BD8" s="93">
        <f aca="true" t="shared" si="6" ref="BD8:BD22">IF(AZ8=4,G8,0)</f>
        <v>0</v>
      </c>
      <c r="BE8" s="93">
        <f aca="true" t="shared" si="7" ref="BE8:BE22">IF(AZ8=5,G8,0)</f>
        <v>0</v>
      </c>
      <c r="CA8" s="117">
        <v>1</v>
      </c>
      <c r="CB8" s="117">
        <v>1</v>
      </c>
    </row>
    <row r="9" spans="1:80" ht="12">
      <c r="A9" s="118">
        <v>2</v>
      </c>
      <c r="B9" s="119" t="s">
        <v>440</v>
      </c>
      <c r="C9" s="120" t="s">
        <v>441</v>
      </c>
      <c r="D9" s="121" t="s">
        <v>309</v>
      </c>
      <c r="E9" s="443">
        <v>31.25</v>
      </c>
      <c r="F9" s="122"/>
      <c r="G9" s="446">
        <f t="shared" si="0"/>
        <v>0</v>
      </c>
      <c r="H9" s="321">
        <v>0</v>
      </c>
      <c r="I9" s="322">
        <f t="shared" si="1"/>
        <v>0</v>
      </c>
      <c r="J9" s="321">
        <v>0</v>
      </c>
      <c r="K9" s="322">
        <f t="shared" si="2"/>
        <v>0</v>
      </c>
      <c r="O9" s="117">
        <v>2</v>
      </c>
      <c r="AA9" s="93">
        <v>1</v>
      </c>
      <c r="AB9" s="93">
        <v>0</v>
      </c>
      <c r="AC9" s="93">
        <v>0</v>
      </c>
      <c r="AZ9" s="93">
        <v>1</v>
      </c>
      <c r="BA9" s="125">
        <f t="shared" si="3"/>
        <v>0</v>
      </c>
      <c r="BB9" s="93">
        <f t="shared" si="4"/>
        <v>0</v>
      </c>
      <c r="BC9" s="93">
        <f t="shared" si="5"/>
        <v>0</v>
      </c>
      <c r="BD9" s="93">
        <f t="shared" si="6"/>
        <v>0</v>
      </c>
      <c r="BE9" s="93">
        <f t="shared" si="7"/>
        <v>0</v>
      </c>
      <c r="CA9" s="117">
        <v>1</v>
      </c>
      <c r="CB9" s="117">
        <v>0</v>
      </c>
    </row>
    <row r="10" spans="1:80" ht="12">
      <c r="A10" s="118">
        <v>3</v>
      </c>
      <c r="B10" s="119" t="s">
        <v>442</v>
      </c>
      <c r="C10" s="120" t="s">
        <v>443</v>
      </c>
      <c r="D10" s="121" t="s">
        <v>309</v>
      </c>
      <c r="E10" s="443">
        <v>121.625</v>
      </c>
      <c r="F10" s="122"/>
      <c r="G10" s="446">
        <f t="shared" si="0"/>
        <v>0</v>
      </c>
      <c r="H10" s="321">
        <v>0</v>
      </c>
      <c r="I10" s="322">
        <f t="shared" si="1"/>
        <v>0</v>
      </c>
      <c r="J10" s="321">
        <v>0</v>
      </c>
      <c r="K10" s="322">
        <f t="shared" si="2"/>
        <v>0</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2">
      <c r="A11" s="118">
        <v>4</v>
      </c>
      <c r="B11" s="119" t="s">
        <v>444</v>
      </c>
      <c r="C11" s="120" t="s">
        <v>445</v>
      </c>
      <c r="D11" s="121" t="s">
        <v>309</v>
      </c>
      <c r="E11" s="443">
        <v>121.625</v>
      </c>
      <c r="F11" s="122"/>
      <c r="G11" s="446">
        <f t="shared" si="0"/>
        <v>0</v>
      </c>
      <c r="H11" s="321">
        <v>0</v>
      </c>
      <c r="I11" s="322">
        <f t="shared" si="1"/>
        <v>0</v>
      </c>
      <c r="J11" s="321">
        <v>0</v>
      </c>
      <c r="K11" s="322">
        <f t="shared" si="2"/>
        <v>0</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9.5">
      <c r="A12" s="118">
        <v>5</v>
      </c>
      <c r="B12" s="119" t="s">
        <v>560</v>
      </c>
      <c r="C12" s="120" t="s">
        <v>561</v>
      </c>
      <c r="D12" s="121" t="s">
        <v>309</v>
      </c>
      <c r="E12" s="443">
        <v>2.52</v>
      </c>
      <c r="F12" s="122"/>
      <c r="G12" s="446">
        <f t="shared" si="0"/>
        <v>0</v>
      </c>
      <c r="H12" s="321">
        <v>0</v>
      </c>
      <c r="I12" s="322">
        <f t="shared" si="1"/>
        <v>0</v>
      </c>
      <c r="J12" s="321">
        <v>0</v>
      </c>
      <c r="K12" s="322">
        <f t="shared" si="2"/>
        <v>0</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9.5">
      <c r="A13" s="118">
        <v>6</v>
      </c>
      <c r="B13" s="119" t="s">
        <v>446</v>
      </c>
      <c r="C13" s="120" t="s">
        <v>447</v>
      </c>
      <c r="D13" s="121" t="s">
        <v>309</v>
      </c>
      <c r="E13" s="443">
        <v>4.15</v>
      </c>
      <c r="F13" s="122"/>
      <c r="G13" s="446">
        <f t="shared" si="0"/>
        <v>0</v>
      </c>
      <c r="H13" s="321">
        <v>0</v>
      </c>
      <c r="I13" s="322">
        <f t="shared" si="1"/>
        <v>0</v>
      </c>
      <c r="J13" s="321">
        <v>0</v>
      </c>
      <c r="K13" s="322">
        <f t="shared" si="2"/>
        <v>0</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9.5">
      <c r="A14" s="118">
        <v>7</v>
      </c>
      <c r="B14" s="119" t="s">
        <v>448</v>
      </c>
      <c r="C14" s="120" t="s">
        <v>449</v>
      </c>
      <c r="D14" s="121" t="s">
        <v>309</v>
      </c>
      <c r="E14" s="443">
        <v>124.145</v>
      </c>
      <c r="F14" s="122"/>
      <c r="G14" s="446">
        <f t="shared" si="0"/>
        <v>0</v>
      </c>
      <c r="H14" s="321">
        <v>0</v>
      </c>
      <c r="I14" s="322">
        <f t="shared" si="1"/>
        <v>0</v>
      </c>
      <c r="J14" s="321">
        <v>0</v>
      </c>
      <c r="K14" s="322">
        <f t="shared" si="2"/>
        <v>0</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2">
      <c r="A15" s="118">
        <v>8</v>
      </c>
      <c r="B15" s="119" t="s">
        <v>450</v>
      </c>
      <c r="C15" s="120" t="s">
        <v>451</v>
      </c>
      <c r="D15" s="121" t="s">
        <v>309</v>
      </c>
      <c r="E15" s="443">
        <v>4.15</v>
      </c>
      <c r="F15" s="122"/>
      <c r="G15" s="446">
        <f t="shared" si="0"/>
        <v>0</v>
      </c>
      <c r="H15" s="321">
        <v>0</v>
      </c>
      <c r="I15" s="322">
        <f t="shared" si="1"/>
        <v>0</v>
      </c>
      <c r="J15" s="321">
        <v>0</v>
      </c>
      <c r="K15" s="322">
        <f t="shared" si="2"/>
        <v>0</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2">
      <c r="A16" s="118">
        <v>9</v>
      </c>
      <c r="B16" s="119" t="s">
        <v>452</v>
      </c>
      <c r="C16" s="120" t="s">
        <v>453</v>
      </c>
      <c r="D16" s="121" t="s">
        <v>309</v>
      </c>
      <c r="E16" s="443">
        <v>124.145</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454</v>
      </c>
      <c r="C17" s="120" t="s">
        <v>455</v>
      </c>
      <c r="D17" s="121" t="s">
        <v>343</v>
      </c>
      <c r="E17" s="443">
        <v>204.8392</v>
      </c>
      <c r="F17" s="122"/>
      <c r="G17" s="446">
        <f t="shared" si="0"/>
        <v>0</v>
      </c>
      <c r="H17" s="321">
        <v>1</v>
      </c>
      <c r="I17" s="322">
        <f t="shared" si="1"/>
        <v>204.8392</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9.5">
      <c r="A18" s="118">
        <v>11</v>
      </c>
      <c r="B18" s="119" t="s">
        <v>456</v>
      </c>
      <c r="C18" s="120" t="s">
        <v>612</v>
      </c>
      <c r="D18" s="121" t="s">
        <v>309</v>
      </c>
      <c r="E18" s="443">
        <v>8.715</v>
      </c>
      <c r="F18" s="122"/>
      <c r="G18" s="446">
        <f t="shared" si="0"/>
        <v>0</v>
      </c>
      <c r="H18" s="321">
        <v>0</v>
      </c>
      <c r="I18" s="322">
        <f t="shared" si="1"/>
        <v>0</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2">
      <c r="A19" s="118">
        <v>12</v>
      </c>
      <c r="B19" s="119" t="s">
        <v>458</v>
      </c>
      <c r="C19" s="120" t="s">
        <v>459</v>
      </c>
      <c r="D19" s="121" t="s">
        <v>295</v>
      </c>
      <c r="E19" s="443">
        <v>41.5</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9.5">
      <c r="A20" s="118">
        <v>13</v>
      </c>
      <c r="B20" s="119" t="s">
        <v>460</v>
      </c>
      <c r="C20" s="120" t="s">
        <v>562</v>
      </c>
      <c r="D20" s="121" t="s">
        <v>295</v>
      </c>
      <c r="E20" s="443">
        <v>347.5</v>
      </c>
      <c r="F20" s="122"/>
      <c r="G20" s="446">
        <f t="shared" si="0"/>
        <v>0</v>
      </c>
      <c r="H20" s="321">
        <v>0</v>
      </c>
      <c r="I20" s="322">
        <f t="shared" si="1"/>
        <v>0</v>
      </c>
      <c r="J20" s="321">
        <v>0</v>
      </c>
      <c r="K20" s="322">
        <f t="shared" si="2"/>
        <v>0</v>
      </c>
      <c r="O20" s="117">
        <v>2</v>
      </c>
      <c r="AA20" s="93">
        <v>1</v>
      </c>
      <c r="AB20" s="93">
        <v>1</v>
      </c>
      <c r="AC20" s="93">
        <v>1</v>
      </c>
      <c r="AZ20" s="93">
        <v>1</v>
      </c>
      <c r="BA20" s="125">
        <f t="shared" si="3"/>
        <v>0</v>
      </c>
      <c r="BB20" s="93">
        <f t="shared" si="4"/>
        <v>0</v>
      </c>
      <c r="BC20" s="93">
        <f t="shared" si="5"/>
        <v>0</v>
      </c>
      <c r="BD20" s="93">
        <f t="shared" si="6"/>
        <v>0</v>
      </c>
      <c r="BE20" s="93">
        <f t="shared" si="7"/>
        <v>0</v>
      </c>
      <c r="CA20" s="117">
        <v>1</v>
      </c>
      <c r="CB20" s="117">
        <v>1</v>
      </c>
    </row>
    <row r="21" spans="1:80" ht="12">
      <c r="A21" s="118">
        <v>14</v>
      </c>
      <c r="B21" s="119" t="s">
        <v>462</v>
      </c>
      <c r="C21" s="120" t="s">
        <v>463</v>
      </c>
      <c r="D21" s="121" t="s">
        <v>295</v>
      </c>
      <c r="E21" s="443">
        <v>41.5</v>
      </c>
      <c r="F21" s="122"/>
      <c r="G21" s="446">
        <f t="shared" si="0"/>
        <v>0</v>
      </c>
      <c r="H21" s="321">
        <v>0</v>
      </c>
      <c r="I21" s="322">
        <f t="shared" si="1"/>
        <v>0</v>
      </c>
      <c r="J21" s="321">
        <v>0</v>
      </c>
      <c r="K21" s="322">
        <f t="shared" si="2"/>
        <v>0</v>
      </c>
      <c r="O21" s="117">
        <v>2</v>
      </c>
      <c r="AA21" s="93">
        <v>1</v>
      </c>
      <c r="AB21" s="93">
        <v>1</v>
      </c>
      <c r="AC21" s="93">
        <v>1</v>
      </c>
      <c r="AZ21" s="93">
        <v>1</v>
      </c>
      <c r="BA21" s="125">
        <f t="shared" si="3"/>
        <v>0</v>
      </c>
      <c r="BB21" s="93">
        <f t="shared" si="4"/>
        <v>0</v>
      </c>
      <c r="BC21" s="93">
        <f t="shared" si="5"/>
        <v>0</v>
      </c>
      <c r="BD21" s="93">
        <f t="shared" si="6"/>
        <v>0</v>
      </c>
      <c r="BE21" s="93">
        <f t="shared" si="7"/>
        <v>0</v>
      </c>
      <c r="CA21" s="117">
        <v>1</v>
      </c>
      <c r="CB21" s="117">
        <v>1</v>
      </c>
    </row>
    <row r="22" spans="1:80" ht="12">
      <c r="A22" s="118">
        <v>15</v>
      </c>
      <c r="B22" s="119" t="s">
        <v>464</v>
      </c>
      <c r="C22" s="120" t="s">
        <v>465</v>
      </c>
      <c r="D22" s="121" t="s">
        <v>375</v>
      </c>
      <c r="E22" s="443">
        <v>1.1857</v>
      </c>
      <c r="F22" s="122"/>
      <c r="G22" s="446">
        <f t="shared" si="0"/>
        <v>0</v>
      </c>
      <c r="H22" s="321">
        <v>0.000999999999999446</v>
      </c>
      <c r="I22" s="322">
        <f t="shared" si="1"/>
        <v>0.001185699999999343</v>
      </c>
      <c r="J22" s="321"/>
      <c r="K22" s="322">
        <f t="shared" si="2"/>
        <v>0</v>
      </c>
      <c r="O22" s="117">
        <v>2</v>
      </c>
      <c r="AA22" s="93">
        <v>3</v>
      </c>
      <c r="AB22" s="93">
        <v>1</v>
      </c>
      <c r="AC22" s="93">
        <v>572400</v>
      </c>
      <c r="AZ22" s="93">
        <v>1</v>
      </c>
      <c r="BA22" s="125">
        <f t="shared" si="3"/>
        <v>0</v>
      </c>
      <c r="BB22" s="93">
        <f t="shared" si="4"/>
        <v>0</v>
      </c>
      <c r="BC22" s="93">
        <f t="shared" si="5"/>
        <v>0</v>
      </c>
      <c r="BD22" s="93">
        <f t="shared" si="6"/>
        <v>0</v>
      </c>
      <c r="BE22" s="93">
        <f t="shared" si="7"/>
        <v>0</v>
      </c>
      <c r="CA22" s="117">
        <v>3</v>
      </c>
      <c r="CB22" s="117">
        <v>1</v>
      </c>
    </row>
    <row r="23" spans="1:57" ht="12.75">
      <c r="A23" s="131"/>
      <c r="B23" s="132" t="s">
        <v>214</v>
      </c>
      <c r="C23" s="133" t="s">
        <v>466</v>
      </c>
      <c r="D23" s="134"/>
      <c r="E23" s="444"/>
      <c r="F23" s="136"/>
      <c r="G23" s="447">
        <f>SUM(G7:G22)</f>
        <v>0</v>
      </c>
      <c r="H23" s="323"/>
      <c r="I23" s="324">
        <f>SUM(I7:I22)</f>
        <v>204.8403857</v>
      </c>
      <c r="J23" s="323"/>
      <c r="K23" s="324">
        <f>SUM(K7:K22)</f>
        <v>-14.594999999997063</v>
      </c>
      <c r="O23" s="117">
        <v>4</v>
      </c>
      <c r="BA23" s="138">
        <f>SUM(BA7:BA22)</f>
        <v>0</v>
      </c>
      <c r="BB23" s="138">
        <f>SUM(BB7:BB22)</f>
        <v>0</v>
      </c>
      <c r="BC23" s="138">
        <f>SUM(BC7:BC22)</f>
        <v>0</v>
      </c>
      <c r="BD23" s="138">
        <f>SUM(BD7:BD22)</f>
        <v>0</v>
      </c>
      <c r="BE23" s="138">
        <f>SUM(BE7:BE22)</f>
        <v>0</v>
      </c>
    </row>
    <row r="24" spans="1:15" ht="12.75">
      <c r="A24" s="111" t="s">
        <v>162</v>
      </c>
      <c r="B24" s="112" t="s">
        <v>563</v>
      </c>
      <c r="C24" s="113" t="s">
        <v>564</v>
      </c>
      <c r="D24" s="114"/>
      <c r="E24" s="445"/>
      <c r="F24" s="115"/>
      <c r="G24" s="448"/>
      <c r="H24" s="317"/>
      <c r="I24" s="318"/>
      <c r="J24" s="319"/>
      <c r="K24" s="320"/>
      <c r="O24" s="117">
        <v>1</v>
      </c>
    </row>
    <row r="25" spans="1:80" ht="12">
      <c r="A25" s="118">
        <v>16</v>
      </c>
      <c r="B25" s="119" t="s">
        <v>565</v>
      </c>
      <c r="C25" s="120" t="s">
        <v>566</v>
      </c>
      <c r="D25" s="121" t="s">
        <v>295</v>
      </c>
      <c r="E25" s="443">
        <v>33.6</v>
      </c>
      <c r="F25" s="122"/>
      <c r="G25" s="446">
        <f>E25*F25</f>
        <v>0</v>
      </c>
      <c r="H25" s="321">
        <v>0.00018000000000006902</v>
      </c>
      <c r="I25" s="322">
        <f>E25*H25</f>
        <v>0.00604800000000232</v>
      </c>
      <c r="J25" s="321">
        <v>0</v>
      </c>
      <c r="K25" s="322">
        <f>E25*J25</f>
        <v>0</v>
      </c>
      <c r="O25" s="117">
        <v>2</v>
      </c>
      <c r="AA25" s="93">
        <v>1</v>
      </c>
      <c r="AB25" s="93">
        <v>1</v>
      </c>
      <c r="AC25" s="93">
        <v>1</v>
      </c>
      <c r="AZ25" s="93">
        <v>1</v>
      </c>
      <c r="BA25" s="125">
        <f>IF(AZ25=1,G25,0)</f>
        <v>0</v>
      </c>
      <c r="BB25" s="93">
        <f>IF(AZ25=2,G25,0)</f>
        <v>0</v>
      </c>
      <c r="BC25" s="93">
        <f>IF(AZ25=3,G25,0)</f>
        <v>0</v>
      </c>
      <c r="BD25" s="93">
        <f>IF(AZ25=4,G25,0)</f>
        <v>0</v>
      </c>
      <c r="BE25" s="93">
        <f>IF(AZ25=5,G25,0)</f>
        <v>0</v>
      </c>
      <c r="CA25" s="117">
        <v>1</v>
      </c>
      <c r="CB25" s="117">
        <v>1</v>
      </c>
    </row>
    <row r="26" spans="1:80" ht="12">
      <c r="A26" s="118">
        <v>17</v>
      </c>
      <c r="B26" s="119" t="s">
        <v>567</v>
      </c>
      <c r="C26" s="120" t="s">
        <v>568</v>
      </c>
      <c r="D26" s="121" t="s">
        <v>309</v>
      </c>
      <c r="E26" s="443">
        <v>0.84</v>
      </c>
      <c r="F26" s="122"/>
      <c r="G26" s="446">
        <f>E26*F26</f>
        <v>0</v>
      </c>
      <c r="H26" s="321">
        <v>1.6299999999992</v>
      </c>
      <c r="I26" s="322">
        <f>E26*H26</f>
        <v>1.369199999999328</v>
      </c>
      <c r="J26" s="321">
        <v>0</v>
      </c>
      <c r="K26" s="322">
        <f>E26*J26</f>
        <v>0</v>
      </c>
      <c r="O26" s="117">
        <v>2</v>
      </c>
      <c r="AA26" s="93">
        <v>1</v>
      </c>
      <c r="AB26" s="93">
        <v>1</v>
      </c>
      <c r="AC26" s="93">
        <v>1</v>
      </c>
      <c r="AZ26" s="93">
        <v>1</v>
      </c>
      <c r="BA26" s="125">
        <f>IF(AZ26=1,G26,0)</f>
        <v>0</v>
      </c>
      <c r="BB26" s="93">
        <f>IF(AZ26=2,G26,0)</f>
        <v>0</v>
      </c>
      <c r="BC26" s="93">
        <f>IF(AZ26=3,G26,0)</f>
        <v>0</v>
      </c>
      <c r="BD26" s="93">
        <f>IF(AZ26=4,G26,0)</f>
        <v>0</v>
      </c>
      <c r="BE26" s="93">
        <f>IF(AZ26=5,G26,0)</f>
        <v>0</v>
      </c>
      <c r="CA26" s="117">
        <v>1</v>
      </c>
      <c r="CB26" s="117">
        <v>1</v>
      </c>
    </row>
    <row r="27" spans="1:80" ht="12">
      <c r="A27" s="118">
        <v>18</v>
      </c>
      <c r="B27" s="119" t="s">
        <v>569</v>
      </c>
      <c r="C27" s="120" t="s">
        <v>570</v>
      </c>
      <c r="D27" s="121" t="s">
        <v>309</v>
      </c>
      <c r="E27" s="443">
        <v>1.6800000000000002</v>
      </c>
      <c r="F27" s="122"/>
      <c r="G27" s="446">
        <f>E27*F27</f>
        <v>0</v>
      </c>
      <c r="H27" s="321">
        <v>1.66500000000087</v>
      </c>
      <c r="I27" s="322">
        <f>E27*H27</f>
        <v>2.797200000001462</v>
      </c>
      <c r="J27" s="321">
        <v>0</v>
      </c>
      <c r="K27" s="322">
        <f>E27*J27</f>
        <v>0</v>
      </c>
      <c r="O27" s="117">
        <v>2</v>
      </c>
      <c r="AA27" s="93">
        <v>1</v>
      </c>
      <c r="AB27" s="93">
        <v>1</v>
      </c>
      <c r="AC27" s="93">
        <v>1</v>
      </c>
      <c r="AZ27" s="93">
        <v>1</v>
      </c>
      <c r="BA27" s="125">
        <f>IF(AZ27=1,G27,0)</f>
        <v>0</v>
      </c>
      <c r="BB27" s="93">
        <f>IF(AZ27=2,G27,0)</f>
        <v>0</v>
      </c>
      <c r="BC27" s="93">
        <f>IF(AZ27=3,G27,0)</f>
        <v>0</v>
      </c>
      <c r="BD27" s="93">
        <f>IF(AZ27=4,G27,0)</f>
        <v>0</v>
      </c>
      <c r="BE27" s="93">
        <f>IF(AZ27=5,G27,0)</f>
        <v>0</v>
      </c>
      <c r="CA27" s="117">
        <v>1</v>
      </c>
      <c r="CB27" s="117">
        <v>1</v>
      </c>
    </row>
    <row r="28" spans="1:80" ht="12">
      <c r="A28" s="118">
        <v>19</v>
      </c>
      <c r="B28" s="119" t="s">
        <v>571</v>
      </c>
      <c r="C28" s="120" t="s">
        <v>572</v>
      </c>
      <c r="D28" s="121" t="s">
        <v>435</v>
      </c>
      <c r="E28" s="443">
        <v>28</v>
      </c>
      <c r="F28" s="122"/>
      <c r="G28" s="446">
        <f>E28*F28</f>
        <v>0</v>
      </c>
      <c r="H28" s="321">
        <v>0.000490000000000101</v>
      </c>
      <c r="I28" s="322">
        <f>E28*H28</f>
        <v>0.013720000000002829</v>
      </c>
      <c r="J28" s="321">
        <v>0</v>
      </c>
      <c r="K28" s="322">
        <f>E28*J28</f>
        <v>0</v>
      </c>
      <c r="O28" s="117">
        <v>2</v>
      </c>
      <c r="AA28" s="93">
        <v>1</v>
      </c>
      <c r="AB28" s="93">
        <v>1</v>
      </c>
      <c r="AC28" s="93">
        <v>1</v>
      </c>
      <c r="AZ28" s="93">
        <v>1</v>
      </c>
      <c r="BA28" s="125">
        <f>IF(AZ28=1,G28,0)</f>
        <v>0</v>
      </c>
      <c r="BB28" s="93">
        <f>IF(AZ28=2,G28,0)</f>
        <v>0</v>
      </c>
      <c r="BC28" s="93">
        <f>IF(AZ28=3,G28,0)</f>
        <v>0</v>
      </c>
      <c r="BD28" s="93">
        <f>IF(AZ28=4,G28,0)</f>
        <v>0</v>
      </c>
      <c r="BE28" s="93">
        <f>IF(AZ28=5,G28,0)</f>
        <v>0</v>
      </c>
      <c r="CA28" s="117">
        <v>1</v>
      </c>
      <c r="CB28" s="117">
        <v>1</v>
      </c>
    </row>
    <row r="29" spans="1:80" ht="12">
      <c r="A29" s="118">
        <v>20</v>
      </c>
      <c r="B29" s="119" t="s">
        <v>573</v>
      </c>
      <c r="C29" s="120" t="s">
        <v>574</v>
      </c>
      <c r="D29" s="121" t="s">
        <v>295</v>
      </c>
      <c r="E29" s="443">
        <v>40.32</v>
      </c>
      <c r="F29" s="122"/>
      <c r="G29" s="446">
        <f>E29*F29</f>
        <v>0</v>
      </c>
      <c r="H29" s="321">
        <v>0.00019999999999997803</v>
      </c>
      <c r="I29" s="322">
        <f>E29*H29</f>
        <v>0.008063999999999114</v>
      </c>
      <c r="J29" s="321"/>
      <c r="K29" s="322">
        <f>E29*J29</f>
        <v>0</v>
      </c>
      <c r="O29" s="117">
        <v>2</v>
      </c>
      <c r="AA29" s="93">
        <v>3</v>
      </c>
      <c r="AB29" s="93">
        <v>1</v>
      </c>
      <c r="AC29" s="93">
        <v>69365020</v>
      </c>
      <c r="AZ29" s="93">
        <v>1</v>
      </c>
      <c r="BA29" s="125">
        <f>IF(AZ29=1,G29,0)</f>
        <v>0</v>
      </c>
      <c r="BB29" s="93">
        <f>IF(AZ29=2,G29,0)</f>
        <v>0</v>
      </c>
      <c r="BC29" s="93">
        <f>IF(AZ29=3,G29,0)</f>
        <v>0</v>
      </c>
      <c r="BD29" s="93">
        <f>IF(AZ29=4,G29,0)</f>
        <v>0</v>
      </c>
      <c r="BE29" s="93">
        <f>IF(AZ29=5,G29,0)</f>
        <v>0</v>
      </c>
      <c r="CA29" s="117">
        <v>3</v>
      </c>
      <c r="CB29" s="117">
        <v>1</v>
      </c>
    </row>
    <row r="30" spans="1:57" ht="12.75">
      <c r="A30" s="131"/>
      <c r="B30" s="132" t="s">
        <v>214</v>
      </c>
      <c r="C30" s="133" t="s">
        <v>575</v>
      </c>
      <c r="D30" s="134"/>
      <c r="E30" s="444"/>
      <c r="F30" s="136"/>
      <c r="G30" s="447">
        <f>SUM(G24:G29)</f>
        <v>0</v>
      </c>
      <c r="H30" s="323"/>
      <c r="I30" s="324">
        <f>SUM(I24:I29)</f>
        <v>4.194232000000794</v>
      </c>
      <c r="J30" s="323"/>
      <c r="K30" s="324">
        <f>SUM(K24:K29)</f>
        <v>0</v>
      </c>
      <c r="O30" s="117">
        <v>4</v>
      </c>
      <c r="BA30" s="138">
        <f>SUM(BA24:BA29)</f>
        <v>0</v>
      </c>
      <c r="BB30" s="138">
        <f>SUM(BB24:BB29)</f>
        <v>0</v>
      </c>
      <c r="BC30" s="138">
        <f>SUM(BC24:BC29)</f>
        <v>0</v>
      </c>
      <c r="BD30" s="138">
        <f>SUM(BD24:BD29)</f>
        <v>0</v>
      </c>
      <c r="BE30" s="138">
        <f>SUM(BE24:BE29)</f>
        <v>0</v>
      </c>
    </row>
    <row r="31" spans="1:15" ht="12.75">
      <c r="A31" s="111" t="s">
        <v>162</v>
      </c>
      <c r="B31" s="112" t="s">
        <v>467</v>
      </c>
      <c r="C31" s="113" t="s">
        <v>468</v>
      </c>
      <c r="D31" s="114"/>
      <c r="E31" s="445"/>
      <c r="F31" s="115"/>
      <c r="G31" s="448"/>
      <c r="H31" s="317"/>
      <c r="I31" s="318"/>
      <c r="J31" s="319"/>
      <c r="K31" s="320"/>
      <c r="O31" s="117">
        <v>1</v>
      </c>
    </row>
    <row r="32" spans="1:80" ht="12">
      <c r="A32" s="118">
        <v>21</v>
      </c>
      <c r="B32" s="119" t="s">
        <v>604</v>
      </c>
      <c r="C32" s="120" t="s">
        <v>605</v>
      </c>
      <c r="D32" s="121" t="s">
        <v>295</v>
      </c>
      <c r="E32" s="443">
        <v>347.5</v>
      </c>
      <c r="F32" s="122"/>
      <c r="G32" s="446">
        <f>E32*F32</f>
        <v>0</v>
      </c>
      <c r="H32" s="321">
        <v>0.386250000000018</v>
      </c>
      <c r="I32" s="322">
        <f>E32*H32</f>
        <v>134.22187500000626</v>
      </c>
      <c r="J32" s="321">
        <v>0</v>
      </c>
      <c r="K32" s="322">
        <f>E32*J32</f>
        <v>0</v>
      </c>
      <c r="O32" s="117">
        <v>2</v>
      </c>
      <c r="AA32" s="93">
        <v>1</v>
      </c>
      <c r="AB32" s="93">
        <v>1</v>
      </c>
      <c r="AC32" s="93">
        <v>1</v>
      </c>
      <c r="AZ32" s="93">
        <v>1</v>
      </c>
      <c r="BA32" s="125">
        <f>IF(AZ32=1,G32,0)</f>
        <v>0</v>
      </c>
      <c r="BB32" s="93">
        <f>IF(AZ32=2,G32,0)</f>
        <v>0</v>
      </c>
      <c r="BC32" s="93">
        <f>IF(AZ32=3,G32,0)</f>
        <v>0</v>
      </c>
      <c r="BD32" s="93">
        <f>IF(AZ32=4,G32,0)</f>
        <v>0</v>
      </c>
      <c r="BE32" s="93">
        <f>IF(AZ32=5,G32,0)</f>
        <v>0</v>
      </c>
      <c r="CA32" s="117">
        <v>1</v>
      </c>
      <c r="CB32" s="117">
        <v>1</v>
      </c>
    </row>
    <row r="33" spans="1:80" ht="12">
      <c r="A33" s="118">
        <v>22</v>
      </c>
      <c r="B33" s="119" t="s">
        <v>471</v>
      </c>
      <c r="C33" s="120" t="s">
        <v>472</v>
      </c>
      <c r="D33" s="121" t="s">
        <v>295</v>
      </c>
      <c r="E33" s="443">
        <v>306</v>
      </c>
      <c r="F33" s="122"/>
      <c r="G33" s="446">
        <f>E33*F33</f>
        <v>0</v>
      </c>
      <c r="H33" s="321">
        <v>0.27993999999989705</v>
      </c>
      <c r="I33" s="322">
        <f>E33*H33</f>
        <v>85.6616399999685</v>
      </c>
      <c r="J33" s="321">
        <v>0</v>
      </c>
      <c r="K33" s="322">
        <f>E33*J33</f>
        <v>0</v>
      </c>
      <c r="O33" s="117">
        <v>2</v>
      </c>
      <c r="AA33" s="93">
        <v>1</v>
      </c>
      <c r="AB33" s="93">
        <v>1</v>
      </c>
      <c r="AC33" s="93">
        <v>1</v>
      </c>
      <c r="AZ33" s="93">
        <v>1</v>
      </c>
      <c r="BA33" s="125">
        <f>IF(AZ33=1,G33,0)</f>
        <v>0</v>
      </c>
      <c r="BB33" s="93">
        <f>IF(AZ33=2,G33,0)</f>
        <v>0</v>
      </c>
      <c r="BC33" s="93">
        <f>IF(AZ33=3,G33,0)</f>
        <v>0</v>
      </c>
      <c r="BD33" s="93">
        <f>IF(AZ33=4,G33,0)</f>
        <v>0</v>
      </c>
      <c r="BE33" s="93">
        <f>IF(AZ33=5,G33,0)</f>
        <v>0</v>
      </c>
      <c r="CA33" s="117">
        <v>1</v>
      </c>
      <c r="CB33" s="117">
        <v>1</v>
      </c>
    </row>
    <row r="34" spans="1:80" ht="12">
      <c r="A34" s="118">
        <v>23</v>
      </c>
      <c r="B34" s="119" t="s">
        <v>529</v>
      </c>
      <c r="C34" s="120" t="s">
        <v>530</v>
      </c>
      <c r="D34" s="121" t="s">
        <v>295</v>
      </c>
      <c r="E34" s="443">
        <v>306</v>
      </c>
      <c r="F34" s="122"/>
      <c r="G34" s="446">
        <f>E34*F34</f>
        <v>0</v>
      </c>
      <c r="H34" s="321">
        <v>0.0738999999999805</v>
      </c>
      <c r="I34" s="322">
        <f>E34*H34</f>
        <v>22.61339999999403</v>
      </c>
      <c r="J34" s="321">
        <v>0</v>
      </c>
      <c r="K34" s="322">
        <f>E34*J34</f>
        <v>0</v>
      </c>
      <c r="O34" s="117">
        <v>2</v>
      </c>
      <c r="AA34" s="93">
        <v>1</v>
      </c>
      <c r="AB34" s="93">
        <v>1</v>
      </c>
      <c r="AC34" s="93">
        <v>1</v>
      </c>
      <c r="AZ34" s="93">
        <v>1</v>
      </c>
      <c r="BA34" s="125">
        <f>IF(AZ34=1,G34,0)</f>
        <v>0</v>
      </c>
      <c r="BB34" s="93">
        <f>IF(AZ34=2,G34,0)</f>
        <v>0</v>
      </c>
      <c r="BC34" s="93">
        <f>IF(AZ34=3,G34,0)</f>
        <v>0</v>
      </c>
      <c r="BD34" s="93">
        <f>IF(AZ34=4,G34,0)</f>
        <v>0</v>
      </c>
      <c r="BE34" s="93">
        <f>IF(AZ34=5,G34,0)</f>
        <v>0</v>
      </c>
      <c r="CA34" s="117">
        <v>1</v>
      </c>
      <c r="CB34" s="117">
        <v>1</v>
      </c>
    </row>
    <row r="35" spans="1:80" ht="12">
      <c r="A35" s="118">
        <v>24</v>
      </c>
      <c r="B35" s="119" t="s">
        <v>534</v>
      </c>
      <c r="C35" s="120" t="s">
        <v>606</v>
      </c>
      <c r="D35" s="121" t="s">
        <v>295</v>
      </c>
      <c r="E35" s="443">
        <v>315.18</v>
      </c>
      <c r="F35" s="122"/>
      <c r="G35" s="446">
        <f>E35*F35</f>
        <v>0</v>
      </c>
      <c r="H35" s="321">
        <v>0.14300000000002902</v>
      </c>
      <c r="I35" s="322">
        <f>E35*H35</f>
        <v>45.070740000009145</v>
      </c>
      <c r="J35" s="321"/>
      <c r="K35" s="322">
        <f>E35*J35</f>
        <v>0</v>
      </c>
      <c r="O35" s="117">
        <v>2</v>
      </c>
      <c r="AA35" s="93">
        <v>3</v>
      </c>
      <c r="AB35" s="93">
        <v>1</v>
      </c>
      <c r="AC35" s="93">
        <v>59245299</v>
      </c>
      <c r="AZ35" s="93">
        <v>1</v>
      </c>
      <c r="BA35" s="125">
        <f>IF(AZ35=1,G35,0)</f>
        <v>0</v>
      </c>
      <c r="BB35" s="93">
        <f>IF(AZ35=2,G35,0)</f>
        <v>0</v>
      </c>
      <c r="BC35" s="93">
        <f>IF(AZ35=3,G35,0)</f>
        <v>0</v>
      </c>
      <c r="BD35" s="93">
        <f>IF(AZ35=4,G35,0)</f>
        <v>0</v>
      </c>
      <c r="BE35" s="93">
        <f>IF(AZ35=5,G35,0)</f>
        <v>0</v>
      </c>
      <c r="CA35" s="117">
        <v>3</v>
      </c>
      <c r="CB35" s="117">
        <v>1</v>
      </c>
    </row>
    <row r="36" spans="1:57" ht="12.75">
      <c r="A36" s="131"/>
      <c r="B36" s="132" t="s">
        <v>214</v>
      </c>
      <c r="C36" s="133" t="s">
        <v>491</v>
      </c>
      <c r="D36" s="134"/>
      <c r="E36" s="444"/>
      <c r="F36" s="136"/>
      <c r="G36" s="447">
        <f>SUM(G31:G35)</f>
        <v>0</v>
      </c>
      <c r="H36" s="323"/>
      <c r="I36" s="324">
        <f>SUM(I31:I35)</f>
        <v>287.56765499997795</v>
      </c>
      <c r="J36" s="323"/>
      <c r="K36" s="324">
        <f>SUM(K31:K35)</f>
        <v>0</v>
      </c>
      <c r="O36" s="117">
        <v>4</v>
      </c>
      <c r="BA36" s="138">
        <f>SUM(BA31:BA35)</f>
        <v>0</v>
      </c>
      <c r="BB36" s="138">
        <f>SUM(BB31:BB35)</f>
        <v>0</v>
      </c>
      <c r="BC36" s="138">
        <f>SUM(BC31:BC35)</f>
        <v>0</v>
      </c>
      <c r="BD36" s="138">
        <f>SUM(BD31:BD35)</f>
        <v>0</v>
      </c>
      <c r="BE36" s="138">
        <f>SUM(BE31:BE35)</f>
        <v>0</v>
      </c>
    </row>
    <row r="37" spans="1:15" ht="12.75">
      <c r="A37" s="111" t="s">
        <v>162</v>
      </c>
      <c r="B37" s="112" t="s">
        <v>583</v>
      </c>
      <c r="C37" s="113" t="s">
        <v>584</v>
      </c>
      <c r="D37" s="114"/>
      <c r="E37" s="445"/>
      <c r="F37" s="115"/>
      <c r="G37" s="448"/>
      <c r="H37" s="317"/>
      <c r="I37" s="318"/>
      <c r="J37" s="319"/>
      <c r="K37" s="320"/>
      <c r="O37" s="117">
        <v>1</v>
      </c>
    </row>
    <row r="38" spans="1:80" ht="19.5">
      <c r="A38" s="118">
        <v>25</v>
      </c>
      <c r="B38" s="119" t="s">
        <v>585</v>
      </c>
      <c r="C38" s="120" t="s">
        <v>586</v>
      </c>
      <c r="D38" s="121" t="s">
        <v>587</v>
      </c>
      <c r="E38" s="443">
        <v>1</v>
      </c>
      <c r="F38" s="122"/>
      <c r="G38" s="446">
        <f>E38*F38</f>
        <v>0</v>
      </c>
      <c r="H38" s="321">
        <v>3.05966999999873</v>
      </c>
      <c r="I38" s="322">
        <f>E38*H38</f>
        <v>3.05966999999873</v>
      </c>
      <c r="J38" s="321">
        <v>0</v>
      </c>
      <c r="K38" s="322">
        <f>E38*J38</f>
        <v>0</v>
      </c>
      <c r="O38" s="117">
        <v>2</v>
      </c>
      <c r="AA38" s="93">
        <v>1</v>
      </c>
      <c r="AB38" s="93">
        <v>1</v>
      </c>
      <c r="AC38" s="93">
        <v>1</v>
      </c>
      <c r="AZ38" s="93">
        <v>1</v>
      </c>
      <c r="BA38" s="125">
        <f>IF(AZ38=1,G38,0)</f>
        <v>0</v>
      </c>
      <c r="BB38" s="93">
        <f>IF(AZ38=2,G38,0)</f>
        <v>0</v>
      </c>
      <c r="BC38" s="93">
        <f>IF(AZ38=3,G38,0)</f>
        <v>0</v>
      </c>
      <c r="BD38" s="93">
        <f>IF(AZ38=4,G38,0)</f>
        <v>0</v>
      </c>
      <c r="BE38" s="93">
        <f>IF(AZ38=5,G38,0)</f>
        <v>0</v>
      </c>
      <c r="CA38" s="117">
        <v>1</v>
      </c>
      <c r="CB38" s="117">
        <v>1</v>
      </c>
    </row>
    <row r="39" spans="1:57" ht="12.75">
      <c r="A39" s="131"/>
      <c r="B39" s="132" t="s">
        <v>214</v>
      </c>
      <c r="C39" s="133" t="s">
        <v>588</v>
      </c>
      <c r="D39" s="134"/>
      <c r="E39" s="444"/>
      <c r="F39" s="136"/>
      <c r="G39" s="447">
        <f>SUM(G37:G38)</f>
        <v>0</v>
      </c>
      <c r="H39" s="323"/>
      <c r="I39" s="324">
        <f>SUM(I37:I38)</f>
        <v>3.05966999999873</v>
      </c>
      <c r="J39" s="323"/>
      <c r="K39" s="324">
        <f>SUM(K37:K38)</f>
        <v>0</v>
      </c>
      <c r="O39" s="117">
        <v>4</v>
      </c>
      <c r="BA39" s="138">
        <f>SUM(BA37:BA38)</f>
        <v>0</v>
      </c>
      <c r="BB39" s="138">
        <f>SUM(BB37:BB38)</f>
        <v>0</v>
      </c>
      <c r="BC39" s="138">
        <f>SUM(BC37:BC38)</f>
        <v>0</v>
      </c>
      <c r="BD39" s="138">
        <f>SUM(BD37:BD38)</f>
        <v>0</v>
      </c>
      <c r="BE39" s="138">
        <f>SUM(BE37:BE38)</f>
        <v>0</v>
      </c>
    </row>
    <row r="40" spans="1:15" ht="12.75">
      <c r="A40" s="111" t="s">
        <v>162</v>
      </c>
      <c r="B40" s="112" t="s">
        <v>492</v>
      </c>
      <c r="C40" s="113" t="s">
        <v>493</v>
      </c>
      <c r="D40" s="114"/>
      <c r="E40" s="445"/>
      <c r="F40" s="115"/>
      <c r="G40" s="448"/>
      <c r="H40" s="317"/>
      <c r="I40" s="318"/>
      <c r="J40" s="319"/>
      <c r="K40" s="320"/>
      <c r="O40" s="117">
        <v>1</v>
      </c>
    </row>
    <row r="41" spans="1:80" ht="12">
      <c r="A41" s="118">
        <v>26</v>
      </c>
      <c r="B41" s="119" t="s">
        <v>613</v>
      </c>
      <c r="C41" s="120" t="s">
        <v>614</v>
      </c>
      <c r="D41" s="121" t="s">
        <v>435</v>
      </c>
      <c r="E41" s="443">
        <v>35</v>
      </c>
      <c r="F41" s="122"/>
      <c r="G41" s="446">
        <f aca="true" t="shared" si="8" ref="G41:G49">E41*F41</f>
        <v>0</v>
      </c>
      <c r="H41" s="321">
        <v>0</v>
      </c>
      <c r="I41" s="322">
        <f aca="true" t="shared" si="9" ref="I41:I49">E41*H41</f>
        <v>0</v>
      </c>
      <c r="J41" s="321">
        <v>0</v>
      </c>
      <c r="K41" s="322">
        <f aca="true" t="shared" si="10" ref="K41:K49">E41*J41</f>
        <v>0</v>
      </c>
      <c r="O41" s="117">
        <v>2</v>
      </c>
      <c r="AA41" s="93">
        <v>1</v>
      </c>
      <c r="AB41" s="93">
        <v>1</v>
      </c>
      <c r="AC41" s="93">
        <v>1</v>
      </c>
      <c r="AZ41" s="93">
        <v>1</v>
      </c>
      <c r="BA41" s="125">
        <f aca="true" t="shared" si="11" ref="BA41:BA49">IF(AZ41=1,G41,0)</f>
        <v>0</v>
      </c>
      <c r="BB41" s="93">
        <f aca="true" t="shared" si="12" ref="BB41:BB49">IF(AZ41=2,G41,0)</f>
        <v>0</v>
      </c>
      <c r="BC41" s="93">
        <f aca="true" t="shared" si="13" ref="BC41:BC49">IF(AZ41=3,G41,0)</f>
        <v>0</v>
      </c>
      <c r="BD41" s="93">
        <f aca="true" t="shared" si="14" ref="BD41:BD49">IF(AZ41=4,G41,0)</f>
        <v>0</v>
      </c>
      <c r="BE41" s="93">
        <f aca="true" t="shared" si="15" ref="BE41:BE49">IF(AZ41=5,G41,0)</f>
        <v>0</v>
      </c>
      <c r="CA41" s="117">
        <v>1</v>
      </c>
      <c r="CB41" s="117">
        <v>1</v>
      </c>
    </row>
    <row r="42" spans="1:80" ht="12">
      <c r="A42" s="118">
        <v>27</v>
      </c>
      <c r="B42" s="119" t="s">
        <v>615</v>
      </c>
      <c r="C42" s="120" t="s">
        <v>616</v>
      </c>
      <c r="D42" s="121" t="s">
        <v>295</v>
      </c>
      <c r="E42" s="443">
        <v>1</v>
      </c>
      <c r="F42" s="122"/>
      <c r="G42" s="446">
        <f t="shared" si="8"/>
        <v>0</v>
      </c>
      <c r="H42" s="321">
        <v>9.99999999999612E-06</v>
      </c>
      <c r="I42" s="322">
        <f t="shared" si="9"/>
        <v>9.99999999999612E-06</v>
      </c>
      <c r="J42" s="321">
        <v>0</v>
      </c>
      <c r="K42" s="322">
        <f t="shared" si="10"/>
        <v>0</v>
      </c>
      <c r="O42" s="117">
        <v>2</v>
      </c>
      <c r="AA42" s="93">
        <v>1</v>
      </c>
      <c r="AB42" s="93">
        <v>1</v>
      </c>
      <c r="AC42" s="93">
        <v>1</v>
      </c>
      <c r="AZ42" s="93">
        <v>1</v>
      </c>
      <c r="BA42" s="125">
        <f t="shared" si="11"/>
        <v>0</v>
      </c>
      <c r="BB42" s="93">
        <f t="shared" si="12"/>
        <v>0</v>
      </c>
      <c r="BC42" s="93">
        <f t="shared" si="13"/>
        <v>0</v>
      </c>
      <c r="BD42" s="93">
        <f t="shared" si="14"/>
        <v>0</v>
      </c>
      <c r="BE42" s="93">
        <f t="shared" si="15"/>
        <v>0</v>
      </c>
      <c r="CA42" s="117">
        <v>1</v>
      </c>
      <c r="CB42" s="117">
        <v>1</v>
      </c>
    </row>
    <row r="43" spans="1:80" ht="12">
      <c r="A43" s="118">
        <v>28</v>
      </c>
      <c r="B43" s="119" t="s">
        <v>617</v>
      </c>
      <c r="C43" s="120" t="s">
        <v>618</v>
      </c>
      <c r="D43" s="121" t="s">
        <v>435</v>
      </c>
      <c r="E43" s="443">
        <v>35</v>
      </c>
      <c r="F43" s="122"/>
      <c r="G43" s="446">
        <f t="shared" si="8"/>
        <v>0</v>
      </c>
      <c r="H43" s="321">
        <v>9.00000000000345E-05</v>
      </c>
      <c r="I43" s="322">
        <f t="shared" si="9"/>
        <v>0.0031500000000012074</v>
      </c>
      <c r="J43" s="321">
        <v>0</v>
      </c>
      <c r="K43" s="322">
        <f t="shared" si="10"/>
        <v>0</v>
      </c>
      <c r="O43" s="117">
        <v>2</v>
      </c>
      <c r="AA43" s="93">
        <v>1</v>
      </c>
      <c r="AB43" s="93">
        <v>1</v>
      </c>
      <c r="AC43" s="93">
        <v>1</v>
      </c>
      <c r="AZ43" s="93">
        <v>1</v>
      </c>
      <c r="BA43" s="125">
        <f t="shared" si="11"/>
        <v>0</v>
      </c>
      <c r="BB43" s="93">
        <f t="shared" si="12"/>
        <v>0</v>
      </c>
      <c r="BC43" s="93">
        <f t="shared" si="13"/>
        <v>0</v>
      </c>
      <c r="BD43" s="93">
        <f t="shared" si="14"/>
        <v>0</v>
      </c>
      <c r="BE43" s="93">
        <f t="shared" si="15"/>
        <v>0</v>
      </c>
      <c r="CA43" s="117">
        <v>1</v>
      </c>
      <c r="CB43" s="117">
        <v>1</v>
      </c>
    </row>
    <row r="44" spans="1:80" ht="12">
      <c r="A44" s="118">
        <v>29</v>
      </c>
      <c r="B44" s="119" t="s">
        <v>619</v>
      </c>
      <c r="C44" s="120" t="s">
        <v>620</v>
      </c>
      <c r="D44" s="121" t="s">
        <v>295</v>
      </c>
      <c r="E44" s="443">
        <v>1</v>
      </c>
      <c r="F44" s="122"/>
      <c r="G44" s="446">
        <f t="shared" si="8"/>
        <v>0</v>
      </c>
      <c r="H44" s="321">
        <v>0.0007599999999996501</v>
      </c>
      <c r="I44" s="322">
        <f t="shared" si="9"/>
        <v>0.0007599999999996501</v>
      </c>
      <c r="J44" s="321">
        <v>0</v>
      </c>
      <c r="K44" s="322">
        <f t="shared" si="10"/>
        <v>0</v>
      </c>
      <c r="O44" s="117">
        <v>2</v>
      </c>
      <c r="AA44" s="93">
        <v>1</v>
      </c>
      <c r="AB44" s="93">
        <v>1</v>
      </c>
      <c r="AC44" s="93">
        <v>1</v>
      </c>
      <c r="AZ44" s="93">
        <v>1</v>
      </c>
      <c r="BA44" s="125">
        <f t="shared" si="11"/>
        <v>0</v>
      </c>
      <c r="BB44" s="93">
        <f t="shared" si="12"/>
        <v>0</v>
      </c>
      <c r="BC44" s="93">
        <f t="shared" si="13"/>
        <v>0</v>
      </c>
      <c r="BD44" s="93">
        <f t="shared" si="14"/>
        <v>0</v>
      </c>
      <c r="BE44" s="93">
        <f t="shared" si="15"/>
        <v>0</v>
      </c>
      <c r="CA44" s="117">
        <v>1</v>
      </c>
      <c r="CB44" s="117">
        <v>1</v>
      </c>
    </row>
    <row r="45" spans="1:80" ht="19.5">
      <c r="A45" s="118">
        <v>30</v>
      </c>
      <c r="B45" s="119" t="s">
        <v>599</v>
      </c>
      <c r="C45" s="120" t="s">
        <v>600</v>
      </c>
      <c r="D45" s="121" t="s">
        <v>435</v>
      </c>
      <c r="E45" s="443">
        <v>4</v>
      </c>
      <c r="F45" s="122"/>
      <c r="G45" s="446">
        <f t="shared" si="8"/>
        <v>0</v>
      </c>
      <c r="H45" s="321">
        <v>0.26987000000008304</v>
      </c>
      <c r="I45" s="322">
        <f t="shared" si="9"/>
        <v>1.0794800000003322</v>
      </c>
      <c r="J45" s="321">
        <v>0</v>
      </c>
      <c r="K45" s="322">
        <f t="shared" si="10"/>
        <v>0</v>
      </c>
      <c r="O45" s="117">
        <v>2</v>
      </c>
      <c r="AA45" s="93">
        <v>1</v>
      </c>
      <c r="AB45" s="93">
        <v>1</v>
      </c>
      <c r="AC45" s="93">
        <v>1</v>
      </c>
      <c r="AZ45" s="93">
        <v>1</v>
      </c>
      <c r="BA45" s="125">
        <f t="shared" si="11"/>
        <v>0</v>
      </c>
      <c r="BB45" s="93">
        <f t="shared" si="12"/>
        <v>0</v>
      </c>
      <c r="BC45" s="93">
        <f t="shared" si="13"/>
        <v>0</v>
      </c>
      <c r="BD45" s="93">
        <f t="shared" si="14"/>
        <v>0</v>
      </c>
      <c r="BE45" s="93">
        <f t="shared" si="15"/>
        <v>0</v>
      </c>
      <c r="CA45" s="117">
        <v>1</v>
      </c>
      <c r="CB45" s="117">
        <v>1</v>
      </c>
    </row>
    <row r="46" spans="1:80" ht="19.5">
      <c r="A46" s="118">
        <v>31</v>
      </c>
      <c r="B46" s="119" t="s">
        <v>536</v>
      </c>
      <c r="C46" s="120" t="s">
        <v>537</v>
      </c>
      <c r="D46" s="121" t="s">
        <v>435</v>
      </c>
      <c r="E46" s="443">
        <v>79</v>
      </c>
      <c r="F46" s="122"/>
      <c r="G46" s="446">
        <f t="shared" si="8"/>
        <v>0</v>
      </c>
      <c r="H46" s="321">
        <v>0.22487000000001</v>
      </c>
      <c r="I46" s="322">
        <f t="shared" si="9"/>
        <v>17.76473000000079</v>
      </c>
      <c r="J46" s="321">
        <v>0</v>
      </c>
      <c r="K46" s="322">
        <f t="shared" si="10"/>
        <v>0</v>
      </c>
      <c r="O46" s="117">
        <v>2</v>
      </c>
      <c r="AA46" s="93">
        <v>1</v>
      </c>
      <c r="AB46" s="93">
        <v>1</v>
      </c>
      <c r="AC46" s="93">
        <v>1</v>
      </c>
      <c r="AZ46" s="93">
        <v>1</v>
      </c>
      <c r="BA46" s="125">
        <f t="shared" si="11"/>
        <v>0</v>
      </c>
      <c r="BB46" s="93">
        <f t="shared" si="12"/>
        <v>0</v>
      </c>
      <c r="BC46" s="93">
        <f t="shared" si="13"/>
        <v>0</v>
      </c>
      <c r="BD46" s="93">
        <f t="shared" si="14"/>
        <v>0</v>
      </c>
      <c r="BE46" s="93">
        <f t="shared" si="15"/>
        <v>0</v>
      </c>
      <c r="CA46" s="117">
        <v>1</v>
      </c>
      <c r="CB46" s="117">
        <v>1</v>
      </c>
    </row>
    <row r="47" spans="1:80" ht="12">
      <c r="A47" s="118">
        <v>32</v>
      </c>
      <c r="B47" s="119" t="s">
        <v>500</v>
      </c>
      <c r="C47" s="120" t="s">
        <v>501</v>
      </c>
      <c r="D47" s="121" t="s">
        <v>309</v>
      </c>
      <c r="E47" s="443">
        <v>2.49</v>
      </c>
      <c r="F47" s="122"/>
      <c r="G47" s="446">
        <f t="shared" si="8"/>
        <v>0</v>
      </c>
      <c r="H47" s="321">
        <v>2.37855000000127</v>
      </c>
      <c r="I47" s="322">
        <f t="shared" si="9"/>
        <v>5.922589500003163</v>
      </c>
      <c r="J47" s="321">
        <v>0</v>
      </c>
      <c r="K47" s="322">
        <f t="shared" si="10"/>
        <v>0</v>
      </c>
      <c r="O47" s="117">
        <v>2</v>
      </c>
      <c r="AA47" s="93">
        <v>1</v>
      </c>
      <c r="AB47" s="93">
        <v>1</v>
      </c>
      <c r="AC47" s="93">
        <v>1</v>
      </c>
      <c r="AZ47" s="93">
        <v>1</v>
      </c>
      <c r="BA47" s="125">
        <f t="shared" si="11"/>
        <v>0</v>
      </c>
      <c r="BB47" s="93">
        <f t="shared" si="12"/>
        <v>0</v>
      </c>
      <c r="BC47" s="93">
        <f t="shared" si="13"/>
        <v>0</v>
      </c>
      <c r="BD47" s="93">
        <f t="shared" si="14"/>
        <v>0</v>
      </c>
      <c r="BE47" s="93">
        <f t="shared" si="15"/>
        <v>0</v>
      </c>
      <c r="CA47" s="117">
        <v>1</v>
      </c>
      <c r="CB47" s="117">
        <v>1</v>
      </c>
    </row>
    <row r="48" spans="1:80" ht="19.5">
      <c r="A48" s="118">
        <v>33</v>
      </c>
      <c r="B48" s="119" t="s">
        <v>621</v>
      </c>
      <c r="C48" s="120" t="s">
        <v>622</v>
      </c>
      <c r="D48" s="121" t="s">
        <v>587</v>
      </c>
      <c r="E48" s="443">
        <v>1</v>
      </c>
      <c r="F48" s="122"/>
      <c r="G48" s="446">
        <f t="shared" si="8"/>
        <v>0</v>
      </c>
      <c r="H48" s="321">
        <v>0.25</v>
      </c>
      <c r="I48" s="322">
        <f t="shared" si="9"/>
        <v>0.25</v>
      </c>
      <c r="J48" s="321"/>
      <c r="K48" s="322">
        <f t="shared" si="10"/>
        <v>0</v>
      </c>
      <c r="O48" s="117">
        <v>2</v>
      </c>
      <c r="AA48" s="93">
        <v>12</v>
      </c>
      <c r="AB48" s="93">
        <v>0</v>
      </c>
      <c r="AC48" s="93">
        <v>41</v>
      </c>
      <c r="AZ48" s="93">
        <v>1</v>
      </c>
      <c r="BA48" s="125">
        <f t="shared" si="11"/>
        <v>0</v>
      </c>
      <c r="BB48" s="93">
        <f t="shared" si="12"/>
        <v>0</v>
      </c>
      <c r="BC48" s="93">
        <f t="shared" si="13"/>
        <v>0</v>
      </c>
      <c r="BD48" s="93">
        <f t="shared" si="14"/>
        <v>0</v>
      </c>
      <c r="BE48" s="93">
        <f t="shared" si="15"/>
        <v>0</v>
      </c>
      <c r="CA48" s="117">
        <v>12</v>
      </c>
      <c r="CB48" s="117">
        <v>0</v>
      </c>
    </row>
    <row r="49" spans="1:80" ht="19.5">
      <c r="A49" s="118">
        <v>34</v>
      </c>
      <c r="B49" s="119" t="s">
        <v>621</v>
      </c>
      <c r="C49" s="120" t="s">
        <v>623</v>
      </c>
      <c r="D49" s="121" t="s">
        <v>587</v>
      </c>
      <c r="E49" s="443">
        <v>1</v>
      </c>
      <c r="F49" s="122"/>
      <c r="G49" s="446">
        <f t="shared" si="8"/>
        <v>0</v>
      </c>
      <c r="H49" s="321">
        <v>0.25</v>
      </c>
      <c r="I49" s="322">
        <f t="shared" si="9"/>
        <v>0.25</v>
      </c>
      <c r="J49" s="321"/>
      <c r="K49" s="322">
        <f t="shared" si="10"/>
        <v>0</v>
      </c>
      <c r="O49" s="117">
        <v>2</v>
      </c>
      <c r="AA49" s="93">
        <v>12</v>
      </c>
      <c r="AB49" s="93">
        <v>0</v>
      </c>
      <c r="AC49" s="93">
        <v>40</v>
      </c>
      <c r="AZ49" s="93">
        <v>1</v>
      </c>
      <c r="BA49" s="125">
        <f t="shared" si="11"/>
        <v>0</v>
      </c>
      <c r="BB49" s="93">
        <f t="shared" si="12"/>
        <v>0</v>
      </c>
      <c r="BC49" s="93">
        <f t="shared" si="13"/>
        <v>0</v>
      </c>
      <c r="BD49" s="93">
        <f t="shared" si="14"/>
        <v>0</v>
      </c>
      <c r="BE49" s="93">
        <f t="shared" si="15"/>
        <v>0</v>
      </c>
      <c r="CA49" s="117">
        <v>12</v>
      </c>
      <c r="CB49" s="117">
        <v>0</v>
      </c>
    </row>
    <row r="50" spans="1:57" ht="12.75">
      <c r="A50" s="131"/>
      <c r="B50" s="132" t="s">
        <v>214</v>
      </c>
      <c r="C50" s="133" t="s">
        <v>504</v>
      </c>
      <c r="D50" s="134"/>
      <c r="E50" s="444"/>
      <c r="F50" s="136"/>
      <c r="G50" s="447">
        <f>SUM(G40:G49)</f>
        <v>0</v>
      </c>
      <c r="H50" s="323"/>
      <c r="I50" s="324">
        <f>SUM(I40:I49)</f>
        <v>25.270719500004283</v>
      </c>
      <c r="J50" s="323"/>
      <c r="K50" s="324">
        <f>SUM(K40:K49)</f>
        <v>0</v>
      </c>
      <c r="O50" s="117">
        <v>4</v>
      </c>
      <c r="BA50" s="138">
        <f>SUM(BA40:BA49)</f>
        <v>0</v>
      </c>
      <c r="BB50" s="138">
        <f>SUM(BB40:BB49)</f>
        <v>0</v>
      </c>
      <c r="BC50" s="138">
        <f>SUM(BC40:BC49)</f>
        <v>0</v>
      </c>
      <c r="BD50" s="138">
        <f>SUM(BD40:BD49)</f>
        <v>0</v>
      </c>
      <c r="BE50" s="138">
        <f>SUM(BE40:BE49)</f>
        <v>0</v>
      </c>
    </row>
    <row r="51" spans="1:15" ht="12.75">
      <c r="A51" s="111" t="s">
        <v>162</v>
      </c>
      <c r="B51" s="112" t="s">
        <v>505</v>
      </c>
      <c r="C51" s="113" t="s">
        <v>506</v>
      </c>
      <c r="D51" s="114"/>
      <c r="E51" s="445"/>
      <c r="F51" s="115"/>
      <c r="G51" s="448"/>
      <c r="H51" s="317"/>
      <c r="I51" s="318"/>
      <c r="J51" s="319"/>
      <c r="K51" s="320"/>
      <c r="O51" s="117">
        <v>1</v>
      </c>
    </row>
    <row r="52" spans="1:80" ht="12">
      <c r="A52" s="118">
        <v>35</v>
      </c>
      <c r="B52" s="119" t="s">
        <v>507</v>
      </c>
      <c r="C52" s="120" t="s">
        <v>508</v>
      </c>
      <c r="D52" s="121" t="s">
        <v>343</v>
      </c>
      <c r="E52" s="443">
        <v>524.932662199982</v>
      </c>
      <c r="F52" s="122"/>
      <c r="G52" s="446">
        <f>E52*F52</f>
        <v>0</v>
      </c>
      <c r="H52" s="321">
        <v>0</v>
      </c>
      <c r="I52" s="322">
        <f>E52*H52</f>
        <v>0</v>
      </c>
      <c r="J52" s="321"/>
      <c r="K52" s="322">
        <f>E52*J52</f>
        <v>0</v>
      </c>
      <c r="O52" s="117">
        <v>2</v>
      </c>
      <c r="AA52" s="93">
        <v>7</v>
      </c>
      <c r="AB52" s="93">
        <v>1</v>
      </c>
      <c r="AC52" s="93">
        <v>2</v>
      </c>
      <c r="AZ52" s="93">
        <v>1</v>
      </c>
      <c r="BA52" s="125">
        <f>IF(AZ52=1,G52,0)</f>
        <v>0</v>
      </c>
      <c r="BB52" s="93">
        <f>IF(AZ52=2,G52,0)</f>
        <v>0</v>
      </c>
      <c r="BC52" s="93">
        <f>IF(AZ52=3,G52,0)</f>
        <v>0</v>
      </c>
      <c r="BD52" s="93">
        <f>IF(AZ52=4,G52,0)</f>
        <v>0</v>
      </c>
      <c r="BE52" s="93">
        <f>IF(AZ52=5,G52,0)</f>
        <v>0</v>
      </c>
      <c r="CA52" s="117">
        <v>7</v>
      </c>
      <c r="CB52" s="117">
        <v>1</v>
      </c>
    </row>
    <row r="53" spans="1:57" ht="12.75">
      <c r="A53" s="131"/>
      <c r="B53" s="132" t="s">
        <v>214</v>
      </c>
      <c r="C53" s="133" t="s">
        <v>509</v>
      </c>
      <c r="D53" s="134"/>
      <c r="E53" s="444"/>
      <c r="F53" s="136"/>
      <c r="G53" s="447">
        <f>SUM(G51:G52)</f>
        <v>0</v>
      </c>
      <c r="H53" s="323"/>
      <c r="I53" s="324">
        <f>SUM(I51:I52)</f>
        <v>0</v>
      </c>
      <c r="J53" s="323"/>
      <c r="K53" s="324">
        <f>SUM(K51:K52)</f>
        <v>0</v>
      </c>
      <c r="O53" s="117">
        <v>4</v>
      </c>
      <c r="BA53" s="138">
        <f>SUM(BA51:BA52)</f>
        <v>0</v>
      </c>
      <c r="BB53" s="138">
        <f>SUM(BB51:BB52)</f>
        <v>0</v>
      </c>
      <c r="BC53" s="138">
        <f>SUM(BC51:BC52)</f>
        <v>0</v>
      </c>
      <c r="BD53" s="138">
        <f>SUM(BD51:BD52)</f>
        <v>0</v>
      </c>
      <c r="BE53" s="138">
        <f>SUM(BE51:BE52)</f>
        <v>0</v>
      </c>
    </row>
    <row r="54" spans="1:15" ht="12.75">
      <c r="A54" s="111" t="s">
        <v>162</v>
      </c>
      <c r="B54" s="112" t="s">
        <v>510</v>
      </c>
      <c r="C54" s="113" t="s">
        <v>511</v>
      </c>
      <c r="D54" s="114"/>
      <c r="E54" s="445"/>
      <c r="F54" s="115"/>
      <c r="G54" s="448"/>
      <c r="H54" s="317"/>
      <c r="I54" s="318"/>
      <c r="J54" s="319"/>
      <c r="K54" s="320"/>
      <c r="O54" s="117">
        <v>1</v>
      </c>
    </row>
    <row r="55" spans="1:80" ht="12">
      <c r="A55" s="118">
        <v>36</v>
      </c>
      <c r="B55" s="119" t="s">
        <v>512</v>
      </c>
      <c r="C55" s="120" t="s">
        <v>513</v>
      </c>
      <c r="D55" s="121" t="s">
        <v>343</v>
      </c>
      <c r="E55" s="443">
        <v>14.5949999999971</v>
      </c>
      <c r="F55" s="122"/>
      <c r="G55" s="446">
        <f>E55*F55</f>
        <v>0</v>
      </c>
      <c r="H55" s="321">
        <v>0</v>
      </c>
      <c r="I55" s="322">
        <f>E55*H55</f>
        <v>0</v>
      </c>
      <c r="J55" s="321"/>
      <c r="K55" s="322">
        <f>E55*J55</f>
        <v>0</v>
      </c>
      <c r="O55" s="117">
        <v>2</v>
      </c>
      <c r="AA55" s="93">
        <v>8</v>
      </c>
      <c r="AB55" s="93">
        <v>0</v>
      </c>
      <c r="AC55" s="93">
        <v>3</v>
      </c>
      <c r="AZ55" s="93">
        <v>1</v>
      </c>
      <c r="BA55" s="125">
        <f>IF(AZ55=1,G55,0)</f>
        <v>0</v>
      </c>
      <c r="BB55" s="93">
        <f>IF(AZ55=2,G55,0)</f>
        <v>0</v>
      </c>
      <c r="BC55" s="93">
        <f>IF(AZ55=3,G55,0)</f>
        <v>0</v>
      </c>
      <c r="BD55" s="93">
        <f>IF(AZ55=4,G55,0)</f>
        <v>0</v>
      </c>
      <c r="BE55" s="93">
        <f>IF(AZ55=5,G55,0)</f>
        <v>0</v>
      </c>
      <c r="CA55" s="117">
        <v>8</v>
      </c>
      <c r="CB55" s="117">
        <v>0</v>
      </c>
    </row>
    <row r="56" spans="1:80" ht="12">
      <c r="A56" s="118">
        <v>37</v>
      </c>
      <c r="B56" s="119" t="s">
        <v>514</v>
      </c>
      <c r="C56" s="120" t="s">
        <v>515</v>
      </c>
      <c r="D56" s="121" t="s">
        <v>343</v>
      </c>
      <c r="E56" s="443">
        <v>350.27999999993</v>
      </c>
      <c r="F56" s="122"/>
      <c r="G56" s="446">
        <f>E56*F56</f>
        <v>0</v>
      </c>
      <c r="H56" s="321">
        <v>0</v>
      </c>
      <c r="I56" s="322">
        <f>E56*H56</f>
        <v>0</v>
      </c>
      <c r="J56" s="321"/>
      <c r="K56" s="322">
        <f>E56*J56</f>
        <v>0</v>
      </c>
      <c r="O56" s="117">
        <v>2</v>
      </c>
      <c r="AA56" s="93">
        <v>8</v>
      </c>
      <c r="AB56" s="93">
        <v>0</v>
      </c>
      <c r="AC56" s="93">
        <v>3</v>
      </c>
      <c r="AZ56" s="93">
        <v>1</v>
      </c>
      <c r="BA56" s="125">
        <f>IF(AZ56=1,G56,0)</f>
        <v>0</v>
      </c>
      <c r="BB56" s="93">
        <f>IF(AZ56=2,G56,0)</f>
        <v>0</v>
      </c>
      <c r="BC56" s="93">
        <f>IF(AZ56=3,G56,0)</f>
        <v>0</v>
      </c>
      <c r="BD56" s="93">
        <f>IF(AZ56=4,G56,0)</f>
        <v>0</v>
      </c>
      <c r="BE56" s="93">
        <f>IF(AZ56=5,G56,0)</f>
        <v>0</v>
      </c>
      <c r="CA56" s="117">
        <v>8</v>
      </c>
      <c r="CB56" s="117">
        <v>0</v>
      </c>
    </row>
    <row r="57" spans="1:80" ht="12">
      <c r="A57" s="118">
        <v>38</v>
      </c>
      <c r="B57" s="119" t="s">
        <v>624</v>
      </c>
      <c r="C57" s="120" t="s">
        <v>625</v>
      </c>
      <c r="D57" s="121" t="s">
        <v>343</v>
      </c>
      <c r="E57" s="443">
        <v>14.5949999999971</v>
      </c>
      <c r="F57" s="122"/>
      <c r="G57" s="446">
        <f>E57*F57</f>
        <v>0</v>
      </c>
      <c r="H57" s="321">
        <v>0</v>
      </c>
      <c r="I57" s="322">
        <f>E57*H57</f>
        <v>0</v>
      </c>
      <c r="J57" s="321"/>
      <c r="K57" s="322">
        <f>E57*J57</f>
        <v>0</v>
      </c>
      <c r="O57" s="117">
        <v>2</v>
      </c>
      <c r="AA57" s="93">
        <v>8</v>
      </c>
      <c r="AB57" s="93">
        <v>0</v>
      </c>
      <c r="AC57" s="93">
        <v>3</v>
      </c>
      <c r="AZ57" s="93">
        <v>1</v>
      </c>
      <c r="BA57" s="125">
        <f>IF(AZ57=1,G57,0)</f>
        <v>0</v>
      </c>
      <c r="BB57" s="93">
        <f>IF(AZ57=2,G57,0)</f>
        <v>0</v>
      </c>
      <c r="BC57" s="93">
        <f>IF(AZ57=3,G57,0)</f>
        <v>0</v>
      </c>
      <c r="BD57" s="93">
        <f>IF(AZ57=4,G57,0)</f>
        <v>0</v>
      </c>
      <c r="BE57" s="93">
        <f>IF(AZ57=5,G57,0)</f>
        <v>0</v>
      </c>
      <c r="CA57" s="117">
        <v>8</v>
      </c>
      <c r="CB57" s="117">
        <v>0</v>
      </c>
    </row>
    <row r="58" spans="1:57" ht="12.75">
      <c r="A58" s="131"/>
      <c r="B58" s="132" t="s">
        <v>214</v>
      </c>
      <c r="C58" s="133" t="s">
        <v>520</v>
      </c>
      <c r="D58" s="134"/>
      <c r="E58" s="135"/>
      <c r="F58" s="136"/>
      <c r="G58" s="447">
        <f>SUM(G54:G57)</f>
        <v>0</v>
      </c>
      <c r="H58" s="323"/>
      <c r="I58" s="324">
        <f>SUM(I54:I57)</f>
        <v>0</v>
      </c>
      <c r="J58" s="323"/>
      <c r="K58" s="324">
        <f>SUM(K54:K57)</f>
        <v>0</v>
      </c>
      <c r="O58" s="117">
        <v>4</v>
      </c>
      <c r="BA58" s="138">
        <f>SUM(BA54:BA57)</f>
        <v>0</v>
      </c>
      <c r="BB58" s="138">
        <f>SUM(BB54:BB57)</f>
        <v>0</v>
      </c>
      <c r="BC58" s="138">
        <f>SUM(BC54:BC57)</f>
        <v>0</v>
      </c>
      <c r="BD58" s="138">
        <f>SUM(BD54:BD57)</f>
        <v>0</v>
      </c>
      <c r="BE58" s="138">
        <f>SUM(BE54:BE57)</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45"/>
  <sheetViews>
    <sheetView showZeros="0" tabSelected="1" view="pageBreakPreview" zoomScale="80" zoomScaleSheetLayoutView="80" zoomScalePageLayoutView="0" workbookViewId="0" topLeftCell="A28">
      <selection activeCell="C6" sqref="C6"/>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c r="D2" s="142"/>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31</v>
      </c>
      <c r="B5" s="153"/>
      <c r="C5" s="154" t="s">
        <v>32</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'SO01 rek'!H25</f>
        <v>0</v>
      </c>
      <c r="D15" s="188" t="str">
        <f>'SO02 01 Rek'!A17</f>
        <v>Ztížené výrobní podmínky</v>
      </c>
      <c r="E15" s="189"/>
      <c r="F15" s="190"/>
      <c r="G15" s="187">
        <f>'SO02 01 Rek'!I17</f>
        <v>0</v>
      </c>
    </row>
    <row r="16" spans="1:7" ht="15.75" customHeight="1">
      <c r="A16" s="185" t="s">
        <v>256</v>
      </c>
      <c r="B16" s="186" t="s">
        <v>257</v>
      </c>
      <c r="C16" s="187">
        <f>'SO02 01 Rek'!F12</f>
        <v>0</v>
      </c>
      <c r="D16" s="145" t="str">
        <f>'SO02 01 Rek'!A18</f>
        <v>Oborová přirážka</v>
      </c>
      <c r="E16" s="191"/>
      <c r="F16" s="192"/>
      <c r="G16" s="187">
        <f>'SO02 01 Rek'!I18</f>
        <v>0</v>
      </c>
    </row>
    <row r="17" spans="1:7" ht="15.75" customHeight="1">
      <c r="A17" s="185" t="s">
        <v>258</v>
      </c>
      <c r="B17" s="186" t="s">
        <v>259</v>
      </c>
      <c r="C17" s="187">
        <f>'SO02 01 Rek'!H12</f>
        <v>0</v>
      </c>
      <c r="D17" s="145" t="str">
        <f>'SO02 01 Rek'!A19</f>
        <v>Přesun stavebních kapacit</v>
      </c>
      <c r="E17" s="191"/>
      <c r="F17" s="192"/>
      <c r="G17" s="187">
        <f>'SO02 01 Rek'!I19</f>
        <v>0</v>
      </c>
    </row>
    <row r="18" spans="1:7" ht="15.75" customHeight="1">
      <c r="A18" s="193" t="s">
        <v>260</v>
      </c>
      <c r="B18" s="194" t="s">
        <v>261</v>
      </c>
      <c r="C18" s="187">
        <f>'SO02 01 Rek'!G12</f>
        <v>0</v>
      </c>
      <c r="D18" s="145" t="str">
        <f>'SO02 01 Rek'!A20</f>
        <v>Mimostaveništní doprava</v>
      </c>
      <c r="E18" s="191"/>
      <c r="F18" s="192"/>
      <c r="G18" s="187">
        <f>'SO02 01 Rek'!I20</f>
        <v>0</v>
      </c>
    </row>
    <row r="19" spans="1:7" ht="15.75" customHeight="1">
      <c r="A19" s="195" t="s">
        <v>262</v>
      </c>
      <c r="B19" s="186"/>
      <c r="C19" s="187">
        <f>SUM(C15:C18)</f>
        <v>0</v>
      </c>
      <c r="D19" s="145" t="str">
        <f>'SO02 01 Rek'!A21</f>
        <v>Zařízení staveniště</v>
      </c>
      <c r="E19" s="191"/>
      <c r="F19" s="192"/>
      <c r="G19" s="187">
        <f>'SO02 01 Rek'!I21</f>
        <v>0</v>
      </c>
    </row>
    <row r="20" spans="1:7" ht="15.75" customHeight="1">
      <c r="A20" s="195"/>
      <c r="B20" s="186"/>
      <c r="C20" s="187"/>
      <c r="D20" s="145" t="str">
        <f>'SO02 01 Rek'!A22</f>
        <v>Provoz investora</v>
      </c>
      <c r="E20" s="191"/>
      <c r="F20" s="192"/>
      <c r="G20" s="187">
        <f>'SO02 01 Rek'!I22</f>
        <v>0</v>
      </c>
    </row>
    <row r="21" spans="1:7" ht="15.75" customHeight="1">
      <c r="A21" s="195" t="s">
        <v>263</v>
      </c>
      <c r="B21" s="186"/>
      <c r="C21" s="187">
        <f>'SO02 01 Rek'!I12</f>
        <v>0</v>
      </c>
      <c r="D21" s="145" t="str">
        <f>'SO02 01 Rek'!A23</f>
        <v>Kompletační činnost (IČD)</v>
      </c>
      <c r="E21" s="191"/>
      <c r="F21" s="192"/>
      <c r="G21" s="187">
        <f>'SO02 01 Rek'!I23</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'SO02 01 Rek'!H25</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'SO01 rek'!H25</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30.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22">
      <selection activeCell="A1" sqref="A1"/>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3</v>
      </c>
      <c r="D2" s="142" t="s">
        <v>626</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37</v>
      </c>
      <c r="B5" s="153"/>
      <c r="C5" s="154" t="s">
        <v>38</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'SO04 03 Rek'!E14</f>
        <v>0</v>
      </c>
      <c r="D15" s="188" t="str">
        <f>'SO04 03 Rek'!A19</f>
        <v>Ztížené výrobní podmínky</v>
      </c>
      <c r="E15" s="189"/>
      <c r="F15" s="190"/>
      <c r="G15" s="187">
        <f>'SO04 03 Rek'!I19</f>
        <v>0</v>
      </c>
    </row>
    <row r="16" spans="1:7" ht="15.75" customHeight="1">
      <c r="A16" s="185" t="s">
        <v>256</v>
      </c>
      <c r="B16" s="186" t="s">
        <v>257</v>
      </c>
      <c r="C16" s="187">
        <f>'SO04 03 Rek'!F14</f>
        <v>0</v>
      </c>
      <c r="D16" s="145" t="str">
        <f>'SO04 03 Rek'!A20</f>
        <v>Oborová přirážka</v>
      </c>
      <c r="E16" s="191"/>
      <c r="F16" s="192"/>
      <c r="G16" s="187">
        <f>'SO04 03 Rek'!I20</f>
        <v>0</v>
      </c>
    </row>
    <row r="17" spans="1:7" ht="15.75" customHeight="1">
      <c r="A17" s="185" t="s">
        <v>258</v>
      </c>
      <c r="B17" s="186" t="s">
        <v>259</v>
      </c>
      <c r="C17" s="187">
        <f>'SO04 03 Rek'!H14</f>
        <v>0</v>
      </c>
      <c r="D17" s="145" t="str">
        <f>'SO04 03 Rek'!A21</f>
        <v>Přesun stavebních kapacit</v>
      </c>
      <c r="E17" s="191"/>
      <c r="F17" s="192"/>
      <c r="G17" s="187">
        <f>'SO04 03 Rek'!I21</f>
        <v>0</v>
      </c>
    </row>
    <row r="18" spans="1:7" ht="15.75" customHeight="1">
      <c r="A18" s="193" t="s">
        <v>260</v>
      </c>
      <c r="B18" s="194" t="s">
        <v>261</v>
      </c>
      <c r="C18" s="187">
        <f>'SO04 03 Rek'!G14</f>
        <v>0</v>
      </c>
      <c r="D18" s="145" t="str">
        <f>'SO04 03 Rek'!A22</f>
        <v>Mimostaveništní doprava</v>
      </c>
      <c r="E18" s="191"/>
      <c r="F18" s="192"/>
      <c r="G18" s="187">
        <f>'SO04 03 Rek'!I22</f>
        <v>0</v>
      </c>
    </row>
    <row r="19" spans="1:7" ht="15.75" customHeight="1">
      <c r="A19" s="195" t="s">
        <v>262</v>
      </c>
      <c r="B19" s="186"/>
      <c r="C19" s="187">
        <f>SUM(C15:C18)</f>
        <v>0</v>
      </c>
      <c r="D19" s="145" t="str">
        <f>'SO04 03 Rek'!A23</f>
        <v>Zařízení staveniště</v>
      </c>
      <c r="E19" s="191"/>
      <c r="F19" s="192"/>
      <c r="G19" s="187">
        <f>'SO04 03 Rek'!I23</f>
        <v>0</v>
      </c>
    </row>
    <row r="20" spans="1:7" ht="15.75" customHeight="1">
      <c r="A20" s="195"/>
      <c r="B20" s="186"/>
      <c r="C20" s="187"/>
      <c r="D20" s="145" t="str">
        <f>'SO04 03 Rek'!A24</f>
        <v>Provoz investora</v>
      </c>
      <c r="E20" s="191"/>
      <c r="F20" s="192"/>
      <c r="G20" s="187">
        <f>'SO04 03 Rek'!I24</f>
        <v>0</v>
      </c>
    </row>
    <row r="21" spans="1:7" ht="15.75" customHeight="1">
      <c r="A21" s="195" t="s">
        <v>263</v>
      </c>
      <c r="B21" s="186"/>
      <c r="C21" s="187">
        <f>'SO04 03 Rek'!I14</f>
        <v>0</v>
      </c>
      <c r="D21" s="145" t="str">
        <f>'SO04 03 Rek'!A25</f>
        <v>Kompletační činnost (IČD)</v>
      </c>
      <c r="E21" s="191"/>
      <c r="F21" s="192"/>
      <c r="G21" s="187">
        <f>'SO04 03 Rek'!I25</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'SO04 03 Rek'!H27</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31.xml><?xml version="1.0" encoding="utf-8"?>
<worksheet xmlns="http://schemas.openxmlformats.org/spreadsheetml/2006/main" xmlns:r="http://schemas.openxmlformats.org/officeDocument/2006/relationships">
  <dimension ref="A1:BE27"/>
  <sheetViews>
    <sheetView showZeros="0" view="pageBreakPreview" zoomScale="80" zoomScaleSheetLayoutView="80" zoomScalePageLayoutView="0" workbookViewId="0" topLeftCell="A1">
      <selection activeCell="A1" sqref="A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3</v>
      </c>
      <c r="I1" s="279"/>
    </row>
    <row r="2" spans="1:9" ht="12.75">
      <c r="A2" s="421" t="s">
        <v>153</v>
      </c>
      <c r="B2" s="421"/>
      <c r="C2" s="103" t="s">
        <v>602</v>
      </c>
      <c r="D2" s="104"/>
      <c r="E2" s="280"/>
      <c r="F2" s="104"/>
      <c r="G2" s="422" t="s">
        <v>626</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'SO04 03 Pol'!B7</f>
        <v>1</v>
      </c>
      <c r="B7" s="71" t="str">
        <f>'SO04 03 Pol'!C7</f>
        <v>Zemní práce</v>
      </c>
      <c r="D7" s="287"/>
      <c r="E7" s="288">
        <f>'SO04 03 Pol'!BA24</f>
        <v>0</v>
      </c>
      <c r="F7" s="289">
        <f>'SO04 03 Pol'!BB24</f>
        <v>0</v>
      </c>
      <c r="G7" s="289">
        <f>'SO04 03 Pol'!BC24</f>
        <v>0</v>
      </c>
      <c r="H7" s="289">
        <f>'SO04 03 Pol'!BD24</f>
        <v>0</v>
      </c>
      <c r="I7" s="290">
        <f>'SO04 03 Pol'!BE24</f>
        <v>0</v>
      </c>
    </row>
    <row r="8" spans="1:9" s="171" customFormat="1" ht="12">
      <c r="A8" s="286" t="str">
        <f>'SO04 03 Pol'!B25</f>
        <v>2</v>
      </c>
      <c r="B8" s="71" t="str">
        <f>'SO04 03 Pol'!C25</f>
        <v>Základy a zvláštní zakládání</v>
      </c>
      <c r="D8" s="287"/>
      <c r="E8" s="288">
        <f>'SO04 03 Pol'!BA31</f>
        <v>0</v>
      </c>
      <c r="F8" s="289">
        <f>'SO04 03 Pol'!BB31</f>
        <v>0</v>
      </c>
      <c r="G8" s="289">
        <f>'SO04 03 Pol'!BC31</f>
        <v>0</v>
      </c>
      <c r="H8" s="289">
        <f>'SO04 03 Pol'!BD31</f>
        <v>0</v>
      </c>
      <c r="I8" s="290">
        <f>'SO04 03 Pol'!BE31</f>
        <v>0</v>
      </c>
    </row>
    <row r="9" spans="1:9" s="171" customFormat="1" ht="12">
      <c r="A9" s="286" t="str">
        <f>'SO04 03 Pol'!B32</f>
        <v>5</v>
      </c>
      <c r="B9" s="71" t="str">
        <f>'SO04 03 Pol'!C32</f>
        <v>Komunikace</v>
      </c>
      <c r="D9" s="287"/>
      <c r="E9" s="288">
        <f>'SO04 03 Pol'!BA37</f>
        <v>0</v>
      </c>
      <c r="F9" s="289">
        <f>'SO04 03 Pol'!BB37</f>
        <v>0</v>
      </c>
      <c r="G9" s="289">
        <f>'SO04 03 Pol'!BC37</f>
        <v>0</v>
      </c>
      <c r="H9" s="289">
        <f>'SO04 03 Pol'!BD37</f>
        <v>0</v>
      </c>
      <c r="I9" s="290">
        <f>'SO04 03 Pol'!BE37</f>
        <v>0</v>
      </c>
    </row>
    <row r="10" spans="1:9" s="171" customFormat="1" ht="12">
      <c r="A10" s="286" t="str">
        <f>'SO04 03 Pol'!B38</f>
        <v>8</v>
      </c>
      <c r="B10" s="71" t="str">
        <f>'SO04 03 Pol'!C38</f>
        <v>Trubní vedení</v>
      </c>
      <c r="D10" s="287"/>
      <c r="E10" s="288">
        <f>'SO04 03 Pol'!BA40</f>
        <v>0</v>
      </c>
      <c r="F10" s="289">
        <f>'SO04 03 Pol'!BB40</f>
        <v>0</v>
      </c>
      <c r="G10" s="289">
        <f>'SO04 03 Pol'!BC40</f>
        <v>0</v>
      </c>
      <c r="H10" s="289">
        <f>'SO04 03 Pol'!BD40</f>
        <v>0</v>
      </c>
      <c r="I10" s="290">
        <f>'SO04 03 Pol'!BE40</f>
        <v>0</v>
      </c>
    </row>
    <row r="11" spans="1:9" s="171" customFormat="1" ht="12">
      <c r="A11" s="286" t="str">
        <f>'SO04 03 Pol'!B41</f>
        <v>91</v>
      </c>
      <c r="B11" s="71" t="str">
        <f>'SO04 03 Pol'!C41</f>
        <v>Doplňující práce na komunikaci</v>
      </c>
      <c r="D11" s="287"/>
      <c r="E11" s="288">
        <f>'SO04 03 Pol'!BA45</f>
        <v>0</v>
      </c>
      <c r="F11" s="289">
        <f>'SO04 03 Pol'!BB45</f>
        <v>0</v>
      </c>
      <c r="G11" s="289">
        <f>'SO04 03 Pol'!BC45</f>
        <v>0</v>
      </c>
      <c r="H11" s="289">
        <f>'SO04 03 Pol'!BD45</f>
        <v>0</v>
      </c>
      <c r="I11" s="290">
        <f>'SO04 03 Pol'!BE45</f>
        <v>0</v>
      </c>
    </row>
    <row r="12" spans="1:9" s="171" customFormat="1" ht="12">
      <c r="A12" s="286" t="str">
        <f>'SO04 03 Pol'!B46</f>
        <v>99</v>
      </c>
      <c r="B12" s="71" t="str">
        <f>'SO04 03 Pol'!C46</f>
        <v>Staveništní přesun hmot</v>
      </c>
      <c r="D12" s="287"/>
      <c r="E12" s="288">
        <f>'SO04 03 Pol'!BA48</f>
        <v>0</v>
      </c>
      <c r="F12" s="289">
        <f>'SO04 03 Pol'!BB48</f>
        <v>0</v>
      </c>
      <c r="G12" s="289">
        <f>'SO04 03 Pol'!BC48</f>
        <v>0</v>
      </c>
      <c r="H12" s="289">
        <f>'SO04 03 Pol'!BD48</f>
        <v>0</v>
      </c>
      <c r="I12" s="290">
        <f>'SO04 03 Pol'!BE48</f>
        <v>0</v>
      </c>
    </row>
    <row r="13" spans="1:9" s="171" customFormat="1" ht="12">
      <c r="A13" s="286" t="str">
        <f>'SO04 03 Pol'!B49</f>
        <v>D96</v>
      </c>
      <c r="B13" s="71" t="str">
        <f>'SO04 03 Pol'!C49</f>
        <v>Přesuny suti a vybouraných hmot</v>
      </c>
      <c r="D13" s="287"/>
      <c r="E13" s="288">
        <f>'SO04 03 Pol'!BA53</f>
        <v>0</v>
      </c>
      <c r="F13" s="289">
        <f>'SO04 03 Pol'!BB53</f>
        <v>0</v>
      </c>
      <c r="G13" s="289">
        <f>'SO04 03 Pol'!BC53</f>
        <v>0</v>
      </c>
      <c r="H13" s="289">
        <f>'SO04 03 Pol'!BD53</f>
        <v>0</v>
      </c>
      <c r="I13" s="290">
        <f>'SO04 03 Pol'!BE53</f>
        <v>0</v>
      </c>
    </row>
    <row r="14" spans="1:9" s="14" customFormat="1" ht="12.75">
      <c r="A14" s="291"/>
      <c r="B14" s="292" t="s">
        <v>404</v>
      </c>
      <c r="C14" s="292"/>
      <c r="D14" s="293"/>
      <c r="E14" s="294">
        <f>SUM(E7:E13)</f>
        <v>0</v>
      </c>
      <c r="F14" s="295">
        <f>SUM(F7:F13)</f>
        <v>0</v>
      </c>
      <c r="G14" s="295">
        <f>SUM(G7:G13)</f>
        <v>0</v>
      </c>
      <c r="H14" s="295">
        <f>SUM(H7:H13)</f>
        <v>0</v>
      </c>
      <c r="I14" s="296">
        <f>SUM(I7:I13)</f>
        <v>0</v>
      </c>
    </row>
    <row r="15" spans="1:9" ht="12">
      <c r="A15" s="171"/>
      <c r="B15" s="171"/>
      <c r="C15" s="171"/>
      <c r="D15" s="171"/>
      <c r="E15" s="171"/>
      <c r="F15" s="171"/>
      <c r="G15" s="171"/>
      <c r="H15" s="171"/>
      <c r="I15" s="171"/>
    </row>
    <row r="16" spans="1:57" ht="19.5" customHeight="1">
      <c r="A16" s="424" t="s">
        <v>405</v>
      </c>
      <c r="B16" s="424"/>
      <c r="C16" s="424"/>
      <c r="D16" s="424"/>
      <c r="E16" s="424"/>
      <c r="F16" s="424"/>
      <c r="G16" s="424"/>
      <c r="H16" s="424"/>
      <c r="I16" s="424"/>
      <c r="BA16" s="177"/>
      <c r="BB16" s="177"/>
      <c r="BC16" s="177"/>
      <c r="BD16" s="177"/>
      <c r="BE16" s="177"/>
    </row>
    <row r="18" spans="1:9" ht="12.75">
      <c r="A18" s="201" t="s">
        <v>406</v>
      </c>
      <c r="B18" s="202"/>
      <c r="C18" s="202"/>
      <c r="D18" s="297"/>
      <c r="E18" s="298" t="s">
        <v>407</v>
      </c>
      <c r="F18" s="299" t="s">
        <v>22</v>
      </c>
      <c r="G18" s="300" t="s">
        <v>408</v>
      </c>
      <c r="H18" s="301"/>
      <c r="I18" s="302" t="s">
        <v>407</v>
      </c>
    </row>
    <row r="19" spans="1:53" ht="12">
      <c r="A19" s="195" t="s">
        <v>409</v>
      </c>
      <c r="B19" s="186"/>
      <c r="C19" s="186"/>
      <c r="D19" s="303"/>
      <c r="E19" s="304">
        <v>0</v>
      </c>
      <c r="F19" s="305">
        <v>0</v>
      </c>
      <c r="G19" s="306">
        <v>337349.511654498</v>
      </c>
      <c r="H19" s="307"/>
      <c r="I19" s="308">
        <f aca="true" t="shared" si="0" ref="I19:I26">E19+F19*G19/100</f>
        <v>0</v>
      </c>
      <c r="BA19" s="1">
        <v>0</v>
      </c>
    </row>
    <row r="20" spans="1:53" ht="12">
      <c r="A20" s="195" t="s">
        <v>410</v>
      </c>
      <c r="B20" s="186"/>
      <c r="C20" s="186"/>
      <c r="D20" s="303"/>
      <c r="E20" s="304">
        <v>0</v>
      </c>
      <c r="F20" s="305">
        <v>0</v>
      </c>
      <c r="G20" s="306">
        <v>337349.511654498</v>
      </c>
      <c r="H20" s="307"/>
      <c r="I20" s="308">
        <f t="shared" si="0"/>
        <v>0</v>
      </c>
      <c r="BA20" s="1">
        <v>0</v>
      </c>
    </row>
    <row r="21" spans="1:53" ht="12">
      <c r="A21" s="195" t="s">
        <v>411</v>
      </c>
      <c r="B21" s="186"/>
      <c r="C21" s="186"/>
      <c r="D21" s="303"/>
      <c r="E21" s="304">
        <v>0</v>
      </c>
      <c r="F21" s="305">
        <v>0</v>
      </c>
      <c r="G21" s="306">
        <v>337349.511654498</v>
      </c>
      <c r="H21" s="307"/>
      <c r="I21" s="308">
        <f t="shared" si="0"/>
        <v>0</v>
      </c>
      <c r="BA21" s="1">
        <v>0</v>
      </c>
    </row>
    <row r="22" spans="1:53" ht="12">
      <c r="A22" s="195" t="s">
        <v>412</v>
      </c>
      <c r="B22" s="186"/>
      <c r="C22" s="186"/>
      <c r="D22" s="303"/>
      <c r="E22" s="304">
        <v>0</v>
      </c>
      <c r="F22" s="305">
        <v>0</v>
      </c>
      <c r="G22" s="306">
        <v>337349.511654498</v>
      </c>
      <c r="H22" s="307"/>
      <c r="I22" s="308">
        <f t="shared" si="0"/>
        <v>0</v>
      </c>
      <c r="BA22" s="1">
        <v>0</v>
      </c>
    </row>
    <row r="23" spans="1:53" ht="12">
      <c r="A23" s="195" t="s">
        <v>413</v>
      </c>
      <c r="B23" s="186"/>
      <c r="C23" s="186"/>
      <c r="D23" s="303"/>
      <c r="E23" s="304">
        <v>0</v>
      </c>
      <c r="F23" s="305">
        <v>0</v>
      </c>
      <c r="G23" s="306">
        <v>337349.511654498</v>
      </c>
      <c r="H23" s="307"/>
      <c r="I23" s="308">
        <f t="shared" si="0"/>
        <v>0</v>
      </c>
      <c r="BA23" s="1">
        <v>1</v>
      </c>
    </row>
    <row r="24" spans="1:53" ht="12">
      <c r="A24" s="195" t="s">
        <v>414</v>
      </c>
      <c r="B24" s="186"/>
      <c r="C24" s="186"/>
      <c r="D24" s="303"/>
      <c r="E24" s="304">
        <v>0</v>
      </c>
      <c r="F24" s="305">
        <v>0</v>
      </c>
      <c r="G24" s="306">
        <v>337349.511654498</v>
      </c>
      <c r="H24" s="307"/>
      <c r="I24" s="308">
        <f t="shared" si="0"/>
        <v>0</v>
      </c>
      <c r="BA24" s="1">
        <v>1</v>
      </c>
    </row>
    <row r="25" spans="1:53" ht="12">
      <c r="A25" s="195" t="s">
        <v>415</v>
      </c>
      <c r="B25" s="186"/>
      <c r="C25" s="186"/>
      <c r="D25" s="303"/>
      <c r="E25" s="304">
        <v>0</v>
      </c>
      <c r="F25" s="305">
        <v>0</v>
      </c>
      <c r="G25" s="306">
        <v>337349.511654498</v>
      </c>
      <c r="H25" s="307"/>
      <c r="I25" s="308">
        <f t="shared" si="0"/>
        <v>0</v>
      </c>
      <c r="BA25" s="1">
        <v>2</v>
      </c>
    </row>
    <row r="26" spans="1:53" ht="12">
      <c r="A26" s="195" t="s">
        <v>416</v>
      </c>
      <c r="B26" s="186"/>
      <c r="C26" s="186"/>
      <c r="D26" s="303"/>
      <c r="E26" s="304">
        <v>0</v>
      </c>
      <c r="F26" s="305">
        <v>0</v>
      </c>
      <c r="G26" s="306">
        <v>337349.511654498</v>
      </c>
      <c r="H26" s="307"/>
      <c r="I26" s="308">
        <f t="shared" si="0"/>
        <v>0</v>
      </c>
      <c r="BA26" s="1">
        <v>2</v>
      </c>
    </row>
    <row r="27" spans="1:9" ht="12.75">
      <c r="A27" s="309"/>
      <c r="B27" s="310" t="s">
        <v>417</v>
      </c>
      <c r="C27" s="311"/>
      <c r="D27" s="312"/>
      <c r="E27" s="313"/>
      <c r="F27" s="314"/>
      <c r="G27" s="314"/>
      <c r="H27" s="425">
        <f>SUM(I19:I26)</f>
        <v>0</v>
      </c>
      <c r="I27" s="425"/>
    </row>
  </sheetData>
  <sheetProtection selectLockedCells="1" selectUnlockedCells="1"/>
  <mergeCells count="6">
    <mergeCell ref="A1:B1"/>
    <mergeCell ref="A2:B2"/>
    <mergeCell ref="G2:I2"/>
    <mergeCell ref="A4:I4"/>
    <mergeCell ref="A16:I16"/>
    <mergeCell ref="H27:I27"/>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CB53"/>
  <sheetViews>
    <sheetView showGridLines="0" showZeros="0" view="pageBreakPreview" zoomScale="80" zoomScaleSheetLayoutView="80" zoomScalePageLayoutView="0" workbookViewId="0" topLeftCell="A28">
      <selection activeCell="G12" sqref="G12"/>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'SO04 03 Rek'!H1</f>
        <v>3</v>
      </c>
      <c r="G3" s="102"/>
    </row>
    <row r="4" spans="1:7" ht="12.75">
      <c r="A4" s="406" t="s">
        <v>153</v>
      </c>
      <c r="B4" s="406"/>
      <c r="C4" s="103" t="s">
        <v>602</v>
      </c>
      <c r="D4" s="104"/>
      <c r="E4" s="427" t="str">
        <f>'SO04 03 Rek'!G2</f>
        <v>Zpevněná plocha ZP3</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427</v>
      </c>
      <c r="C8" s="120" t="s">
        <v>428</v>
      </c>
      <c r="D8" s="121" t="s">
        <v>295</v>
      </c>
      <c r="E8" s="443">
        <v>45</v>
      </c>
      <c r="F8" s="122"/>
      <c r="G8" s="446">
        <f aca="true" t="shared" si="0" ref="G8:G23">E8*F8</f>
        <v>0</v>
      </c>
      <c r="H8" s="321">
        <v>0</v>
      </c>
      <c r="I8" s="322">
        <f aca="true" t="shared" si="1" ref="I8:I23">E8*H8</f>
        <v>0</v>
      </c>
      <c r="J8" s="321">
        <v>-0.240000000000009</v>
      </c>
      <c r="K8" s="322">
        <f aca="true" t="shared" si="2" ref="K8:K23">E8*J8</f>
        <v>-10.800000000000406</v>
      </c>
      <c r="O8" s="117">
        <v>2</v>
      </c>
      <c r="AA8" s="93">
        <v>1</v>
      </c>
      <c r="AB8" s="93">
        <v>1</v>
      </c>
      <c r="AC8" s="93">
        <v>1</v>
      </c>
      <c r="AZ8" s="93">
        <v>1</v>
      </c>
      <c r="BA8" s="125">
        <f aca="true" t="shared" si="3" ref="BA8:BA23">IF(AZ8=1,G8,0)</f>
        <v>0</v>
      </c>
      <c r="BB8" s="93">
        <f aca="true" t="shared" si="4" ref="BB8:BB23">IF(AZ8=2,G8,0)</f>
        <v>0</v>
      </c>
      <c r="BC8" s="93">
        <f aca="true" t="shared" si="5" ref="BC8:BC23">IF(AZ8=3,G8,0)</f>
        <v>0</v>
      </c>
      <c r="BD8" s="93">
        <f aca="true" t="shared" si="6" ref="BD8:BD23">IF(AZ8=4,G8,0)</f>
        <v>0</v>
      </c>
      <c r="BE8" s="93">
        <f aca="true" t="shared" si="7" ref="BE8:BE23">IF(AZ8=5,G8,0)</f>
        <v>0</v>
      </c>
      <c r="CA8" s="117">
        <v>1</v>
      </c>
      <c r="CB8" s="117">
        <v>1</v>
      </c>
    </row>
    <row r="9" spans="1:80" ht="12">
      <c r="A9" s="118">
        <v>2</v>
      </c>
      <c r="B9" s="119" t="s">
        <v>440</v>
      </c>
      <c r="C9" s="120" t="s">
        <v>441</v>
      </c>
      <c r="D9" s="121" t="s">
        <v>309</v>
      </c>
      <c r="E9" s="443">
        <v>19.55</v>
      </c>
      <c r="F9" s="122"/>
      <c r="G9" s="446">
        <f t="shared" si="0"/>
        <v>0</v>
      </c>
      <c r="H9" s="321">
        <v>0</v>
      </c>
      <c r="I9" s="322">
        <f t="shared" si="1"/>
        <v>0</v>
      </c>
      <c r="J9" s="321">
        <v>0</v>
      </c>
      <c r="K9" s="322">
        <f t="shared" si="2"/>
        <v>0</v>
      </c>
      <c r="O9" s="117">
        <v>2</v>
      </c>
      <c r="AA9" s="93">
        <v>1</v>
      </c>
      <c r="AB9" s="93">
        <v>0</v>
      </c>
      <c r="AC9" s="93">
        <v>0</v>
      </c>
      <c r="AZ9" s="93">
        <v>1</v>
      </c>
      <c r="BA9" s="125">
        <f t="shared" si="3"/>
        <v>0</v>
      </c>
      <c r="BB9" s="93">
        <f t="shared" si="4"/>
        <v>0</v>
      </c>
      <c r="BC9" s="93">
        <f t="shared" si="5"/>
        <v>0</v>
      </c>
      <c r="BD9" s="93">
        <f t="shared" si="6"/>
        <v>0</v>
      </c>
      <c r="BE9" s="93">
        <f t="shared" si="7"/>
        <v>0</v>
      </c>
      <c r="CA9" s="117">
        <v>1</v>
      </c>
      <c r="CB9" s="117">
        <v>0</v>
      </c>
    </row>
    <row r="10" spans="1:80" ht="12">
      <c r="A10" s="118">
        <v>3</v>
      </c>
      <c r="B10" s="119" t="s">
        <v>442</v>
      </c>
      <c r="C10" s="120" t="s">
        <v>443</v>
      </c>
      <c r="D10" s="121" t="s">
        <v>309</v>
      </c>
      <c r="E10" s="443">
        <v>79.675</v>
      </c>
      <c r="F10" s="122"/>
      <c r="G10" s="446">
        <f t="shared" si="0"/>
        <v>0</v>
      </c>
      <c r="H10" s="321">
        <v>0</v>
      </c>
      <c r="I10" s="322">
        <f t="shared" si="1"/>
        <v>0</v>
      </c>
      <c r="J10" s="321">
        <v>0</v>
      </c>
      <c r="K10" s="322">
        <f t="shared" si="2"/>
        <v>0</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2">
      <c r="A11" s="118">
        <v>4</v>
      </c>
      <c r="B11" s="119" t="s">
        <v>444</v>
      </c>
      <c r="C11" s="120" t="s">
        <v>445</v>
      </c>
      <c r="D11" s="121" t="s">
        <v>309</v>
      </c>
      <c r="E11" s="443">
        <v>79.675</v>
      </c>
      <c r="F11" s="122"/>
      <c r="G11" s="446">
        <f t="shared" si="0"/>
        <v>0</v>
      </c>
      <c r="H11" s="321">
        <v>0</v>
      </c>
      <c r="I11" s="322">
        <f t="shared" si="1"/>
        <v>0</v>
      </c>
      <c r="J11" s="321">
        <v>0</v>
      </c>
      <c r="K11" s="322">
        <f t="shared" si="2"/>
        <v>0</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2">
      <c r="A12" s="118">
        <v>5</v>
      </c>
      <c r="B12" s="119" t="s">
        <v>558</v>
      </c>
      <c r="C12" s="120" t="s">
        <v>559</v>
      </c>
      <c r="D12" s="121" t="s">
        <v>309</v>
      </c>
      <c r="E12" s="443">
        <v>2.34</v>
      </c>
      <c r="F12" s="122"/>
      <c r="G12" s="446">
        <f t="shared" si="0"/>
        <v>0</v>
      </c>
      <c r="H12" s="321">
        <v>0</v>
      </c>
      <c r="I12" s="322">
        <f t="shared" si="1"/>
        <v>0</v>
      </c>
      <c r="J12" s="321">
        <v>0</v>
      </c>
      <c r="K12" s="322">
        <f t="shared" si="2"/>
        <v>0</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9.5">
      <c r="A13" s="118">
        <v>6</v>
      </c>
      <c r="B13" s="119" t="s">
        <v>560</v>
      </c>
      <c r="C13" s="120" t="s">
        <v>561</v>
      </c>
      <c r="D13" s="121" t="s">
        <v>309</v>
      </c>
      <c r="E13" s="443">
        <v>2.34</v>
      </c>
      <c r="F13" s="122"/>
      <c r="G13" s="446">
        <f t="shared" si="0"/>
        <v>0</v>
      </c>
      <c r="H13" s="321">
        <v>0</v>
      </c>
      <c r="I13" s="322">
        <f t="shared" si="1"/>
        <v>0</v>
      </c>
      <c r="J13" s="321">
        <v>0</v>
      </c>
      <c r="K13" s="322">
        <f t="shared" si="2"/>
        <v>0</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9.5">
      <c r="A14" s="118">
        <v>7</v>
      </c>
      <c r="B14" s="119" t="s">
        <v>446</v>
      </c>
      <c r="C14" s="120" t="s">
        <v>447</v>
      </c>
      <c r="D14" s="121" t="s">
        <v>309</v>
      </c>
      <c r="E14" s="443">
        <v>2.8</v>
      </c>
      <c r="F14" s="122"/>
      <c r="G14" s="446">
        <f t="shared" si="0"/>
        <v>0</v>
      </c>
      <c r="H14" s="321">
        <v>0</v>
      </c>
      <c r="I14" s="322">
        <f t="shared" si="1"/>
        <v>0</v>
      </c>
      <c r="J14" s="321">
        <v>0</v>
      </c>
      <c r="K14" s="322">
        <f t="shared" si="2"/>
        <v>0</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9.5">
      <c r="A15" s="118">
        <v>8</v>
      </c>
      <c r="B15" s="119" t="s">
        <v>448</v>
      </c>
      <c r="C15" s="120" t="s">
        <v>449</v>
      </c>
      <c r="D15" s="121" t="s">
        <v>309</v>
      </c>
      <c r="E15" s="443">
        <v>82.015</v>
      </c>
      <c r="F15" s="122"/>
      <c r="G15" s="446">
        <f t="shared" si="0"/>
        <v>0</v>
      </c>
      <c r="H15" s="321">
        <v>0</v>
      </c>
      <c r="I15" s="322">
        <f t="shared" si="1"/>
        <v>0</v>
      </c>
      <c r="J15" s="321">
        <v>0</v>
      </c>
      <c r="K15" s="322">
        <f t="shared" si="2"/>
        <v>0</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2">
      <c r="A16" s="118">
        <v>9</v>
      </c>
      <c r="B16" s="119" t="s">
        <v>450</v>
      </c>
      <c r="C16" s="120" t="s">
        <v>451</v>
      </c>
      <c r="D16" s="121" t="s">
        <v>309</v>
      </c>
      <c r="E16" s="443">
        <v>2.8</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452</v>
      </c>
      <c r="C17" s="120" t="s">
        <v>453</v>
      </c>
      <c r="D17" s="121" t="s">
        <v>309</v>
      </c>
      <c r="E17" s="443">
        <v>82.015</v>
      </c>
      <c r="F17" s="122"/>
      <c r="G17" s="446">
        <f t="shared" si="0"/>
        <v>0</v>
      </c>
      <c r="H17" s="321">
        <v>0</v>
      </c>
      <c r="I17" s="322">
        <f t="shared" si="1"/>
        <v>0</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2">
      <c r="A18" s="118">
        <v>11</v>
      </c>
      <c r="B18" s="119" t="s">
        <v>454</v>
      </c>
      <c r="C18" s="120" t="s">
        <v>455</v>
      </c>
      <c r="D18" s="121" t="s">
        <v>343</v>
      </c>
      <c r="E18" s="443">
        <v>135.3247</v>
      </c>
      <c r="F18" s="122"/>
      <c r="G18" s="446">
        <f t="shared" si="0"/>
        <v>0</v>
      </c>
      <c r="H18" s="321">
        <v>1</v>
      </c>
      <c r="I18" s="322">
        <f t="shared" si="1"/>
        <v>135.3247</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9.5">
      <c r="A19" s="118">
        <v>12</v>
      </c>
      <c r="B19" s="119" t="s">
        <v>456</v>
      </c>
      <c r="C19" s="120" t="s">
        <v>612</v>
      </c>
      <c r="D19" s="121" t="s">
        <v>309</v>
      </c>
      <c r="E19" s="443">
        <v>6.615</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2">
      <c r="A20" s="118">
        <v>13</v>
      </c>
      <c r="B20" s="119" t="s">
        <v>458</v>
      </c>
      <c r="C20" s="120" t="s">
        <v>459</v>
      </c>
      <c r="D20" s="121" t="s">
        <v>295</v>
      </c>
      <c r="E20" s="443">
        <v>28</v>
      </c>
      <c r="F20" s="122"/>
      <c r="G20" s="446">
        <f t="shared" si="0"/>
        <v>0</v>
      </c>
      <c r="H20" s="321">
        <v>0</v>
      </c>
      <c r="I20" s="322">
        <f t="shared" si="1"/>
        <v>0</v>
      </c>
      <c r="J20" s="321">
        <v>0</v>
      </c>
      <c r="K20" s="322">
        <f t="shared" si="2"/>
        <v>0</v>
      </c>
      <c r="O20" s="117">
        <v>2</v>
      </c>
      <c r="AA20" s="93">
        <v>1</v>
      </c>
      <c r="AB20" s="93">
        <v>1</v>
      </c>
      <c r="AC20" s="93">
        <v>1</v>
      </c>
      <c r="AZ20" s="93">
        <v>1</v>
      </c>
      <c r="BA20" s="125">
        <f t="shared" si="3"/>
        <v>0</v>
      </c>
      <c r="BB20" s="93">
        <f t="shared" si="4"/>
        <v>0</v>
      </c>
      <c r="BC20" s="93">
        <f t="shared" si="5"/>
        <v>0</v>
      </c>
      <c r="BD20" s="93">
        <f t="shared" si="6"/>
        <v>0</v>
      </c>
      <c r="BE20" s="93">
        <f t="shared" si="7"/>
        <v>0</v>
      </c>
      <c r="CA20" s="117">
        <v>1</v>
      </c>
      <c r="CB20" s="117">
        <v>1</v>
      </c>
    </row>
    <row r="21" spans="1:80" ht="19.5">
      <c r="A21" s="118">
        <v>14</v>
      </c>
      <c r="B21" s="119" t="s">
        <v>460</v>
      </c>
      <c r="C21" s="120" t="s">
        <v>598</v>
      </c>
      <c r="D21" s="121" t="s">
        <v>295</v>
      </c>
      <c r="E21" s="443">
        <v>240.5</v>
      </c>
      <c r="F21" s="122"/>
      <c r="G21" s="446">
        <f t="shared" si="0"/>
        <v>0</v>
      </c>
      <c r="H21" s="321">
        <v>0</v>
      </c>
      <c r="I21" s="322">
        <f t="shared" si="1"/>
        <v>0</v>
      </c>
      <c r="J21" s="321">
        <v>0</v>
      </c>
      <c r="K21" s="322">
        <f t="shared" si="2"/>
        <v>0</v>
      </c>
      <c r="O21" s="117">
        <v>2</v>
      </c>
      <c r="AA21" s="93">
        <v>1</v>
      </c>
      <c r="AB21" s="93">
        <v>1</v>
      </c>
      <c r="AC21" s="93">
        <v>1</v>
      </c>
      <c r="AZ21" s="93">
        <v>1</v>
      </c>
      <c r="BA21" s="125">
        <f t="shared" si="3"/>
        <v>0</v>
      </c>
      <c r="BB21" s="93">
        <f t="shared" si="4"/>
        <v>0</v>
      </c>
      <c r="BC21" s="93">
        <f t="shared" si="5"/>
        <v>0</v>
      </c>
      <c r="BD21" s="93">
        <f t="shared" si="6"/>
        <v>0</v>
      </c>
      <c r="BE21" s="93">
        <f t="shared" si="7"/>
        <v>0</v>
      </c>
      <c r="CA21" s="117">
        <v>1</v>
      </c>
      <c r="CB21" s="117">
        <v>1</v>
      </c>
    </row>
    <row r="22" spans="1:80" ht="12">
      <c r="A22" s="118">
        <v>15</v>
      </c>
      <c r="B22" s="119" t="s">
        <v>462</v>
      </c>
      <c r="C22" s="120" t="s">
        <v>463</v>
      </c>
      <c r="D22" s="121" t="s">
        <v>295</v>
      </c>
      <c r="E22" s="443">
        <v>28</v>
      </c>
      <c r="F22" s="122"/>
      <c r="G22" s="446">
        <f t="shared" si="0"/>
        <v>0</v>
      </c>
      <c r="H22" s="321">
        <v>0</v>
      </c>
      <c r="I22" s="322">
        <f t="shared" si="1"/>
        <v>0</v>
      </c>
      <c r="J22" s="321">
        <v>0</v>
      </c>
      <c r="K22" s="322">
        <f t="shared" si="2"/>
        <v>0</v>
      </c>
      <c r="O22" s="117">
        <v>2</v>
      </c>
      <c r="AA22" s="93">
        <v>1</v>
      </c>
      <c r="AB22" s="93">
        <v>1</v>
      </c>
      <c r="AC22" s="93">
        <v>1</v>
      </c>
      <c r="AZ22" s="93">
        <v>1</v>
      </c>
      <c r="BA22" s="125">
        <f t="shared" si="3"/>
        <v>0</v>
      </c>
      <c r="BB22" s="93">
        <f t="shared" si="4"/>
        <v>0</v>
      </c>
      <c r="BC22" s="93">
        <f t="shared" si="5"/>
        <v>0</v>
      </c>
      <c r="BD22" s="93">
        <f t="shared" si="6"/>
        <v>0</v>
      </c>
      <c r="BE22" s="93">
        <f t="shared" si="7"/>
        <v>0</v>
      </c>
      <c r="CA22" s="117">
        <v>1</v>
      </c>
      <c r="CB22" s="117">
        <v>1</v>
      </c>
    </row>
    <row r="23" spans="1:80" ht="12">
      <c r="A23" s="118">
        <v>16</v>
      </c>
      <c r="B23" s="119" t="s">
        <v>464</v>
      </c>
      <c r="C23" s="120" t="s">
        <v>465</v>
      </c>
      <c r="D23" s="121" t="s">
        <v>375</v>
      </c>
      <c r="E23" s="443">
        <v>0.8</v>
      </c>
      <c r="F23" s="122"/>
      <c r="G23" s="446">
        <f t="shared" si="0"/>
        <v>0</v>
      </c>
      <c r="H23" s="321">
        <v>0.000999999999999446</v>
      </c>
      <c r="I23" s="322">
        <f t="shared" si="1"/>
        <v>0.0007999999999995568</v>
      </c>
      <c r="J23" s="321"/>
      <c r="K23" s="322">
        <f t="shared" si="2"/>
        <v>0</v>
      </c>
      <c r="O23" s="117">
        <v>2</v>
      </c>
      <c r="AA23" s="93">
        <v>3</v>
      </c>
      <c r="AB23" s="93">
        <v>1</v>
      </c>
      <c r="AC23" s="93">
        <v>572400</v>
      </c>
      <c r="AZ23" s="93">
        <v>1</v>
      </c>
      <c r="BA23" s="125">
        <f t="shared" si="3"/>
        <v>0</v>
      </c>
      <c r="BB23" s="93">
        <f t="shared" si="4"/>
        <v>0</v>
      </c>
      <c r="BC23" s="93">
        <f t="shared" si="5"/>
        <v>0</v>
      </c>
      <c r="BD23" s="93">
        <f t="shared" si="6"/>
        <v>0</v>
      </c>
      <c r="BE23" s="93">
        <f t="shared" si="7"/>
        <v>0</v>
      </c>
      <c r="CA23" s="117">
        <v>3</v>
      </c>
      <c r="CB23" s="117">
        <v>1</v>
      </c>
    </row>
    <row r="24" spans="1:57" ht="12.75">
      <c r="A24" s="131"/>
      <c r="B24" s="132" t="s">
        <v>214</v>
      </c>
      <c r="C24" s="133" t="s">
        <v>466</v>
      </c>
      <c r="D24" s="134"/>
      <c r="E24" s="444"/>
      <c r="F24" s="136"/>
      <c r="G24" s="447">
        <f>SUM(G7:G23)</f>
        <v>0</v>
      </c>
      <c r="H24" s="323"/>
      <c r="I24" s="324">
        <f>SUM(I7:I23)</f>
        <v>135.3255</v>
      </c>
      <c r="J24" s="323"/>
      <c r="K24" s="324">
        <f>SUM(K7:K23)</f>
        <v>-10.800000000000406</v>
      </c>
      <c r="O24" s="117">
        <v>4</v>
      </c>
      <c r="BA24" s="138">
        <f>SUM(BA7:BA23)</f>
        <v>0</v>
      </c>
      <c r="BB24" s="138">
        <f>SUM(BB7:BB23)</f>
        <v>0</v>
      </c>
      <c r="BC24" s="138">
        <f>SUM(BC7:BC23)</f>
        <v>0</v>
      </c>
      <c r="BD24" s="138">
        <f>SUM(BD7:BD23)</f>
        <v>0</v>
      </c>
      <c r="BE24" s="138">
        <f>SUM(BE7:BE23)</f>
        <v>0</v>
      </c>
    </row>
    <row r="25" spans="1:15" ht="12.75">
      <c r="A25" s="111" t="s">
        <v>162</v>
      </c>
      <c r="B25" s="112" t="s">
        <v>563</v>
      </c>
      <c r="C25" s="113" t="s">
        <v>564</v>
      </c>
      <c r="D25" s="114"/>
      <c r="E25" s="445"/>
      <c r="F25" s="115"/>
      <c r="G25" s="448"/>
      <c r="H25" s="317"/>
      <c r="I25" s="318"/>
      <c r="J25" s="319"/>
      <c r="K25" s="320"/>
      <c r="O25" s="117">
        <v>1</v>
      </c>
    </row>
    <row r="26" spans="1:80" ht="12">
      <c r="A26" s="118">
        <v>17</v>
      </c>
      <c r="B26" s="119" t="s">
        <v>565</v>
      </c>
      <c r="C26" s="120" t="s">
        <v>566</v>
      </c>
      <c r="D26" s="121" t="s">
        <v>295</v>
      </c>
      <c r="E26" s="443">
        <v>31.2</v>
      </c>
      <c r="F26" s="122"/>
      <c r="G26" s="446">
        <f>E26*F26</f>
        <v>0</v>
      </c>
      <c r="H26" s="321">
        <v>0.00018000000000006902</v>
      </c>
      <c r="I26" s="322">
        <f>E26*H26</f>
        <v>0.005616000000002153</v>
      </c>
      <c r="J26" s="321">
        <v>0</v>
      </c>
      <c r="K26" s="322">
        <f>E26*J26</f>
        <v>0</v>
      </c>
      <c r="O26" s="117">
        <v>2</v>
      </c>
      <c r="AA26" s="93">
        <v>1</v>
      </c>
      <c r="AB26" s="93">
        <v>1</v>
      </c>
      <c r="AC26" s="93">
        <v>1</v>
      </c>
      <c r="AZ26" s="93">
        <v>1</v>
      </c>
      <c r="BA26" s="125">
        <f>IF(AZ26=1,G26,0)</f>
        <v>0</v>
      </c>
      <c r="BB26" s="93">
        <f>IF(AZ26=2,G26,0)</f>
        <v>0</v>
      </c>
      <c r="BC26" s="93">
        <f>IF(AZ26=3,G26,0)</f>
        <v>0</v>
      </c>
      <c r="BD26" s="93">
        <f>IF(AZ26=4,G26,0)</f>
        <v>0</v>
      </c>
      <c r="BE26" s="93">
        <f>IF(AZ26=5,G26,0)</f>
        <v>0</v>
      </c>
      <c r="CA26" s="117">
        <v>1</v>
      </c>
      <c r="CB26" s="117">
        <v>1</v>
      </c>
    </row>
    <row r="27" spans="1:80" ht="12">
      <c r="A27" s="118">
        <v>18</v>
      </c>
      <c r="B27" s="119" t="s">
        <v>567</v>
      </c>
      <c r="C27" s="120" t="s">
        <v>568</v>
      </c>
      <c r="D27" s="121" t="s">
        <v>309</v>
      </c>
      <c r="E27" s="443">
        <v>0.78</v>
      </c>
      <c r="F27" s="122"/>
      <c r="G27" s="446">
        <f>E27*F27</f>
        <v>0</v>
      </c>
      <c r="H27" s="321">
        <v>1.6299999999992</v>
      </c>
      <c r="I27" s="322">
        <f>E27*H27</f>
        <v>1.2713999999993761</v>
      </c>
      <c r="J27" s="321">
        <v>0</v>
      </c>
      <c r="K27" s="322">
        <f>E27*J27</f>
        <v>0</v>
      </c>
      <c r="O27" s="117">
        <v>2</v>
      </c>
      <c r="AA27" s="93">
        <v>1</v>
      </c>
      <c r="AB27" s="93">
        <v>1</v>
      </c>
      <c r="AC27" s="93">
        <v>1</v>
      </c>
      <c r="AZ27" s="93">
        <v>1</v>
      </c>
      <c r="BA27" s="125">
        <f>IF(AZ27=1,G27,0)</f>
        <v>0</v>
      </c>
      <c r="BB27" s="93">
        <f>IF(AZ27=2,G27,0)</f>
        <v>0</v>
      </c>
      <c r="BC27" s="93">
        <f>IF(AZ27=3,G27,0)</f>
        <v>0</v>
      </c>
      <c r="BD27" s="93">
        <f>IF(AZ27=4,G27,0)</f>
        <v>0</v>
      </c>
      <c r="BE27" s="93">
        <f>IF(AZ27=5,G27,0)</f>
        <v>0</v>
      </c>
      <c r="CA27" s="117">
        <v>1</v>
      </c>
      <c r="CB27" s="117">
        <v>1</v>
      </c>
    </row>
    <row r="28" spans="1:80" ht="12">
      <c r="A28" s="118">
        <v>19</v>
      </c>
      <c r="B28" s="119" t="s">
        <v>569</v>
      </c>
      <c r="C28" s="120" t="s">
        <v>570</v>
      </c>
      <c r="D28" s="121" t="s">
        <v>309</v>
      </c>
      <c r="E28" s="443">
        <v>1.56</v>
      </c>
      <c r="F28" s="122"/>
      <c r="G28" s="446">
        <f>E28*F28</f>
        <v>0</v>
      </c>
      <c r="H28" s="321">
        <v>1.66500000000087</v>
      </c>
      <c r="I28" s="322">
        <f>E28*H28</f>
        <v>2.5974000000013575</v>
      </c>
      <c r="J28" s="321">
        <v>0</v>
      </c>
      <c r="K28" s="322">
        <f>E28*J28</f>
        <v>0</v>
      </c>
      <c r="O28" s="117">
        <v>2</v>
      </c>
      <c r="AA28" s="93">
        <v>1</v>
      </c>
      <c r="AB28" s="93">
        <v>1</v>
      </c>
      <c r="AC28" s="93">
        <v>1</v>
      </c>
      <c r="AZ28" s="93">
        <v>1</v>
      </c>
      <c r="BA28" s="125">
        <f>IF(AZ28=1,G28,0)</f>
        <v>0</v>
      </c>
      <c r="BB28" s="93">
        <f>IF(AZ28=2,G28,0)</f>
        <v>0</v>
      </c>
      <c r="BC28" s="93">
        <f>IF(AZ28=3,G28,0)</f>
        <v>0</v>
      </c>
      <c r="BD28" s="93">
        <f>IF(AZ28=4,G28,0)</f>
        <v>0</v>
      </c>
      <c r="BE28" s="93">
        <f>IF(AZ28=5,G28,0)</f>
        <v>0</v>
      </c>
      <c r="CA28" s="117">
        <v>1</v>
      </c>
      <c r="CB28" s="117">
        <v>1</v>
      </c>
    </row>
    <row r="29" spans="1:80" ht="12">
      <c r="A29" s="118">
        <v>20</v>
      </c>
      <c r="B29" s="119" t="s">
        <v>571</v>
      </c>
      <c r="C29" s="120" t="s">
        <v>572</v>
      </c>
      <c r="D29" s="121" t="s">
        <v>435</v>
      </c>
      <c r="E29" s="443">
        <v>26</v>
      </c>
      <c r="F29" s="122"/>
      <c r="G29" s="446">
        <f>E29*F29</f>
        <v>0</v>
      </c>
      <c r="H29" s="321">
        <v>0.000490000000000101</v>
      </c>
      <c r="I29" s="322">
        <f>E29*H29</f>
        <v>0.012740000000002628</v>
      </c>
      <c r="J29" s="321">
        <v>0</v>
      </c>
      <c r="K29" s="322">
        <f>E29*J29</f>
        <v>0</v>
      </c>
      <c r="O29" s="117">
        <v>2</v>
      </c>
      <c r="AA29" s="93">
        <v>1</v>
      </c>
      <c r="AB29" s="93">
        <v>1</v>
      </c>
      <c r="AC29" s="93">
        <v>1</v>
      </c>
      <c r="AZ29" s="93">
        <v>1</v>
      </c>
      <c r="BA29" s="125">
        <f>IF(AZ29=1,G29,0)</f>
        <v>0</v>
      </c>
      <c r="BB29" s="93">
        <f>IF(AZ29=2,G29,0)</f>
        <v>0</v>
      </c>
      <c r="BC29" s="93">
        <f>IF(AZ29=3,G29,0)</f>
        <v>0</v>
      </c>
      <c r="BD29" s="93">
        <f>IF(AZ29=4,G29,0)</f>
        <v>0</v>
      </c>
      <c r="BE29" s="93">
        <f>IF(AZ29=5,G29,0)</f>
        <v>0</v>
      </c>
      <c r="CA29" s="117">
        <v>1</v>
      </c>
      <c r="CB29" s="117">
        <v>1</v>
      </c>
    </row>
    <row r="30" spans="1:80" ht="12">
      <c r="A30" s="118">
        <v>21</v>
      </c>
      <c r="B30" s="119" t="s">
        <v>573</v>
      </c>
      <c r="C30" s="120" t="s">
        <v>574</v>
      </c>
      <c r="D30" s="121" t="s">
        <v>295</v>
      </c>
      <c r="E30" s="443">
        <v>34.32</v>
      </c>
      <c r="F30" s="122"/>
      <c r="G30" s="446">
        <f>E30*F30</f>
        <v>0</v>
      </c>
      <c r="H30" s="321">
        <v>0.00019999999999997803</v>
      </c>
      <c r="I30" s="322">
        <f>E30*H30</f>
        <v>0.006863999999999246</v>
      </c>
      <c r="J30" s="321"/>
      <c r="K30" s="322">
        <f>E30*J30</f>
        <v>0</v>
      </c>
      <c r="O30" s="117">
        <v>2</v>
      </c>
      <c r="AA30" s="93">
        <v>3</v>
      </c>
      <c r="AB30" s="93">
        <v>1</v>
      </c>
      <c r="AC30" s="93">
        <v>69365020</v>
      </c>
      <c r="AZ30" s="93">
        <v>1</v>
      </c>
      <c r="BA30" s="125">
        <f>IF(AZ30=1,G30,0)</f>
        <v>0</v>
      </c>
      <c r="BB30" s="93">
        <f>IF(AZ30=2,G30,0)</f>
        <v>0</v>
      </c>
      <c r="BC30" s="93">
        <f>IF(AZ30=3,G30,0)</f>
        <v>0</v>
      </c>
      <c r="BD30" s="93">
        <f>IF(AZ30=4,G30,0)</f>
        <v>0</v>
      </c>
      <c r="BE30" s="93">
        <f>IF(AZ30=5,G30,0)</f>
        <v>0</v>
      </c>
      <c r="CA30" s="117">
        <v>3</v>
      </c>
      <c r="CB30" s="117">
        <v>1</v>
      </c>
    </row>
    <row r="31" spans="1:57" ht="12.75">
      <c r="A31" s="131"/>
      <c r="B31" s="132" t="s">
        <v>214</v>
      </c>
      <c r="C31" s="133" t="s">
        <v>575</v>
      </c>
      <c r="D31" s="134"/>
      <c r="E31" s="444"/>
      <c r="F31" s="136"/>
      <c r="G31" s="447">
        <f>SUM(G25:G30)</f>
        <v>0</v>
      </c>
      <c r="H31" s="323"/>
      <c r="I31" s="324">
        <f>SUM(I25:I30)</f>
        <v>3.8940200000007374</v>
      </c>
      <c r="J31" s="323"/>
      <c r="K31" s="324">
        <f>SUM(K25:K30)</f>
        <v>0</v>
      </c>
      <c r="O31" s="117">
        <v>4</v>
      </c>
      <c r="BA31" s="138">
        <f>SUM(BA25:BA30)</f>
        <v>0</v>
      </c>
      <c r="BB31" s="138">
        <f>SUM(BB25:BB30)</f>
        <v>0</v>
      </c>
      <c r="BC31" s="138">
        <f>SUM(BC25:BC30)</f>
        <v>0</v>
      </c>
      <c r="BD31" s="138">
        <f>SUM(BD25:BD30)</f>
        <v>0</v>
      </c>
      <c r="BE31" s="138">
        <f>SUM(BE25:BE30)</f>
        <v>0</v>
      </c>
    </row>
    <row r="32" spans="1:15" ht="12.75">
      <c r="A32" s="111" t="s">
        <v>162</v>
      </c>
      <c r="B32" s="112" t="s">
        <v>467</v>
      </c>
      <c r="C32" s="113" t="s">
        <v>468</v>
      </c>
      <c r="D32" s="114"/>
      <c r="E32" s="445"/>
      <c r="F32" s="115"/>
      <c r="G32" s="448"/>
      <c r="H32" s="317"/>
      <c r="I32" s="318"/>
      <c r="J32" s="319"/>
      <c r="K32" s="320"/>
      <c r="O32" s="117">
        <v>1</v>
      </c>
    </row>
    <row r="33" spans="1:80" ht="12">
      <c r="A33" s="118">
        <v>22</v>
      </c>
      <c r="B33" s="119" t="s">
        <v>604</v>
      </c>
      <c r="C33" s="120" t="s">
        <v>605</v>
      </c>
      <c r="D33" s="121" t="s">
        <v>295</v>
      </c>
      <c r="E33" s="443">
        <v>240.5</v>
      </c>
      <c r="F33" s="122"/>
      <c r="G33" s="446">
        <f>E33*F33</f>
        <v>0</v>
      </c>
      <c r="H33" s="321">
        <v>0.386250000000018</v>
      </c>
      <c r="I33" s="322">
        <f>E33*H33</f>
        <v>92.89312500000433</v>
      </c>
      <c r="J33" s="321">
        <v>0</v>
      </c>
      <c r="K33" s="322">
        <f>E33*J33</f>
        <v>0</v>
      </c>
      <c r="O33" s="117">
        <v>2</v>
      </c>
      <c r="AA33" s="93">
        <v>1</v>
      </c>
      <c r="AB33" s="93">
        <v>1</v>
      </c>
      <c r="AC33" s="93">
        <v>1</v>
      </c>
      <c r="AZ33" s="93">
        <v>1</v>
      </c>
      <c r="BA33" s="125">
        <f>IF(AZ33=1,G33,0)</f>
        <v>0</v>
      </c>
      <c r="BB33" s="93">
        <f>IF(AZ33=2,G33,0)</f>
        <v>0</v>
      </c>
      <c r="BC33" s="93">
        <f>IF(AZ33=3,G33,0)</f>
        <v>0</v>
      </c>
      <c r="BD33" s="93">
        <f>IF(AZ33=4,G33,0)</f>
        <v>0</v>
      </c>
      <c r="BE33" s="93">
        <f>IF(AZ33=5,G33,0)</f>
        <v>0</v>
      </c>
      <c r="CA33" s="117">
        <v>1</v>
      </c>
      <c r="CB33" s="117">
        <v>1</v>
      </c>
    </row>
    <row r="34" spans="1:80" ht="12">
      <c r="A34" s="118">
        <v>23</v>
      </c>
      <c r="B34" s="119" t="s">
        <v>471</v>
      </c>
      <c r="C34" s="120" t="s">
        <v>472</v>
      </c>
      <c r="D34" s="121" t="s">
        <v>295</v>
      </c>
      <c r="E34" s="443">
        <v>209</v>
      </c>
      <c r="F34" s="122"/>
      <c r="G34" s="446">
        <f>E34*F34</f>
        <v>0</v>
      </c>
      <c r="H34" s="321">
        <v>0.27993999999989705</v>
      </c>
      <c r="I34" s="322">
        <f>E34*H34</f>
        <v>58.50745999997849</v>
      </c>
      <c r="J34" s="321">
        <v>0</v>
      </c>
      <c r="K34" s="322">
        <f>E34*J34</f>
        <v>0</v>
      </c>
      <c r="O34" s="117">
        <v>2</v>
      </c>
      <c r="AA34" s="93">
        <v>1</v>
      </c>
      <c r="AB34" s="93">
        <v>1</v>
      </c>
      <c r="AC34" s="93">
        <v>1</v>
      </c>
      <c r="AZ34" s="93">
        <v>1</v>
      </c>
      <c r="BA34" s="125">
        <f>IF(AZ34=1,G34,0)</f>
        <v>0</v>
      </c>
      <c r="BB34" s="93">
        <f>IF(AZ34=2,G34,0)</f>
        <v>0</v>
      </c>
      <c r="BC34" s="93">
        <f>IF(AZ34=3,G34,0)</f>
        <v>0</v>
      </c>
      <c r="BD34" s="93">
        <f>IF(AZ34=4,G34,0)</f>
        <v>0</v>
      </c>
      <c r="BE34" s="93">
        <f>IF(AZ34=5,G34,0)</f>
        <v>0</v>
      </c>
      <c r="CA34" s="117">
        <v>1</v>
      </c>
      <c r="CB34" s="117">
        <v>1</v>
      </c>
    </row>
    <row r="35" spans="1:80" ht="12">
      <c r="A35" s="118">
        <v>24</v>
      </c>
      <c r="B35" s="119" t="s">
        <v>529</v>
      </c>
      <c r="C35" s="120" t="s">
        <v>530</v>
      </c>
      <c r="D35" s="121" t="s">
        <v>295</v>
      </c>
      <c r="E35" s="443">
        <v>209</v>
      </c>
      <c r="F35" s="122"/>
      <c r="G35" s="446">
        <f>E35*F35</f>
        <v>0</v>
      </c>
      <c r="H35" s="321">
        <v>0.0738999999999805</v>
      </c>
      <c r="I35" s="322">
        <f>E35*H35</f>
        <v>15.445099999995923</v>
      </c>
      <c r="J35" s="321">
        <v>0</v>
      </c>
      <c r="K35" s="322">
        <f>E35*J35</f>
        <v>0</v>
      </c>
      <c r="O35" s="117">
        <v>2</v>
      </c>
      <c r="AA35" s="93">
        <v>1</v>
      </c>
      <c r="AB35" s="93">
        <v>1</v>
      </c>
      <c r="AC35" s="93">
        <v>1</v>
      </c>
      <c r="AZ35" s="93">
        <v>1</v>
      </c>
      <c r="BA35" s="125">
        <f>IF(AZ35=1,G35,0)</f>
        <v>0</v>
      </c>
      <c r="BB35" s="93">
        <f>IF(AZ35=2,G35,0)</f>
        <v>0</v>
      </c>
      <c r="BC35" s="93">
        <f>IF(AZ35=3,G35,0)</f>
        <v>0</v>
      </c>
      <c r="BD35" s="93">
        <f>IF(AZ35=4,G35,0)</f>
        <v>0</v>
      </c>
      <c r="BE35" s="93">
        <f>IF(AZ35=5,G35,0)</f>
        <v>0</v>
      </c>
      <c r="CA35" s="117">
        <v>1</v>
      </c>
      <c r="CB35" s="117">
        <v>1</v>
      </c>
    </row>
    <row r="36" spans="1:80" ht="12">
      <c r="A36" s="118">
        <v>25</v>
      </c>
      <c r="B36" s="119" t="s">
        <v>534</v>
      </c>
      <c r="C36" s="120" t="s">
        <v>606</v>
      </c>
      <c r="D36" s="121" t="s">
        <v>295</v>
      </c>
      <c r="E36" s="443">
        <v>215.27</v>
      </c>
      <c r="F36" s="122"/>
      <c r="G36" s="446">
        <f>E36*F36</f>
        <v>0</v>
      </c>
      <c r="H36" s="321">
        <v>0.14300000000002902</v>
      </c>
      <c r="I36" s="322">
        <f>E36*H36</f>
        <v>30.78361000000625</v>
      </c>
      <c r="J36" s="321"/>
      <c r="K36" s="322">
        <f>E36*J36</f>
        <v>0</v>
      </c>
      <c r="O36" s="117">
        <v>2</v>
      </c>
      <c r="AA36" s="93">
        <v>3</v>
      </c>
      <c r="AB36" s="93">
        <v>1</v>
      </c>
      <c r="AC36" s="93">
        <v>59245299</v>
      </c>
      <c r="AZ36" s="93">
        <v>1</v>
      </c>
      <c r="BA36" s="125">
        <f>IF(AZ36=1,G36,0)</f>
        <v>0</v>
      </c>
      <c r="BB36" s="93">
        <f>IF(AZ36=2,G36,0)</f>
        <v>0</v>
      </c>
      <c r="BC36" s="93">
        <f>IF(AZ36=3,G36,0)</f>
        <v>0</v>
      </c>
      <c r="BD36" s="93">
        <f>IF(AZ36=4,G36,0)</f>
        <v>0</v>
      </c>
      <c r="BE36" s="93">
        <f>IF(AZ36=5,G36,0)</f>
        <v>0</v>
      </c>
      <c r="CA36" s="117">
        <v>3</v>
      </c>
      <c r="CB36" s="117">
        <v>1</v>
      </c>
    </row>
    <row r="37" spans="1:57" ht="12.75">
      <c r="A37" s="131"/>
      <c r="B37" s="132" t="s">
        <v>214</v>
      </c>
      <c r="C37" s="133" t="s">
        <v>491</v>
      </c>
      <c r="D37" s="134"/>
      <c r="E37" s="444"/>
      <c r="F37" s="136"/>
      <c r="G37" s="447">
        <f>SUM(G32:G36)</f>
        <v>0</v>
      </c>
      <c r="H37" s="323"/>
      <c r="I37" s="324">
        <f>SUM(I32:I36)</f>
        <v>197.629294999985</v>
      </c>
      <c r="J37" s="323"/>
      <c r="K37" s="324">
        <f>SUM(K32:K36)</f>
        <v>0</v>
      </c>
      <c r="O37" s="117">
        <v>4</v>
      </c>
      <c r="BA37" s="138">
        <f>SUM(BA32:BA36)</f>
        <v>0</v>
      </c>
      <c r="BB37" s="138">
        <f>SUM(BB32:BB36)</f>
        <v>0</v>
      </c>
      <c r="BC37" s="138">
        <f>SUM(BC32:BC36)</f>
        <v>0</v>
      </c>
      <c r="BD37" s="138">
        <f>SUM(BD32:BD36)</f>
        <v>0</v>
      </c>
      <c r="BE37" s="138">
        <f>SUM(BE32:BE36)</f>
        <v>0</v>
      </c>
    </row>
    <row r="38" spans="1:15" ht="12.75">
      <c r="A38" s="111" t="s">
        <v>162</v>
      </c>
      <c r="B38" s="112" t="s">
        <v>583</v>
      </c>
      <c r="C38" s="113" t="s">
        <v>584</v>
      </c>
      <c r="D38" s="114"/>
      <c r="E38" s="445"/>
      <c r="F38" s="115"/>
      <c r="G38" s="448"/>
      <c r="H38" s="317"/>
      <c r="I38" s="318"/>
      <c r="J38" s="319"/>
      <c r="K38" s="320"/>
      <c r="O38" s="117">
        <v>1</v>
      </c>
    </row>
    <row r="39" spans="1:80" ht="19.5">
      <c r="A39" s="118">
        <v>26</v>
      </c>
      <c r="B39" s="119" t="s">
        <v>585</v>
      </c>
      <c r="C39" s="120" t="s">
        <v>586</v>
      </c>
      <c r="D39" s="121" t="s">
        <v>587</v>
      </c>
      <c r="E39" s="443">
        <v>1</v>
      </c>
      <c r="F39" s="122"/>
      <c r="G39" s="446">
        <f>E39*F39</f>
        <v>0</v>
      </c>
      <c r="H39" s="321">
        <v>3.05966999999873</v>
      </c>
      <c r="I39" s="322">
        <f>E39*H39</f>
        <v>3.05966999999873</v>
      </c>
      <c r="J39" s="321">
        <v>0</v>
      </c>
      <c r="K39" s="322">
        <f>E39*J39</f>
        <v>0</v>
      </c>
      <c r="O39" s="117">
        <v>2</v>
      </c>
      <c r="AA39" s="93">
        <v>1</v>
      </c>
      <c r="AB39" s="93">
        <v>1</v>
      </c>
      <c r="AC39" s="93">
        <v>1</v>
      </c>
      <c r="AZ39" s="93">
        <v>1</v>
      </c>
      <c r="BA39" s="125">
        <f>IF(AZ39=1,G39,0)</f>
        <v>0</v>
      </c>
      <c r="BB39" s="93">
        <f>IF(AZ39=2,G39,0)</f>
        <v>0</v>
      </c>
      <c r="BC39" s="93">
        <f>IF(AZ39=3,G39,0)</f>
        <v>0</v>
      </c>
      <c r="BD39" s="93">
        <f>IF(AZ39=4,G39,0)</f>
        <v>0</v>
      </c>
      <c r="BE39" s="93">
        <f>IF(AZ39=5,G39,0)</f>
        <v>0</v>
      </c>
      <c r="CA39" s="117">
        <v>1</v>
      </c>
      <c r="CB39" s="117">
        <v>1</v>
      </c>
    </row>
    <row r="40" spans="1:57" ht="12.75">
      <c r="A40" s="131"/>
      <c r="B40" s="132" t="s">
        <v>214</v>
      </c>
      <c r="C40" s="133" t="s">
        <v>588</v>
      </c>
      <c r="D40" s="134"/>
      <c r="E40" s="444"/>
      <c r="F40" s="136"/>
      <c r="G40" s="447">
        <f>SUM(G38:G39)</f>
        <v>0</v>
      </c>
      <c r="H40" s="323"/>
      <c r="I40" s="324">
        <f>SUM(I38:I39)</f>
        <v>3.05966999999873</v>
      </c>
      <c r="J40" s="323"/>
      <c r="K40" s="324">
        <f>SUM(K38:K39)</f>
        <v>0</v>
      </c>
      <c r="O40" s="117">
        <v>4</v>
      </c>
      <c r="BA40" s="138">
        <f>SUM(BA38:BA39)</f>
        <v>0</v>
      </c>
      <c r="BB40" s="138">
        <f>SUM(BB38:BB39)</f>
        <v>0</v>
      </c>
      <c r="BC40" s="138">
        <f>SUM(BC38:BC39)</f>
        <v>0</v>
      </c>
      <c r="BD40" s="138">
        <f>SUM(BD38:BD39)</f>
        <v>0</v>
      </c>
      <c r="BE40" s="138">
        <f>SUM(BE38:BE39)</f>
        <v>0</v>
      </c>
    </row>
    <row r="41" spans="1:15" ht="12.75">
      <c r="A41" s="111" t="s">
        <v>162</v>
      </c>
      <c r="B41" s="112" t="s">
        <v>492</v>
      </c>
      <c r="C41" s="113" t="s">
        <v>493</v>
      </c>
      <c r="D41" s="114"/>
      <c r="E41" s="445"/>
      <c r="F41" s="115"/>
      <c r="G41" s="448"/>
      <c r="H41" s="317"/>
      <c r="I41" s="318"/>
      <c r="J41" s="319"/>
      <c r="K41" s="320"/>
      <c r="O41" s="117">
        <v>1</v>
      </c>
    </row>
    <row r="42" spans="1:80" ht="19.5">
      <c r="A42" s="118">
        <v>27</v>
      </c>
      <c r="B42" s="119" t="s">
        <v>589</v>
      </c>
      <c r="C42" s="120" t="s">
        <v>627</v>
      </c>
      <c r="D42" s="121" t="s">
        <v>435</v>
      </c>
      <c r="E42" s="443">
        <v>4</v>
      </c>
      <c r="F42" s="122"/>
      <c r="G42" s="446">
        <f>E42*F42</f>
        <v>0</v>
      </c>
      <c r="H42" s="321">
        <v>0.0823199999999815</v>
      </c>
      <c r="I42" s="322">
        <f>E42*H42</f>
        <v>0.329279999999926</v>
      </c>
      <c r="J42" s="321">
        <v>0</v>
      </c>
      <c r="K42" s="322">
        <f>E42*J42</f>
        <v>0</v>
      </c>
      <c r="O42" s="117">
        <v>2</v>
      </c>
      <c r="AA42" s="93">
        <v>1</v>
      </c>
      <c r="AB42" s="93">
        <v>1</v>
      </c>
      <c r="AC42" s="93">
        <v>1</v>
      </c>
      <c r="AZ42" s="93">
        <v>1</v>
      </c>
      <c r="BA42" s="125">
        <f>IF(AZ42=1,G42,0)</f>
        <v>0</v>
      </c>
      <c r="BB42" s="93">
        <f>IF(AZ42=2,G42,0)</f>
        <v>0</v>
      </c>
      <c r="BC42" s="93">
        <f>IF(AZ42=3,G42,0)</f>
        <v>0</v>
      </c>
      <c r="BD42" s="93">
        <f>IF(AZ42=4,G42,0)</f>
        <v>0</v>
      </c>
      <c r="BE42" s="93">
        <f>IF(AZ42=5,G42,0)</f>
        <v>0</v>
      </c>
      <c r="CA42" s="117">
        <v>1</v>
      </c>
      <c r="CB42" s="117">
        <v>1</v>
      </c>
    </row>
    <row r="43" spans="1:80" ht="19.5">
      <c r="A43" s="118">
        <v>28</v>
      </c>
      <c r="B43" s="119" t="s">
        <v>536</v>
      </c>
      <c r="C43" s="120" t="s">
        <v>537</v>
      </c>
      <c r="D43" s="121" t="s">
        <v>435</v>
      </c>
      <c r="E43" s="443">
        <v>63</v>
      </c>
      <c r="F43" s="122"/>
      <c r="G43" s="446">
        <f>E43*F43</f>
        <v>0</v>
      </c>
      <c r="H43" s="321">
        <v>0.22487000000001</v>
      </c>
      <c r="I43" s="322">
        <f>E43*H43</f>
        <v>14.16681000000063</v>
      </c>
      <c r="J43" s="321">
        <v>0</v>
      </c>
      <c r="K43" s="322">
        <f>E43*J43</f>
        <v>0</v>
      </c>
      <c r="O43" s="117">
        <v>2</v>
      </c>
      <c r="AA43" s="93">
        <v>1</v>
      </c>
      <c r="AB43" s="93">
        <v>1</v>
      </c>
      <c r="AC43" s="93">
        <v>1</v>
      </c>
      <c r="AZ43" s="93">
        <v>1</v>
      </c>
      <c r="BA43" s="125">
        <f>IF(AZ43=1,G43,0)</f>
        <v>0</v>
      </c>
      <c r="BB43" s="93">
        <f>IF(AZ43=2,G43,0)</f>
        <v>0</v>
      </c>
      <c r="BC43" s="93">
        <f>IF(AZ43=3,G43,0)</f>
        <v>0</v>
      </c>
      <c r="BD43" s="93">
        <f>IF(AZ43=4,G43,0)</f>
        <v>0</v>
      </c>
      <c r="BE43" s="93">
        <f>IF(AZ43=5,G43,0)</f>
        <v>0</v>
      </c>
      <c r="CA43" s="117">
        <v>1</v>
      </c>
      <c r="CB43" s="117">
        <v>1</v>
      </c>
    </row>
    <row r="44" spans="1:80" ht="12">
      <c r="A44" s="118">
        <v>29</v>
      </c>
      <c r="B44" s="119" t="s">
        <v>500</v>
      </c>
      <c r="C44" s="120" t="s">
        <v>501</v>
      </c>
      <c r="D44" s="121" t="s">
        <v>309</v>
      </c>
      <c r="E44" s="443">
        <v>1.89</v>
      </c>
      <c r="F44" s="122"/>
      <c r="G44" s="446">
        <f>E44*F44</f>
        <v>0</v>
      </c>
      <c r="H44" s="321">
        <v>2.37855000000127</v>
      </c>
      <c r="I44" s="322">
        <f>E44*H44</f>
        <v>4.4954595000024</v>
      </c>
      <c r="J44" s="321">
        <v>0</v>
      </c>
      <c r="K44" s="322">
        <f>E44*J44</f>
        <v>0</v>
      </c>
      <c r="O44" s="117">
        <v>2</v>
      </c>
      <c r="AA44" s="93">
        <v>1</v>
      </c>
      <c r="AB44" s="93">
        <v>1</v>
      </c>
      <c r="AC44" s="93">
        <v>1</v>
      </c>
      <c r="AZ44" s="93">
        <v>1</v>
      </c>
      <c r="BA44" s="125">
        <f>IF(AZ44=1,G44,0)</f>
        <v>0</v>
      </c>
      <c r="BB44" s="93">
        <f>IF(AZ44=2,G44,0)</f>
        <v>0</v>
      </c>
      <c r="BC44" s="93">
        <f>IF(AZ44=3,G44,0)</f>
        <v>0</v>
      </c>
      <c r="BD44" s="93">
        <f>IF(AZ44=4,G44,0)</f>
        <v>0</v>
      </c>
      <c r="BE44" s="93">
        <f>IF(AZ44=5,G44,0)</f>
        <v>0</v>
      </c>
      <c r="CA44" s="117">
        <v>1</v>
      </c>
      <c r="CB44" s="117">
        <v>1</v>
      </c>
    </row>
    <row r="45" spans="1:57" ht="12.75">
      <c r="A45" s="131"/>
      <c r="B45" s="132" t="s">
        <v>214</v>
      </c>
      <c r="C45" s="133" t="s">
        <v>504</v>
      </c>
      <c r="D45" s="134"/>
      <c r="E45" s="444"/>
      <c r="F45" s="136"/>
      <c r="G45" s="447">
        <f>SUM(G41:G44)</f>
        <v>0</v>
      </c>
      <c r="H45" s="323"/>
      <c r="I45" s="324">
        <f>SUM(I41:I44)</f>
        <v>18.991549500002957</v>
      </c>
      <c r="J45" s="323"/>
      <c r="K45" s="324">
        <f>SUM(K41:K44)</f>
        <v>0</v>
      </c>
      <c r="O45" s="117">
        <v>4</v>
      </c>
      <c r="BA45" s="138">
        <f>SUM(BA41:BA44)</f>
        <v>0</v>
      </c>
      <c r="BB45" s="138">
        <f>SUM(BB41:BB44)</f>
        <v>0</v>
      </c>
      <c r="BC45" s="138">
        <f>SUM(BC41:BC44)</f>
        <v>0</v>
      </c>
      <c r="BD45" s="138">
        <f>SUM(BD41:BD44)</f>
        <v>0</v>
      </c>
      <c r="BE45" s="138">
        <f>SUM(BE41:BE44)</f>
        <v>0</v>
      </c>
    </row>
    <row r="46" spans="1:15" ht="12.75">
      <c r="A46" s="111" t="s">
        <v>162</v>
      </c>
      <c r="B46" s="112" t="s">
        <v>505</v>
      </c>
      <c r="C46" s="113" t="s">
        <v>506</v>
      </c>
      <c r="D46" s="114"/>
      <c r="E46" s="445"/>
      <c r="F46" s="115"/>
      <c r="G46" s="448"/>
      <c r="H46" s="317"/>
      <c r="I46" s="318"/>
      <c r="J46" s="319"/>
      <c r="K46" s="320"/>
      <c r="O46" s="117">
        <v>1</v>
      </c>
    </row>
    <row r="47" spans="1:80" ht="12">
      <c r="A47" s="118">
        <v>30</v>
      </c>
      <c r="B47" s="119" t="s">
        <v>507</v>
      </c>
      <c r="C47" s="120" t="s">
        <v>508</v>
      </c>
      <c r="D47" s="121" t="s">
        <v>343</v>
      </c>
      <c r="E47" s="443">
        <v>358.900034499987</v>
      </c>
      <c r="F47" s="122"/>
      <c r="G47" s="446">
        <f>E47*F47</f>
        <v>0</v>
      </c>
      <c r="H47" s="321">
        <v>0</v>
      </c>
      <c r="I47" s="322">
        <f>E47*H47</f>
        <v>0</v>
      </c>
      <c r="J47" s="321"/>
      <c r="K47" s="322">
        <f>E47*J47</f>
        <v>0</v>
      </c>
      <c r="O47" s="117">
        <v>2</v>
      </c>
      <c r="AA47" s="93">
        <v>7</v>
      </c>
      <c r="AB47" s="93">
        <v>1</v>
      </c>
      <c r="AC47" s="93">
        <v>2</v>
      </c>
      <c r="AZ47" s="93">
        <v>1</v>
      </c>
      <c r="BA47" s="125">
        <f>IF(AZ47=1,G47,0)</f>
        <v>0</v>
      </c>
      <c r="BB47" s="93">
        <f>IF(AZ47=2,G47,0)</f>
        <v>0</v>
      </c>
      <c r="BC47" s="93">
        <f>IF(AZ47=3,G47,0)</f>
        <v>0</v>
      </c>
      <c r="BD47" s="93">
        <f>IF(AZ47=4,G47,0)</f>
        <v>0</v>
      </c>
      <c r="BE47" s="93">
        <f>IF(AZ47=5,G47,0)</f>
        <v>0</v>
      </c>
      <c r="CA47" s="117">
        <v>7</v>
      </c>
      <c r="CB47" s="117">
        <v>1</v>
      </c>
    </row>
    <row r="48" spans="1:57" ht="12.75">
      <c r="A48" s="131"/>
      <c r="B48" s="132" t="s">
        <v>214</v>
      </c>
      <c r="C48" s="133" t="s">
        <v>509</v>
      </c>
      <c r="D48" s="134"/>
      <c r="E48" s="444"/>
      <c r="F48" s="136"/>
      <c r="G48" s="447">
        <f>SUM(G46:G47)</f>
        <v>0</v>
      </c>
      <c r="H48" s="323"/>
      <c r="I48" s="324">
        <f>SUM(I46:I47)</f>
        <v>0</v>
      </c>
      <c r="J48" s="323"/>
      <c r="K48" s="324">
        <f>SUM(K46:K47)</f>
        <v>0</v>
      </c>
      <c r="O48" s="117">
        <v>4</v>
      </c>
      <c r="BA48" s="138">
        <f>SUM(BA46:BA47)</f>
        <v>0</v>
      </c>
      <c r="BB48" s="138">
        <f>SUM(BB46:BB47)</f>
        <v>0</v>
      </c>
      <c r="BC48" s="138">
        <f>SUM(BC46:BC47)</f>
        <v>0</v>
      </c>
      <c r="BD48" s="138">
        <f>SUM(BD46:BD47)</f>
        <v>0</v>
      </c>
      <c r="BE48" s="138">
        <f>SUM(BE46:BE47)</f>
        <v>0</v>
      </c>
    </row>
    <row r="49" spans="1:15" ht="12.75">
      <c r="A49" s="111" t="s">
        <v>162</v>
      </c>
      <c r="B49" s="112" t="s">
        <v>510</v>
      </c>
      <c r="C49" s="113" t="s">
        <v>511</v>
      </c>
      <c r="D49" s="114"/>
      <c r="E49" s="445"/>
      <c r="F49" s="115"/>
      <c r="G49" s="448"/>
      <c r="H49" s="317"/>
      <c r="I49" s="318"/>
      <c r="J49" s="319"/>
      <c r="K49" s="320"/>
      <c r="O49" s="117">
        <v>1</v>
      </c>
    </row>
    <row r="50" spans="1:80" ht="12">
      <c r="A50" s="118">
        <v>31</v>
      </c>
      <c r="B50" s="119" t="s">
        <v>512</v>
      </c>
      <c r="C50" s="120" t="s">
        <v>513</v>
      </c>
      <c r="D50" s="121" t="s">
        <v>343</v>
      </c>
      <c r="E50" s="443">
        <v>10.8000000000004</v>
      </c>
      <c r="F50" s="122"/>
      <c r="G50" s="446">
        <f>E50*F50</f>
        <v>0</v>
      </c>
      <c r="H50" s="321">
        <v>0</v>
      </c>
      <c r="I50" s="322">
        <f>E50*H50</f>
        <v>0</v>
      </c>
      <c r="J50" s="321"/>
      <c r="K50" s="322">
        <f>E50*J50</f>
        <v>0</v>
      </c>
      <c r="O50" s="117">
        <v>2</v>
      </c>
      <c r="AA50" s="93">
        <v>8</v>
      </c>
      <c r="AB50" s="93">
        <v>0</v>
      </c>
      <c r="AC50" s="93">
        <v>3</v>
      </c>
      <c r="AZ50" s="93">
        <v>1</v>
      </c>
      <c r="BA50" s="125">
        <f>IF(AZ50=1,G50,0)</f>
        <v>0</v>
      </c>
      <c r="BB50" s="93">
        <f>IF(AZ50=2,G50,0)</f>
        <v>0</v>
      </c>
      <c r="BC50" s="93">
        <f>IF(AZ50=3,G50,0)</f>
        <v>0</v>
      </c>
      <c r="BD50" s="93">
        <f>IF(AZ50=4,G50,0)</f>
        <v>0</v>
      </c>
      <c r="BE50" s="93">
        <f>IF(AZ50=5,G50,0)</f>
        <v>0</v>
      </c>
      <c r="CA50" s="117">
        <v>8</v>
      </c>
      <c r="CB50" s="117">
        <v>0</v>
      </c>
    </row>
    <row r="51" spans="1:80" ht="12">
      <c r="A51" s="118">
        <v>32</v>
      </c>
      <c r="B51" s="119" t="s">
        <v>514</v>
      </c>
      <c r="C51" s="120" t="s">
        <v>515</v>
      </c>
      <c r="D51" s="121" t="s">
        <v>343</v>
      </c>
      <c r="E51" s="443">
        <v>259.20000000001</v>
      </c>
      <c r="F51" s="122"/>
      <c r="G51" s="446">
        <f>E51*F51</f>
        <v>0</v>
      </c>
      <c r="H51" s="321">
        <v>0</v>
      </c>
      <c r="I51" s="322">
        <f>E51*H51</f>
        <v>0</v>
      </c>
      <c r="J51" s="321"/>
      <c r="K51" s="322">
        <f>E51*J51</f>
        <v>0</v>
      </c>
      <c r="O51" s="117">
        <v>2</v>
      </c>
      <c r="AA51" s="93">
        <v>8</v>
      </c>
      <c r="AB51" s="93">
        <v>0</v>
      </c>
      <c r="AC51" s="93">
        <v>3</v>
      </c>
      <c r="AZ51" s="93">
        <v>1</v>
      </c>
      <c r="BA51" s="125">
        <f>IF(AZ51=1,G51,0)</f>
        <v>0</v>
      </c>
      <c r="BB51" s="93">
        <f>IF(AZ51=2,G51,0)</f>
        <v>0</v>
      </c>
      <c r="BC51" s="93">
        <f>IF(AZ51=3,G51,0)</f>
        <v>0</v>
      </c>
      <c r="BD51" s="93">
        <f>IF(AZ51=4,G51,0)</f>
        <v>0</v>
      </c>
      <c r="BE51" s="93">
        <f>IF(AZ51=5,G51,0)</f>
        <v>0</v>
      </c>
      <c r="CA51" s="117">
        <v>8</v>
      </c>
      <c r="CB51" s="117">
        <v>0</v>
      </c>
    </row>
    <row r="52" spans="1:80" ht="12">
      <c r="A52" s="118">
        <v>33</v>
      </c>
      <c r="B52" s="119" t="s">
        <v>516</v>
      </c>
      <c r="C52" s="120" t="s">
        <v>517</v>
      </c>
      <c r="D52" s="121" t="s">
        <v>343</v>
      </c>
      <c r="E52" s="443">
        <v>10.8000000000004</v>
      </c>
      <c r="F52" s="122"/>
      <c r="G52" s="446">
        <f>E52*F52</f>
        <v>0</v>
      </c>
      <c r="H52" s="321">
        <v>0</v>
      </c>
      <c r="I52" s="322">
        <f>E52*H52</f>
        <v>0</v>
      </c>
      <c r="J52" s="321"/>
      <c r="K52" s="322">
        <f>E52*J52</f>
        <v>0</v>
      </c>
      <c r="O52" s="117">
        <v>2</v>
      </c>
      <c r="AA52" s="93">
        <v>8</v>
      </c>
      <c r="AB52" s="93">
        <v>0</v>
      </c>
      <c r="AC52" s="93">
        <v>3</v>
      </c>
      <c r="AZ52" s="93">
        <v>1</v>
      </c>
      <c r="BA52" s="125">
        <f>IF(AZ52=1,G52,0)</f>
        <v>0</v>
      </c>
      <c r="BB52" s="93">
        <f>IF(AZ52=2,G52,0)</f>
        <v>0</v>
      </c>
      <c r="BC52" s="93">
        <f>IF(AZ52=3,G52,0)</f>
        <v>0</v>
      </c>
      <c r="BD52" s="93">
        <f>IF(AZ52=4,G52,0)</f>
        <v>0</v>
      </c>
      <c r="BE52" s="93">
        <f>IF(AZ52=5,G52,0)</f>
        <v>0</v>
      </c>
      <c r="CA52" s="117">
        <v>8</v>
      </c>
      <c r="CB52" s="117">
        <v>0</v>
      </c>
    </row>
    <row r="53" spans="1:57" ht="12.75">
      <c r="A53" s="131"/>
      <c r="B53" s="132" t="s">
        <v>214</v>
      </c>
      <c r="C53" s="133" t="s">
        <v>520</v>
      </c>
      <c r="D53" s="134"/>
      <c r="E53" s="135"/>
      <c r="F53" s="136"/>
      <c r="G53" s="447">
        <f>SUM(G49:G52)</f>
        <v>0</v>
      </c>
      <c r="H53" s="323"/>
      <c r="I53" s="324">
        <f>SUM(I49:I52)</f>
        <v>0</v>
      </c>
      <c r="J53" s="323"/>
      <c r="K53" s="324">
        <f>SUM(K49:K52)</f>
        <v>0</v>
      </c>
      <c r="O53" s="117">
        <v>4</v>
      </c>
      <c r="BA53" s="138">
        <f>SUM(BA49:BA52)</f>
        <v>0</v>
      </c>
      <c r="BB53" s="138">
        <f>SUM(BB49:BB52)</f>
        <v>0</v>
      </c>
      <c r="BC53" s="138">
        <f>SUM(BC49:BC52)</f>
        <v>0</v>
      </c>
      <c r="BD53" s="138">
        <f>SUM(BD49:BD52)</f>
        <v>0</v>
      </c>
      <c r="BE53" s="138">
        <f>SUM(BE49:BE52)</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8">
      <selection activeCell="L13" sqref="L13"/>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1</v>
      </c>
      <c r="D2" s="142" t="s">
        <v>628</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39</v>
      </c>
      <c r="B5" s="153"/>
      <c r="C5" s="154" t="s">
        <v>40</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'SO05 01 Rek'!E11</f>
        <v>0</v>
      </c>
      <c r="D15" s="188" t="str">
        <f>'SO05 01 Rek'!A16</f>
        <v>Ztížené výrobní podmínky</v>
      </c>
      <c r="E15" s="189"/>
      <c r="F15" s="190"/>
      <c r="G15" s="187">
        <f>'SO05 01 Rek'!I16</f>
        <v>0</v>
      </c>
    </row>
    <row r="16" spans="1:7" ht="15.75" customHeight="1">
      <c r="A16" s="185" t="s">
        <v>256</v>
      </c>
      <c r="B16" s="186" t="s">
        <v>257</v>
      </c>
      <c r="C16" s="187">
        <f>'SO05 01 Rek'!F11</f>
        <v>0</v>
      </c>
      <c r="D16" s="145" t="str">
        <f>'SO05 01 Rek'!A17</f>
        <v>Oborová přirážka</v>
      </c>
      <c r="E16" s="191"/>
      <c r="F16" s="192"/>
      <c r="G16" s="187">
        <f>'SO05 01 Rek'!I17</f>
        <v>0</v>
      </c>
    </row>
    <row r="17" spans="1:7" ht="15.75" customHeight="1">
      <c r="A17" s="185" t="s">
        <v>258</v>
      </c>
      <c r="B17" s="186" t="s">
        <v>259</v>
      </c>
      <c r="C17" s="187">
        <f>'SO05 01 Rek'!H11</f>
        <v>0</v>
      </c>
      <c r="D17" s="145" t="str">
        <f>'SO05 01 Rek'!A18</f>
        <v>Přesun stavebních kapacit</v>
      </c>
      <c r="E17" s="191"/>
      <c r="F17" s="192"/>
      <c r="G17" s="187">
        <f>'SO05 01 Rek'!I18</f>
        <v>0</v>
      </c>
    </row>
    <row r="18" spans="1:7" ht="15.75" customHeight="1">
      <c r="A18" s="193" t="s">
        <v>260</v>
      </c>
      <c r="B18" s="194" t="s">
        <v>261</v>
      </c>
      <c r="C18" s="187">
        <f>'SO05 01 Rek'!G11</f>
        <v>0</v>
      </c>
      <c r="D18" s="145" t="str">
        <f>'SO05 01 Rek'!A19</f>
        <v>Mimostaveništní doprava</v>
      </c>
      <c r="E18" s="191"/>
      <c r="F18" s="192"/>
      <c r="G18" s="187">
        <f>'SO05 01 Rek'!I19</f>
        <v>0</v>
      </c>
    </row>
    <row r="19" spans="1:7" ht="15.75" customHeight="1">
      <c r="A19" s="195" t="s">
        <v>262</v>
      </c>
      <c r="B19" s="186"/>
      <c r="C19" s="187">
        <f>SUM(C15:C18)</f>
        <v>0</v>
      </c>
      <c r="D19" s="145" t="str">
        <f>'SO05 01 Rek'!A20</f>
        <v>Zařízení staveniště</v>
      </c>
      <c r="E19" s="191"/>
      <c r="F19" s="192"/>
      <c r="G19" s="187">
        <f>'SO05 01 Rek'!I20</f>
        <v>0</v>
      </c>
    </row>
    <row r="20" spans="1:7" ht="15.75" customHeight="1">
      <c r="A20" s="195"/>
      <c r="B20" s="186"/>
      <c r="C20" s="187"/>
      <c r="D20" s="145" t="str">
        <f>'SO05 01 Rek'!A21</f>
        <v>Provoz investora</v>
      </c>
      <c r="E20" s="191"/>
      <c r="F20" s="192"/>
      <c r="G20" s="187">
        <f>'SO05 01 Rek'!I21</f>
        <v>0</v>
      </c>
    </row>
    <row r="21" spans="1:7" ht="15.75" customHeight="1">
      <c r="A21" s="195" t="s">
        <v>263</v>
      </c>
      <c r="B21" s="186"/>
      <c r="C21" s="187">
        <f>'SO05 01 Rek'!I11</f>
        <v>0</v>
      </c>
      <c r="D21" s="145" t="str">
        <f>'SO05 01 Rek'!A22</f>
        <v>Kompletační činnost (IČD)</v>
      </c>
      <c r="E21" s="191"/>
      <c r="F21" s="192"/>
      <c r="G21" s="187">
        <f>'SO05 01 Rek'!I22</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'SO05 01 Rek'!H24</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34.xml><?xml version="1.0" encoding="utf-8"?>
<worksheet xmlns="http://schemas.openxmlformats.org/spreadsheetml/2006/main" xmlns:r="http://schemas.openxmlformats.org/officeDocument/2006/relationships">
  <dimension ref="A1:BE24"/>
  <sheetViews>
    <sheetView showZeros="0" view="pageBreakPreview" zoomScale="80" zoomScaleSheetLayoutView="80" zoomScalePageLayoutView="0" workbookViewId="0" topLeftCell="A1">
      <selection activeCell="L14" sqref="L14"/>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1</v>
      </c>
      <c r="I1" s="279"/>
    </row>
    <row r="2" spans="1:9" ht="12.75">
      <c r="A2" s="421" t="s">
        <v>153</v>
      </c>
      <c r="B2" s="421"/>
      <c r="C2" s="103" t="s">
        <v>629</v>
      </c>
      <c r="D2" s="104"/>
      <c r="E2" s="280"/>
      <c r="F2" s="104"/>
      <c r="G2" s="422" t="s">
        <v>628</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'SO05 01 Pol'!B7</f>
        <v>1</v>
      </c>
      <c r="B7" s="71" t="str">
        <f>'SO05 01 Pol'!C7</f>
        <v>Zemní práce</v>
      </c>
      <c r="D7" s="287"/>
      <c r="E7" s="288">
        <f>'SO05 01 Pol'!BA21</f>
        <v>0</v>
      </c>
      <c r="F7" s="289">
        <f>'SO05 01 Pol'!BB21</f>
        <v>0</v>
      </c>
      <c r="G7" s="289">
        <f>'SO05 01 Pol'!BC21</f>
        <v>0</v>
      </c>
      <c r="H7" s="289">
        <f>'SO05 01 Pol'!BD21</f>
        <v>0</v>
      </c>
      <c r="I7" s="290">
        <f>'SO05 01 Pol'!BE21</f>
        <v>0</v>
      </c>
    </row>
    <row r="8" spans="1:9" s="171" customFormat="1" ht="12">
      <c r="A8" s="286" t="str">
        <f>'SO05 01 Pol'!B22</f>
        <v>5</v>
      </c>
      <c r="B8" s="71" t="str">
        <f>'SO05 01 Pol'!C22</f>
        <v>Komunikace</v>
      </c>
      <c r="D8" s="287"/>
      <c r="E8" s="288">
        <f>'SO05 01 Pol'!BA29</f>
        <v>0</v>
      </c>
      <c r="F8" s="289">
        <f>'SO05 01 Pol'!BB29</f>
        <v>0</v>
      </c>
      <c r="G8" s="289">
        <f>'SO05 01 Pol'!BC29</f>
        <v>0</v>
      </c>
      <c r="H8" s="289">
        <f>'SO05 01 Pol'!BD29</f>
        <v>0</v>
      </c>
      <c r="I8" s="290">
        <f>'SO05 01 Pol'!BE29</f>
        <v>0</v>
      </c>
    </row>
    <row r="9" spans="1:9" s="171" customFormat="1" ht="12">
      <c r="A9" s="286" t="str">
        <f>'SO05 01 Pol'!B30</f>
        <v>91</v>
      </c>
      <c r="B9" s="71" t="str">
        <f>'SO05 01 Pol'!C30</f>
        <v>Doplňující práce na komunikaci</v>
      </c>
      <c r="D9" s="287"/>
      <c r="E9" s="288">
        <f>'SO05 01 Pol'!BA39</f>
        <v>0</v>
      </c>
      <c r="F9" s="289">
        <f>'SO05 01 Pol'!BB39</f>
        <v>0</v>
      </c>
      <c r="G9" s="289">
        <f>'SO05 01 Pol'!BC39</f>
        <v>0</v>
      </c>
      <c r="H9" s="289">
        <f>'SO05 01 Pol'!BD39</f>
        <v>0</v>
      </c>
      <c r="I9" s="290">
        <f>'SO05 01 Pol'!BE39</f>
        <v>0</v>
      </c>
    </row>
    <row r="10" spans="1:9" s="171" customFormat="1" ht="12">
      <c r="A10" s="286" t="str">
        <f>'SO05 01 Pol'!B40</f>
        <v>99</v>
      </c>
      <c r="B10" s="71" t="str">
        <f>'SO05 01 Pol'!C40</f>
        <v>Staveništní přesun hmot</v>
      </c>
      <c r="D10" s="287"/>
      <c r="E10" s="288">
        <f>'SO05 01 Pol'!BA42</f>
        <v>0</v>
      </c>
      <c r="F10" s="289">
        <f>'SO05 01 Pol'!BB42</f>
        <v>0</v>
      </c>
      <c r="G10" s="289">
        <f>'SO05 01 Pol'!BC42</f>
        <v>0</v>
      </c>
      <c r="H10" s="289">
        <f>'SO05 01 Pol'!BD42</f>
        <v>0</v>
      </c>
      <c r="I10" s="290">
        <f>'SO05 01 Pol'!BE42</f>
        <v>0</v>
      </c>
    </row>
    <row r="11" spans="1:9" s="14" customFormat="1" ht="12.75">
      <c r="A11" s="291"/>
      <c r="B11" s="292" t="s">
        <v>404</v>
      </c>
      <c r="C11" s="292"/>
      <c r="D11" s="293"/>
      <c r="E11" s="294">
        <f>SUM(E7:E10)</f>
        <v>0</v>
      </c>
      <c r="F11" s="295">
        <f>SUM(F7:F10)</f>
        <v>0</v>
      </c>
      <c r="G11" s="295">
        <f>SUM(G7:G10)</f>
        <v>0</v>
      </c>
      <c r="H11" s="295">
        <f>SUM(H7:H10)</f>
        <v>0</v>
      </c>
      <c r="I11" s="296">
        <f>SUM(I7:I10)</f>
        <v>0</v>
      </c>
    </row>
    <row r="12" spans="1:9" ht="12">
      <c r="A12" s="171"/>
      <c r="B12" s="171"/>
      <c r="C12" s="171"/>
      <c r="D12" s="171"/>
      <c r="E12" s="171"/>
      <c r="F12" s="171"/>
      <c r="G12" s="171"/>
      <c r="H12" s="171"/>
      <c r="I12" s="171"/>
    </row>
    <row r="13" spans="1:57" ht="19.5" customHeight="1">
      <c r="A13" s="424" t="s">
        <v>405</v>
      </c>
      <c r="B13" s="424"/>
      <c r="C13" s="424"/>
      <c r="D13" s="424"/>
      <c r="E13" s="424"/>
      <c r="F13" s="424"/>
      <c r="G13" s="424"/>
      <c r="H13" s="424"/>
      <c r="I13" s="424"/>
      <c r="BA13" s="177"/>
      <c r="BB13" s="177"/>
      <c r="BC13" s="177"/>
      <c r="BD13" s="177"/>
      <c r="BE13" s="177"/>
    </row>
    <row r="15" spans="1:9" ht="12.75">
      <c r="A15" s="201" t="s">
        <v>406</v>
      </c>
      <c r="B15" s="202"/>
      <c r="C15" s="202"/>
      <c r="D15" s="297"/>
      <c r="E15" s="298" t="s">
        <v>407</v>
      </c>
      <c r="F15" s="299" t="s">
        <v>22</v>
      </c>
      <c r="G15" s="300" t="s">
        <v>408</v>
      </c>
      <c r="H15" s="301"/>
      <c r="I15" s="302" t="s">
        <v>407</v>
      </c>
    </row>
    <row r="16" spans="1:53" ht="12">
      <c r="A16" s="195" t="s">
        <v>409</v>
      </c>
      <c r="B16" s="186"/>
      <c r="C16" s="186"/>
      <c r="D16" s="303"/>
      <c r="E16" s="304">
        <v>0</v>
      </c>
      <c r="F16" s="305">
        <v>0</v>
      </c>
      <c r="G16" s="306">
        <v>220146.929483661</v>
      </c>
      <c r="H16" s="307"/>
      <c r="I16" s="308">
        <f aca="true" t="shared" si="0" ref="I16:I23">E16+F16*G16/100</f>
        <v>0</v>
      </c>
      <c r="BA16" s="1">
        <v>0</v>
      </c>
    </row>
    <row r="17" spans="1:53" ht="12">
      <c r="A17" s="195" t="s">
        <v>410</v>
      </c>
      <c r="B17" s="186"/>
      <c r="C17" s="186"/>
      <c r="D17" s="303"/>
      <c r="E17" s="304">
        <v>0</v>
      </c>
      <c r="F17" s="305">
        <v>0</v>
      </c>
      <c r="G17" s="306">
        <v>220146.929483661</v>
      </c>
      <c r="H17" s="307"/>
      <c r="I17" s="308">
        <f t="shared" si="0"/>
        <v>0</v>
      </c>
      <c r="BA17" s="1">
        <v>0</v>
      </c>
    </row>
    <row r="18" spans="1:53" ht="12">
      <c r="A18" s="195" t="s">
        <v>411</v>
      </c>
      <c r="B18" s="186"/>
      <c r="C18" s="186"/>
      <c r="D18" s="303"/>
      <c r="E18" s="304">
        <v>0</v>
      </c>
      <c r="F18" s="305">
        <v>0</v>
      </c>
      <c r="G18" s="306">
        <v>220146.929483661</v>
      </c>
      <c r="H18" s="307"/>
      <c r="I18" s="308">
        <f t="shared" si="0"/>
        <v>0</v>
      </c>
      <c r="BA18" s="1">
        <v>0</v>
      </c>
    </row>
    <row r="19" spans="1:53" ht="12">
      <c r="A19" s="195" t="s">
        <v>412</v>
      </c>
      <c r="B19" s="186"/>
      <c r="C19" s="186"/>
      <c r="D19" s="303"/>
      <c r="E19" s="304">
        <v>0</v>
      </c>
      <c r="F19" s="305">
        <v>0</v>
      </c>
      <c r="G19" s="306">
        <v>220146.929483661</v>
      </c>
      <c r="H19" s="307"/>
      <c r="I19" s="308">
        <f t="shared" si="0"/>
        <v>0</v>
      </c>
      <c r="BA19" s="1">
        <v>0</v>
      </c>
    </row>
    <row r="20" spans="1:53" ht="12">
      <c r="A20" s="195" t="s">
        <v>413</v>
      </c>
      <c r="B20" s="186"/>
      <c r="C20" s="186"/>
      <c r="D20" s="303"/>
      <c r="E20" s="304">
        <v>0</v>
      </c>
      <c r="F20" s="305">
        <v>0</v>
      </c>
      <c r="G20" s="306">
        <v>220146.929483661</v>
      </c>
      <c r="H20" s="307"/>
      <c r="I20" s="308">
        <f t="shared" si="0"/>
        <v>0</v>
      </c>
      <c r="BA20" s="1">
        <v>1</v>
      </c>
    </row>
    <row r="21" spans="1:53" ht="12">
      <c r="A21" s="195" t="s">
        <v>414</v>
      </c>
      <c r="B21" s="186"/>
      <c r="C21" s="186"/>
      <c r="D21" s="303"/>
      <c r="E21" s="304">
        <v>0</v>
      </c>
      <c r="F21" s="305">
        <v>0</v>
      </c>
      <c r="G21" s="306">
        <v>220146.929483661</v>
      </c>
      <c r="H21" s="307"/>
      <c r="I21" s="308">
        <f t="shared" si="0"/>
        <v>0</v>
      </c>
      <c r="BA21" s="1">
        <v>1</v>
      </c>
    </row>
    <row r="22" spans="1:53" ht="12">
      <c r="A22" s="195" t="s">
        <v>415</v>
      </c>
      <c r="B22" s="186"/>
      <c r="C22" s="186"/>
      <c r="D22" s="303"/>
      <c r="E22" s="304">
        <v>0</v>
      </c>
      <c r="F22" s="305">
        <v>0</v>
      </c>
      <c r="G22" s="306">
        <v>220146.929483661</v>
      </c>
      <c r="H22" s="307"/>
      <c r="I22" s="308">
        <f t="shared" si="0"/>
        <v>0</v>
      </c>
      <c r="BA22" s="1">
        <v>2</v>
      </c>
    </row>
    <row r="23" spans="1:53" ht="12">
      <c r="A23" s="195" t="s">
        <v>416</v>
      </c>
      <c r="B23" s="186"/>
      <c r="C23" s="186"/>
      <c r="D23" s="303"/>
      <c r="E23" s="304">
        <v>0</v>
      </c>
      <c r="F23" s="305">
        <v>0</v>
      </c>
      <c r="G23" s="306">
        <v>220146.929483661</v>
      </c>
      <c r="H23" s="307"/>
      <c r="I23" s="308">
        <f t="shared" si="0"/>
        <v>0</v>
      </c>
      <c r="BA23" s="1">
        <v>2</v>
      </c>
    </row>
    <row r="24" spans="1:9" ht="12.75">
      <c r="A24" s="309"/>
      <c r="B24" s="310" t="s">
        <v>417</v>
      </c>
      <c r="C24" s="311"/>
      <c r="D24" s="312"/>
      <c r="E24" s="313"/>
      <c r="F24" s="314"/>
      <c r="G24" s="314"/>
      <c r="H24" s="425">
        <f>SUM(I16:I23)</f>
        <v>0</v>
      </c>
      <c r="I24" s="425"/>
    </row>
  </sheetData>
  <sheetProtection selectLockedCells="1" selectUnlockedCells="1"/>
  <mergeCells count="6">
    <mergeCell ref="A1:B1"/>
    <mergeCell ref="A2:B2"/>
    <mergeCell ref="G2:I2"/>
    <mergeCell ref="A4:I4"/>
    <mergeCell ref="A13:I13"/>
    <mergeCell ref="H24:I2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1:CB42"/>
  <sheetViews>
    <sheetView showGridLines="0" showZeros="0" view="pageBreakPreview" zoomScale="80" zoomScaleSheetLayoutView="80" zoomScalePageLayoutView="0" workbookViewId="0" topLeftCell="A13">
      <selection activeCell="G8" sqref="G8:G42"/>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'SO05 01 Rek'!H1</f>
        <v>1</v>
      </c>
      <c r="G3" s="102"/>
    </row>
    <row r="4" spans="1:7" ht="12.75">
      <c r="A4" s="406" t="s">
        <v>153</v>
      </c>
      <c r="B4" s="406"/>
      <c r="C4" s="103" t="s">
        <v>629</v>
      </c>
      <c r="D4" s="104"/>
      <c r="E4" s="427" t="str">
        <f>'SO05 01 Rek'!G2</f>
        <v>Zpevněná plocha ZP4</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440</v>
      </c>
      <c r="C8" s="120" t="s">
        <v>441</v>
      </c>
      <c r="D8" s="121" t="s">
        <v>309</v>
      </c>
      <c r="E8" s="443">
        <v>15.95</v>
      </c>
      <c r="F8" s="122"/>
      <c r="G8" s="446">
        <f aca="true" t="shared" si="0" ref="G8:G20">E8*F8</f>
        <v>0</v>
      </c>
      <c r="H8" s="321">
        <v>0</v>
      </c>
      <c r="I8" s="322">
        <f aca="true" t="shared" si="1" ref="I8:I20">E8*H8</f>
        <v>0</v>
      </c>
      <c r="J8" s="321">
        <v>0</v>
      </c>
      <c r="K8" s="322">
        <f aca="true" t="shared" si="2" ref="K8:K20">E8*J8</f>
        <v>0</v>
      </c>
      <c r="O8" s="117">
        <v>2</v>
      </c>
      <c r="AA8" s="93">
        <v>1</v>
      </c>
      <c r="AB8" s="93">
        <v>0</v>
      </c>
      <c r="AC8" s="93">
        <v>0</v>
      </c>
      <c r="AZ8" s="93">
        <v>1</v>
      </c>
      <c r="BA8" s="125">
        <f aca="true" t="shared" si="3" ref="BA8:BA20">IF(AZ8=1,G8,0)</f>
        <v>0</v>
      </c>
      <c r="BB8" s="93">
        <f aca="true" t="shared" si="4" ref="BB8:BB20">IF(AZ8=2,G8,0)</f>
        <v>0</v>
      </c>
      <c r="BC8" s="93">
        <f aca="true" t="shared" si="5" ref="BC8:BC20">IF(AZ8=3,G8,0)</f>
        <v>0</v>
      </c>
      <c r="BD8" s="93">
        <f aca="true" t="shared" si="6" ref="BD8:BD20">IF(AZ8=4,G8,0)</f>
        <v>0</v>
      </c>
      <c r="BE8" s="93">
        <f aca="true" t="shared" si="7" ref="BE8:BE20">IF(AZ8=5,G8,0)</f>
        <v>0</v>
      </c>
      <c r="CA8" s="117">
        <v>1</v>
      </c>
      <c r="CB8" s="117">
        <v>0</v>
      </c>
    </row>
    <row r="9" spans="1:80" ht="12">
      <c r="A9" s="118">
        <v>2</v>
      </c>
      <c r="B9" s="119" t="s">
        <v>442</v>
      </c>
      <c r="C9" s="120" t="s">
        <v>443</v>
      </c>
      <c r="D9" s="121" t="s">
        <v>309</v>
      </c>
      <c r="E9" s="443">
        <v>55.825</v>
      </c>
      <c r="F9" s="122"/>
      <c r="G9" s="446">
        <f t="shared" si="0"/>
        <v>0</v>
      </c>
      <c r="H9" s="321">
        <v>0</v>
      </c>
      <c r="I9" s="322">
        <f t="shared" si="1"/>
        <v>0</v>
      </c>
      <c r="J9" s="321">
        <v>0</v>
      </c>
      <c r="K9" s="322">
        <f t="shared" si="2"/>
        <v>0</v>
      </c>
      <c r="O9" s="117">
        <v>2</v>
      </c>
      <c r="AA9" s="93">
        <v>1</v>
      </c>
      <c r="AB9" s="93">
        <v>1</v>
      </c>
      <c r="AC9" s="93">
        <v>1</v>
      </c>
      <c r="AZ9" s="93">
        <v>1</v>
      </c>
      <c r="BA9" s="125">
        <f t="shared" si="3"/>
        <v>0</v>
      </c>
      <c r="BB9" s="93">
        <f t="shared" si="4"/>
        <v>0</v>
      </c>
      <c r="BC9" s="93">
        <f t="shared" si="5"/>
        <v>0</v>
      </c>
      <c r="BD9" s="93">
        <f t="shared" si="6"/>
        <v>0</v>
      </c>
      <c r="BE9" s="93">
        <f t="shared" si="7"/>
        <v>0</v>
      </c>
      <c r="CA9" s="117">
        <v>1</v>
      </c>
      <c r="CB9" s="117">
        <v>1</v>
      </c>
    </row>
    <row r="10" spans="1:80" ht="12">
      <c r="A10" s="118">
        <v>3</v>
      </c>
      <c r="B10" s="119" t="s">
        <v>444</v>
      </c>
      <c r="C10" s="120" t="s">
        <v>445</v>
      </c>
      <c r="D10" s="121" t="s">
        <v>309</v>
      </c>
      <c r="E10" s="443">
        <v>55.825</v>
      </c>
      <c r="F10" s="122"/>
      <c r="G10" s="446">
        <f t="shared" si="0"/>
        <v>0</v>
      </c>
      <c r="H10" s="321">
        <v>0</v>
      </c>
      <c r="I10" s="322">
        <f t="shared" si="1"/>
        <v>0</v>
      </c>
      <c r="J10" s="321">
        <v>0</v>
      </c>
      <c r="K10" s="322">
        <f t="shared" si="2"/>
        <v>0</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9.5">
      <c r="A11" s="118">
        <v>4</v>
      </c>
      <c r="B11" s="119" t="s">
        <v>446</v>
      </c>
      <c r="C11" s="120" t="s">
        <v>447</v>
      </c>
      <c r="D11" s="121" t="s">
        <v>309</v>
      </c>
      <c r="E11" s="443">
        <v>2.05</v>
      </c>
      <c r="F11" s="122"/>
      <c r="G11" s="446">
        <f t="shared" si="0"/>
        <v>0</v>
      </c>
      <c r="H11" s="321">
        <v>0</v>
      </c>
      <c r="I11" s="322">
        <f t="shared" si="1"/>
        <v>0</v>
      </c>
      <c r="J11" s="321">
        <v>0</v>
      </c>
      <c r="K11" s="322">
        <f t="shared" si="2"/>
        <v>0</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9.5">
      <c r="A12" s="118">
        <v>5</v>
      </c>
      <c r="B12" s="119" t="s">
        <v>448</v>
      </c>
      <c r="C12" s="120" t="s">
        <v>449</v>
      </c>
      <c r="D12" s="121" t="s">
        <v>309</v>
      </c>
      <c r="E12" s="443">
        <v>55.825</v>
      </c>
      <c r="F12" s="122"/>
      <c r="G12" s="446">
        <f t="shared" si="0"/>
        <v>0</v>
      </c>
      <c r="H12" s="321">
        <v>0</v>
      </c>
      <c r="I12" s="322">
        <f t="shared" si="1"/>
        <v>0</v>
      </c>
      <c r="J12" s="321">
        <v>0</v>
      </c>
      <c r="K12" s="322">
        <f t="shared" si="2"/>
        <v>0</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2">
      <c r="A13" s="118">
        <v>6</v>
      </c>
      <c r="B13" s="119" t="s">
        <v>450</v>
      </c>
      <c r="C13" s="120" t="s">
        <v>451</v>
      </c>
      <c r="D13" s="121" t="s">
        <v>309</v>
      </c>
      <c r="E13" s="443">
        <v>2.05</v>
      </c>
      <c r="F13" s="122"/>
      <c r="G13" s="446">
        <f t="shared" si="0"/>
        <v>0</v>
      </c>
      <c r="H13" s="321">
        <v>0</v>
      </c>
      <c r="I13" s="322">
        <f t="shared" si="1"/>
        <v>0</v>
      </c>
      <c r="J13" s="321">
        <v>0</v>
      </c>
      <c r="K13" s="322">
        <f t="shared" si="2"/>
        <v>0</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2">
      <c r="A14" s="118">
        <v>7</v>
      </c>
      <c r="B14" s="119" t="s">
        <v>452</v>
      </c>
      <c r="C14" s="120" t="s">
        <v>453</v>
      </c>
      <c r="D14" s="121" t="s">
        <v>309</v>
      </c>
      <c r="E14" s="443">
        <v>55.825</v>
      </c>
      <c r="F14" s="122"/>
      <c r="G14" s="446">
        <f t="shared" si="0"/>
        <v>0</v>
      </c>
      <c r="H14" s="321">
        <v>0</v>
      </c>
      <c r="I14" s="322">
        <f t="shared" si="1"/>
        <v>0</v>
      </c>
      <c r="J14" s="321">
        <v>0</v>
      </c>
      <c r="K14" s="322">
        <f t="shared" si="2"/>
        <v>0</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2">
      <c r="A15" s="118">
        <v>8</v>
      </c>
      <c r="B15" s="119" t="s">
        <v>454</v>
      </c>
      <c r="C15" s="120" t="s">
        <v>455</v>
      </c>
      <c r="D15" s="121" t="s">
        <v>343</v>
      </c>
      <c r="E15" s="443">
        <v>92.1112</v>
      </c>
      <c r="F15" s="122"/>
      <c r="G15" s="446">
        <f t="shared" si="0"/>
        <v>0</v>
      </c>
      <c r="H15" s="321">
        <v>1</v>
      </c>
      <c r="I15" s="322">
        <f t="shared" si="1"/>
        <v>92.1112</v>
      </c>
      <c r="J15" s="321">
        <v>0</v>
      </c>
      <c r="K15" s="322">
        <f t="shared" si="2"/>
        <v>0</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9.5">
      <c r="A16" s="118">
        <v>9</v>
      </c>
      <c r="B16" s="119" t="s">
        <v>456</v>
      </c>
      <c r="C16" s="120" t="s">
        <v>457</v>
      </c>
      <c r="D16" s="121" t="s">
        <v>309</v>
      </c>
      <c r="E16" s="443">
        <v>4.305</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458</v>
      </c>
      <c r="C17" s="120" t="s">
        <v>459</v>
      </c>
      <c r="D17" s="121" t="s">
        <v>295</v>
      </c>
      <c r="E17" s="443">
        <v>20.5</v>
      </c>
      <c r="F17" s="122"/>
      <c r="G17" s="446">
        <f t="shared" si="0"/>
        <v>0</v>
      </c>
      <c r="H17" s="321">
        <v>0</v>
      </c>
      <c r="I17" s="322">
        <f t="shared" si="1"/>
        <v>0</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9.5">
      <c r="A18" s="118">
        <v>11</v>
      </c>
      <c r="B18" s="119" t="s">
        <v>460</v>
      </c>
      <c r="C18" s="120" t="s">
        <v>630</v>
      </c>
      <c r="D18" s="121" t="s">
        <v>295</v>
      </c>
      <c r="E18" s="443">
        <v>159.5</v>
      </c>
      <c r="F18" s="122"/>
      <c r="G18" s="446">
        <f t="shared" si="0"/>
        <v>0</v>
      </c>
      <c r="H18" s="321">
        <v>0</v>
      </c>
      <c r="I18" s="322">
        <f t="shared" si="1"/>
        <v>0</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2">
      <c r="A19" s="118">
        <v>12</v>
      </c>
      <c r="B19" s="119" t="s">
        <v>462</v>
      </c>
      <c r="C19" s="120" t="s">
        <v>463</v>
      </c>
      <c r="D19" s="121" t="s">
        <v>295</v>
      </c>
      <c r="E19" s="443">
        <v>20.5</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2">
      <c r="A20" s="118">
        <v>13</v>
      </c>
      <c r="B20" s="119" t="s">
        <v>464</v>
      </c>
      <c r="C20" s="120" t="s">
        <v>465</v>
      </c>
      <c r="D20" s="121" t="s">
        <v>375</v>
      </c>
      <c r="E20" s="443">
        <v>0.5857</v>
      </c>
      <c r="F20" s="122"/>
      <c r="G20" s="446">
        <f t="shared" si="0"/>
        <v>0</v>
      </c>
      <c r="H20" s="321">
        <v>0.000999999999999446</v>
      </c>
      <c r="I20" s="322">
        <f t="shared" si="1"/>
        <v>0.0005856999999996755</v>
      </c>
      <c r="J20" s="321"/>
      <c r="K20" s="322">
        <f t="shared" si="2"/>
        <v>0</v>
      </c>
      <c r="O20" s="117">
        <v>2</v>
      </c>
      <c r="AA20" s="93">
        <v>3</v>
      </c>
      <c r="AB20" s="93">
        <v>1</v>
      </c>
      <c r="AC20" s="93">
        <v>572400</v>
      </c>
      <c r="AZ20" s="93">
        <v>1</v>
      </c>
      <c r="BA20" s="125">
        <f t="shared" si="3"/>
        <v>0</v>
      </c>
      <c r="BB20" s="93">
        <f t="shared" si="4"/>
        <v>0</v>
      </c>
      <c r="BC20" s="93">
        <f t="shared" si="5"/>
        <v>0</v>
      </c>
      <c r="BD20" s="93">
        <f t="shared" si="6"/>
        <v>0</v>
      </c>
      <c r="BE20" s="93">
        <f t="shared" si="7"/>
        <v>0</v>
      </c>
      <c r="CA20" s="117">
        <v>3</v>
      </c>
      <c r="CB20" s="117">
        <v>1</v>
      </c>
    </row>
    <row r="21" spans="1:57" ht="12.75">
      <c r="A21" s="131"/>
      <c r="B21" s="132" t="s">
        <v>214</v>
      </c>
      <c r="C21" s="133" t="s">
        <v>466</v>
      </c>
      <c r="D21" s="134"/>
      <c r="E21" s="444"/>
      <c r="F21" s="136"/>
      <c r="G21" s="447">
        <f>SUM(G7:G20)</f>
        <v>0</v>
      </c>
      <c r="H21" s="323"/>
      <c r="I21" s="324">
        <f>SUM(I7:I20)</f>
        <v>92.1117857</v>
      </c>
      <c r="J21" s="323"/>
      <c r="K21" s="324">
        <f>SUM(K7:K20)</f>
        <v>0</v>
      </c>
      <c r="O21" s="117">
        <v>4</v>
      </c>
      <c r="BA21" s="138">
        <f>SUM(BA7:BA20)</f>
        <v>0</v>
      </c>
      <c r="BB21" s="138">
        <f>SUM(BB7:BB20)</f>
        <v>0</v>
      </c>
      <c r="BC21" s="138">
        <f>SUM(BC7:BC20)</f>
        <v>0</v>
      </c>
      <c r="BD21" s="138">
        <f>SUM(BD7:BD20)</f>
        <v>0</v>
      </c>
      <c r="BE21" s="138">
        <f>SUM(BE7:BE20)</f>
        <v>0</v>
      </c>
    </row>
    <row r="22" spans="1:15" ht="12.75">
      <c r="A22" s="111" t="s">
        <v>162</v>
      </c>
      <c r="B22" s="112" t="s">
        <v>467</v>
      </c>
      <c r="C22" s="113" t="s">
        <v>468</v>
      </c>
      <c r="D22" s="114"/>
      <c r="E22" s="445"/>
      <c r="F22" s="115"/>
      <c r="G22" s="448"/>
      <c r="H22" s="317"/>
      <c r="I22" s="318"/>
      <c r="J22" s="319"/>
      <c r="K22" s="320"/>
      <c r="O22" s="117">
        <v>1</v>
      </c>
    </row>
    <row r="23" spans="1:80" ht="12">
      <c r="A23" s="118">
        <v>14</v>
      </c>
      <c r="B23" s="119" t="s">
        <v>473</v>
      </c>
      <c r="C23" s="120" t="s">
        <v>474</v>
      </c>
      <c r="D23" s="121" t="s">
        <v>295</v>
      </c>
      <c r="E23" s="443">
        <v>159.5</v>
      </c>
      <c r="F23" s="122"/>
      <c r="G23" s="446">
        <f aca="true" t="shared" si="8" ref="G23:G28">E23*F23</f>
        <v>0</v>
      </c>
      <c r="H23" s="321">
        <v>0.370800000000145</v>
      </c>
      <c r="I23" s="322">
        <f aca="true" t="shared" si="9" ref="I23:I28">E23*H23</f>
        <v>59.14260000002313</v>
      </c>
      <c r="J23" s="321">
        <v>0</v>
      </c>
      <c r="K23" s="322">
        <f aca="true" t="shared" si="10" ref="K23:K28">E23*J23</f>
        <v>0</v>
      </c>
      <c r="O23" s="117">
        <v>2</v>
      </c>
      <c r="AA23" s="93">
        <v>1</v>
      </c>
      <c r="AB23" s="93">
        <v>1</v>
      </c>
      <c r="AC23" s="93">
        <v>1</v>
      </c>
      <c r="AZ23" s="93">
        <v>1</v>
      </c>
      <c r="BA23" s="125">
        <f aca="true" t="shared" si="11" ref="BA23:BA28">IF(AZ23=1,G23,0)</f>
        <v>0</v>
      </c>
      <c r="BB23" s="93">
        <f aca="true" t="shared" si="12" ref="BB23:BB28">IF(AZ23=2,G23,0)</f>
        <v>0</v>
      </c>
      <c r="BC23" s="93">
        <f aca="true" t="shared" si="13" ref="BC23:BC28">IF(AZ23=3,G23,0)</f>
        <v>0</v>
      </c>
      <c r="BD23" s="93">
        <f aca="true" t="shared" si="14" ref="BD23:BD28">IF(AZ23=4,G23,0)</f>
        <v>0</v>
      </c>
      <c r="BE23" s="93">
        <f aca="true" t="shared" si="15" ref="BE23:BE28">IF(AZ23=5,G23,0)</f>
        <v>0</v>
      </c>
      <c r="CA23" s="117">
        <v>1</v>
      </c>
      <c r="CB23" s="117">
        <v>1</v>
      </c>
    </row>
    <row r="24" spans="1:80" ht="12">
      <c r="A24" s="118">
        <v>15</v>
      </c>
      <c r="B24" s="119" t="s">
        <v>576</v>
      </c>
      <c r="C24" s="120" t="s">
        <v>577</v>
      </c>
      <c r="D24" s="121" t="s">
        <v>295</v>
      </c>
      <c r="E24" s="443">
        <v>139</v>
      </c>
      <c r="F24" s="122"/>
      <c r="G24" s="446">
        <f t="shared" si="8"/>
        <v>0</v>
      </c>
      <c r="H24" s="321">
        <v>0.368339999999989</v>
      </c>
      <c r="I24" s="322">
        <f t="shared" si="9"/>
        <v>51.199259999998475</v>
      </c>
      <c r="J24" s="321">
        <v>0</v>
      </c>
      <c r="K24" s="322">
        <f t="shared" si="10"/>
        <v>0</v>
      </c>
      <c r="O24" s="117">
        <v>2</v>
      </c>
      <c r="AA24" s="93">
        <v>1</v>
      </c>
      <c r="AB24" s="93">
        <v>1</v>
      </c>
      <c r="AC24" s="93">
        <v>1</v>
      </c>
      <c r="AZ24" s="93">
        <v>1</v>
      </c>
      <c r="BA24" s="125">
        <f t="shared" si="11"/>
        <v>0</v>
      </c>
      <c r="BB24" s="93">
        <f t="shared" si="12"/>
        <v>0</v>
      </c>
      <c r="BC24" s="93">
        <f t="shared" si="13"/>
        <v>0</v>
      </c>
      <c r="BD24" s="93">
        <f t="shared" si="14"/>
        <v>0</v>
      </c>
      <c r="BE24" s="93">
        <f t="shared" si="15"/>
        <v>0</v>
      </c>
      <c r="CA24" s="117">
        <v>1</v>
      </c>
      <c r="CB24" s="117">
        <v>1</v>
      </c>
    </row>
    <row r="25" spans="1:80" ht="12">
      <c r="A25" s="118">
        <v>16</v>
      </c>
      <c r="B25" s="119" t="s">
        <v>578</v>
      </c>
      <c r="C25" s="120" t="s">
        <v>579</v>
      </c>
      <c r="D25" s="121" t="s">
        <v>295</v>
      </c>
      <c r="E25" s="443">
        <v>139</v>
      </c>
      <c r="F25" s="122"/>
      <c r="G25" s="446">
        <f t="shared" si="8"/>
        <v>0</v>
      </c>
      <c r="H25" s="321">
        <v>0.15825999999992701</v>
      </c>
      <c r="I25" s="322">
        <f t="shared" si="9"/>
        <v>21.998139999989856</v>
      </c>
      <c r="J25" s="321">
        <v>0</v>
      </c>
      <c r="K25" s="322">
        <f t="shared" si="10"/>
        <v>0</v>
      </c>
      <c r="O25" s="117">
        <v>2</v>
      </c>
      <c r="AA25" s="93">
        <v>1</v>
      </c>
      <c r="AB25" s="93">
        <v>1</v>
      </c>
      <c r="AC25" s="93">
        <v>1</v>
      </c>
      <c r="AZ25" s="93">
        <v>1</v>
      </c>
      <c r="BA25" s="125">
        <f t="shared" si="11"/>
        <v>0</v>
      </c>
      <c r="BB25" s="93">
        <f t="shared" si="12"/>
        <v>0</v>
      </c>
      <c r="BC25" s="93">
        <f t="shared" si="13"/>
        <v>0</v>
      </c>
      <c r="BD25" s="93">
        <f t="shared" si="14"/>
        <v>0</v>
      </c>
      <c r="BE25" s="93">
        <f t="shared" si="15"/>
        <v>0</v>
      </c>
      <c r="CA25" s="117">
        <v>1</v>
      </c>
      <c r="CB25" s="117">
        <v>1</v>
      </c>
    </row>
    <row r="26" spans="1:80" ht="12">
      <c r="A26" s="118">
        <v>17</v>
      </c>
      <c r="B26" s="119" t="s">
        <v>477</v>
      </c>
      <c r="C26" s="120" t="s">
        <v>580</v>
      </c>
      <c r="D26" s="121" t="s">
        <v>295</v>
      </c>
      <c r="E26" s="443">
        <v>139</v>
      </c>
      <c r="F26" s="122"/>
      <c r="G26" s="446">
        <f t="shared" si="8"/>
        <v>0</v>
      </c>
      <c r="H26" s="321">
        <v>0.0060100000000034</v>
      </c>
      <c r="I26" s="322">
        <f t="shared" si="9"/>
        <v>0.8353900000004726</v>
      </c>
      <c r="J26" s="321">
        <v>0</v>
      </c>
      <c r="K26" s="322">
        <f t="shared" si="10"/>
        <v>0</v>
      </c>
      <c r="O26" s="117">
        <v>2</v>
      </c>
      <c r="AA26" s="93">
        <v>1</v>
      </c>
      <c r="AB26" s="93">
        <v>1</v>
      </c>
      <c r="AC26" s="93">
        <v>1</v>
      </c>
      <c r="AZ26" s="93">
        <v>1</v>
      </c>
      <c r="BA26" s="125">
        <f t="shared" si="11"/>
        <v>0</v>
      </c>
      <c r="BB26" s="93">
        <f t="shared" si="12"/>
        <v>0</v>
      </c>
      <c r="BC26" s="93">
        <f t="shared" si="13"/>
        <v>0</v>
      </c>
      <c r="BD26" s="93">
        <f t="shared" si="14"/>
        <v>0</v>
      </c>
      <c r="BE26" s="93">
        <f t="shared" si="15"/>
        <v>0</v>
      </c>
      <c r="CA26" s="117">
        <v>1</v>
      </c>
      <c r="CB26" s="117">
        <v>1</v>
      </c>
    </row>
    <row r="27" spans="1:80" ht="12">
      <c r="A27" s="118">
        <v>18</v>
      </c>
      <c r="B27" s="119" t="s">
        <v>479</v>
      </c>
      <c r="C27" s="120" t="s">
        <v>480</v>
      </c>
      <c r="D27" s="121" t="s">
        <v>295</v>
      </c>
      <c r="E27" s="443">
        <v>139</v>
      </c>
      <c r="F27" s="122"/>
      <c r="G27" s="446">
        <f t="shared" si="8"/>
        <v>0</v>
      </c>
      <c r="H27" s="321">
        <v>0.000609999999999999</v>
      </c>
      <c r="I27" s="322">
        <f t="shared" si="9"/>
        <v>0.08478999999999987</v>
      </c>
      <c r="J27" s="321">
        <v>0</v>
      </c>
      <c r="K27" s="322">
        <f t="shared" si="10"/>
        <v>0</v>
      </c>
      <c r="O27" s="117">
        <v>2</v>
      </c>
      <c r="AA27" s="93">
        <v>1</v>
      </c>
      <c r="AB27" s="93">
        <v>1</v>
      </c>
      <c r="AC27" s="93">
        <v>1</v>
      </c>
      <c r="AZ27" s="93">
        <v>1</v>
      </c>
      <c r="BA27" s="125">
        <f t="shared" si="11"/>
        <v>0</v>
      </c>
      <c r="BB27" s="93">
        <f t="shared" si="12"/>
        <v>0</v>
      </c>
      <c r="BC27" s="93">
        <f t="shared" si="13"/>
        <v>0</v>
      </c>
      <c r="BD27" s="93">
        <f t="shared" si="14"/>
        <v>0</v>
      </c>
      <c r="BE27" s="93">
        <f t="shared" si="15"/>
        <v>0</v>
      </c>
      <c r="CA27" s="117">
        <v>1</v>
      </c>
      <c r="CB27" s="117">
        <v>1</v>
      </c>
    </row>
    <row r="28" spans="1:80" ht="12">
      <c r="A28" s="118">
        <v>19</v>
      </c>
      <c r="B28" s="119" t="s">
        <v>581</v>
      </c>
      <c r="C28" s="120" t="s">
        <v>582</v>
      </c>
      <c r="D28" s="121" t="s">
        <v>295</v>
      </c>
      <c r="E28" s="443">
        <v>139</v>
      </c>
      <c r="F28" s="122"/>
      <c r="G28" s="446">
        <f t="shared" si="8"/>
        <v>0</v>
      </c>
      <c r="H28" s="321">
        <v>0.10373000000004101</v>
      </c>
      <c r="I28" s="322">
        <f t="shared" si="9"/>
        <v>14.418470000005701</v>
      </c>
      <c r="J28" s="321">
        <v>0</v>
      </c>
      <c r="K28" s="322">
        <f t="shared" si="10"/>
        <v>0</v>
      </c>
      <c r="O28" s="117">
        <v>2</v>
      </c>
      <c r="AA28" s="93">
        <v>1</v>
      </c>
      <c r="AB28" s="93">
        <v>1</v>
      </c>
      <c r="AC28" s="93">
        <v>1</v>
      </c>
      <c r="AZ28" s="93">
        <v>1</v>
      </c>
      <c r="BA28" s="125">
        <f t="shared" si="11"/>
        <v>0</v>
      </c>
      <c r="BB28" s="93">
        <f t="shared" si="12"/>
        <v>0</v>
      </c>
      <c r="BC28" s="93">
        <f t="shared" si="13"/>
        <v>0</v>
      </c>
      <c r="BD28" s="93">
        <f t="shared" si="14"/>
        <v>0</v>
      </c>
      <c r="BE28" s="93">
        <f t="shared" si="15"/>
        <v>0</v>
      </c>
      <c r="CA28" s="117">
        <v>1</v>
      </c>
      <c r="CB28" s="117">
        <v>1</v>
      </c>
    </row>
    <row r="29" spans="1:57" ht="12.75">
      <c r="A29" s="131"/>
      <c r="B29" s="132" t="s">
        <v>214</v>
      </c>
      <c r="C29" s="133" t="s">
        <v>491</v>
      </c>
      <c r="D29" s="134"/>
      <c r="E29" s="444"/>
      <c r="F29" s="136"/>
      <c r="G29" s="447">
        <f>SUM(G22:G28)</f>
        <v>0</v>
      </c>
      <c r="H29" s="323"/>
      <c r="I29" s="324">
        <f>SUM(I22:I28)</f>
        <v>147.67865000001763</v>
      </c>
      <c r="J29" s="323"/>
      <c r="K29" s="324">
        <f>SUM(K22:K28)</f>
        <v>0</v>
      </c>
      <c r="O29" s="117">
        <v>4</v>
      </c>
      <c r="BA29" s="138">
        <f>SUM(BA22:BA28)</f>
        <v>0</v>
      </c>
      <c r="BB29" s="138">
        <f>SUM(BB22:BB28)</f>
        <v>0</v>
      </c>
      <c r="BC29" s="138">
        <f>SUM(BC22:BC28)</f>
        <v>0</v>
      </c>
      <c r="BD29" s="138">
        <f>SUM(BD22:BD28)</f>
        <v>0</v>
      </c>
      <c r="BE29" s="138">
        <f>SUM(BE22:BE28)</f>
        <v>0</v>
      </c>
    </row>
    <row r="30" spans="1:15" ht="12.75">
      <c r="A30" s="111" t="s">
        <v>162</v>
      </c>
      <c r="B30" s="112" t="s">
        <v>492</v>
      </c>
      <c r="C30" s="113" t="s">
        <v>493</v>
      </c>
      <c r="D30" s="114"/>
      <c r="E30" s="445"/>
      <c r="F30" s="115"/>
      <c r="G30" s="448"/>
      <c r="H30" s="317"/>
      <c r="I30" s="318"/>
      <c r="J30" s="319"/>
      <c r="K30" s="320"/>
      <c r="O30" s="117">
        <v>1</v>
      </c>
    </row>
    <row r="31" spans="1:80" ht="12">
      <c r="A31" s="118">
        <v>20</v>
      </c>
      <c r="B31" s="119" t="s">
        <v>613</v>
      </c>
      <c r="C31" s="120" t="s">
        <v>614</v>
      </c>
      <c r="D31" s="121" t="s">
        <v>435</v>
      </c>
      <c r="E31" s="443">
        <v>45</v>
      </c>
      <c r="F31" s="122"/>
      <c r="G31" s="446">
        <f aca="true" t="shared" si="16" ref="G31:G38">E31*F31</f>
        <v>0</v>
      </c>
      <c r="H31" s="321">
        <v>0</v>
      </c>
      <c r="I31" s="322">
        <f aca="true" t="shared" si="17" ref="I31:I38">E31*H31</f>
        <v>0</v>
      </c>
      <c r="J31" s="321">
        <v>0</v>
      </c>
      <c r="K31" s="322">
        <f aca="true" t="shared" si="18" ref="K31:K38">E31*J31</f>
        <v>0</v>
      </c>
      <c r="O31" s="117">
        <v>2</v>
      </c>
      <c r="AA31" s="93">
        <v>1</v>
      </c>
      <c r="AB31" s="93">
        <v>1</v>
      </c>
      <c r="AC31" s="93">
        <v>1</v>
      </c>
      <c r="AZ31" s="93">
        <v>1</v>
      </c>
      <c r="BA31" s="125">
        <f aca="true" t="shared" si="19" ref="BA31:BA38">IF(AZ31=1,G31,0)</f>
        <v>0</v>
      </c>
      <c r="BB31" s="93">
        <f aca="true" t="shared" si="20" ref="BB31:BB38">IF(AZ31=2,G31,0)</f>
        <v>0</v>
      </c>
      <c r="BC31" s="93">
        <f aca="true" t="shared" si="21" ref="BC31:BC38">IF(AZ31=3,G31,0)</f>
        <v>0</v>
      </c>
      <c r="BD31" s="93">
        <f aca="true" t="shared" si="22" ref="BD31:BD38">IF(AZ31=4,G31,0)</f>
        <v>0</v>
      </c>
      <c r="BE31" s="93">
        <f aca="true" t="shared" si="23" ref="BE31:BE38">IF(AZ31=5,G31,0)</f>
        <v>0</v>
      </c>
      <c r="CA31" s="117">
        <v>1</v>
      </c>
      <c r="CB31" s="117">
        <v>1</v>
      </c>
    </row>
    <row r="32" spans="1:80" ht="12">
      <c r="A32" s="118">
        <v>21</v>
      </c>
      <c r="B32" s="119" t="s">
        <v>615</v>
      </c>
      <c r="C32" s="120" t="s">
        <v>616</v>
      </c>
      <c r="D32" s="121" t="s">
        <v>295</v>
      </c>
      <c r="E32" s="443">
        <v>1</v>
      </c>
      <c r="F32" s="122"/>
      <c r="G32" s="446">
        <f t="shared" si="16"/>
        <v>0</v>
      </c>
      <c r="H32" s="321">
        <v>9.99999999999612E-06</v>
      </c>
      <c r="I32" s="322">
        <f t="shared" si="17"/>
        <v>9.99999999999612E-06</v>
      </c>
      <c r="J32" s="321">
        <v>0</v>
      </c>
      <c r="K32" s="322">
        <f t="shared" si="18"/>
        <v>0</v>
      </c>
      <c r="O32" s="117">
        <v>2</v>
      </c>
      <c r="AA32" s="93">
        <v>1</v>
      </c>
      <c r="AB32" s="93">
        <v>1</v>
      </c>
      <c r="AC32" s="93">
        <v>1</v>
      </c>
      <c r="AZ32" s="93">
        <v>1</v>
      </c>
      <c r="BA32" s="125">
        <f t="shared" si="19"/>
        <v>0</v>
      </c>
      <c r="BB32" s="93">
        <f t="shared" si="20"/>
        <v>0</v>
      </c>
      <c r="BC32" s="93">
        <f t="shared" si="21"/>
        <v>0</v>
      </c>
      <c r="BD32" s="93">
        <f t="shared" si="22"/>
        <v>0</v>
      </c>
      <c r="BE32" s="93">
        <f t="shared" si="23"/>
        <v>0</v>
      </c>
      <c r="CA32" s="117">
        <v>1</v>
      </c>
      <c r="CB32" s="117">
        <v>1</v>
      </c>
    </row>
    <row r="33" spans="1:80" ht="12">
      <c r="A33" s="118">
        <v>22</v>
      </c>
      <c r="B33" s="119" t="s">
        <v>617</v>
      </c>
      <c r="C33" s="120" t="s">
        <v>618</v>
      </c>
      <c r="D33" s="121" t="s">
        <v>435</v>
      </c>
      <c r="E33" s="443">
        <v>45</v>
      </c>
      <c r="F33" s="122"/>
      <c r="G33" s="446">
        <f t="shared" si="16"/>
        <v>0</v>
      </c>
      <c r="H33" s="321">
        <v>9.00000000000345E-05</v>
      </c>
      <c r="I33" s="322">
        <f t="shared" si="17"/>
        <v>0.004050000000001552</v>
      </c>
      <c r="J33" s="321">
        <v>0</v>
      </c>
      <c r="K33" s="322">
        <f t="shared" si="18"/>
        <v>0</v>
      </c>
      <c r="O33" s="117">
        <v>2</v>
      </c>
      <c r="AA33" s="93">
        <v>1</v>
      </c>
      <c r="AB33" s="93">
        <v>1</v>
      </c>
      <c r="AC33" s="93">
        <v>1</v>
      </c>
      <c r="AZ33" s="93">
        <v>1</v>
      </c>
      <c r="BA33" s="125">
        <f t="shared" si="19"/>
        <v>0</v>
      </c>
      <c r="BB33" s="93">
        <f t="shared" si="20"/>
        <v>0</v>
      </c>
      <c r="BC33" s="93">
        <f t="shared" si="21"/>
        <v>0</v>
      </c>
      <c r="BD33" s="93">
        <f t="shared" si="22"/>
        <v>0</v>
      </c>
      <c r="BE33" s="93">
        <f t="shared" si="23"/>
        <v>0</v>
      </c>
      <c r="CA33" s="117">
        <v>1</v>
      </c>
      <c r="CB33" s="117">
        <v>1</v>
      </c>
    </row>
    <row r="34" spans="1:80" ht="12">
      <c r="A34" s="118">
        <v>23</v>
      </c>
      <c r="B34" s="119" t="s">
        <v>619</v>
      </c>
      <c r="C34" s="120" t="s">
        <v>620</v>
      </c>
      <c r="D34" s="121" t="s">
        <v>295</v>
      </c>
      <c r="E34" s="443">
        <v>1</v>
      </c>
      <c r="F34" s="122"/>
      <c r="G34" s="446">
        <f t="shared" si="16"/>
        <v>0</v>
      </c>
      <c r="H34" s="321">
        <v>0.0007599999999996501</v>
      </c>
      <c r="I34" s="322">
        <f t="shared" si="17"/>
        <v>0.0007599999999996501</v>
      </c>
      <c r="J34" s="321">
        <v>0</v>
      </c>
      <c r="K34" s="322">
        <f t="shared" si="18"/>
        <v>0</v>
      </c>
      <c r="O34" s="117">
        <v>2</v>
      </c>
      <c r="AA34" s="93">
        <v>1</v>
      </c>
      <c r="AB34" s="93">
        <v>1</v>
      </c>
      <c r="AC34" s="93">
        <v>1</v>
      </c>
      <c r="AZ34" s="93">
        <v>1</v>
      </c>
      <c r="BA34" s="125">
        <f t="shared" si="19"/>
        <v>0</v>
      </c>
      <c r="BB34" s="93">
        <f t="shared" si="20"/>
        <v>0</v>
      </c>
      <c r="BC34" s="93">
        <f t="shared" si="21"/>
        <v>0</v>
      </c>
      <c r="BD34" s="93">
        <f t="shared" si="22"/>
        <v>0</v>
      </c>
      <c r="BE34" s="93">
        <f t="shared" si="23"/>
        <v>0</v>
      </c>
      <c r="CA34" s="117">
        <v>1</v>
      </c>
      <c r="CB34" s="117">
        <v>1</v>
      </c>
    </row>
    <row r="35" spans="1:80" ht="19.5">
      <c r="A35" s="118">
        <v>24</v>
      </c>
      <c r="B35" s="119" t="s">
        <v>536</v>
      </c>
      <c r="C35" s="120" t="s">
        <v>537</v>
      </c>
      <c r="D35" s="121" t="s">
        <v>435</v>
      </c>
      <c r="E35" s="443">
        <v>41</v>
      </c>
      <c r="F35" s="122"/>
      <c r="G35" s="446">
        <f t="shared" si="16"/>
        <v>0</v>
      </c>
      <c r="H35" s="321">
        <v>0.22487000000001</v>
      </c>
      <c r="I35" s="322">
        <f t="shared" si="17"/>
        <v>9.219670000000411</v>
      </c>
      <c r="J35" s="321">
        <v>0</v>
      </c>
      <c r="K35" s="322">
        <f t="shared" si="18"/>
        <v>0</v>
      </c>
      <c r="O35" s="117">
        <v>2</v>
      </c>
      <c r="AA35" s="93">
        <v>1</v>
      </c>
      <c r="AB35" s="93">
        <v>1</v>
      </c>
      <c r="AC35" s="93">
        <v>1</v>
      </c>
      <c r="AZ35" s="93">
        <v>1</v>
      </c>
      <c r="BA35" s="125">
        <f t="shared" si="19"/>
        <v>0</v>
      </c>
      <c r="BB35" s="93">
        <f t="shared" si="20"/>
        <v>0</v>
      </c>
      <c r="BC35" s="93">
        <f t="shared" si="21"/>
        <v>0</v>
      </c>
      <c r="BD35" s="93">
        <f t="shared" si="22"/>
        <v>0</v>
      </c>
      <c r="BE35" s="93">
        <f t="shared" si="23"/>
        <v>0</v>
      </c>
      <c r="CA35" s="117">
        <v>1</v>
      </c>
      <c r="CB35" s="117">
        <v>1</v>
      </c>
    </row>
    <row r="36" spans="1:80" ht="12">
      <c r="A36" s="118">
        <v>25</v>
      </c>
      <c r="B36" s="119" t="s">
        <v>500</v>
      </c>
      <c r="C36" s="120" t="s">
        <v>501</v>
      </c>
      <c r="D36" s="121" t="s">
        <v>309</v>
      </c>
      <c r="E36" s="443">
        <v>1.23</v>
      </c>
      <c r="F36" s="122"/>
      <c r="G36" s="446">
        <f t="shared" si="16"/>
        <v>0</v>
      </c>
      <c r="H36" s="321">
        <v>2.37855000000127</v>
      </c>
      <c r="I36" s="322">
        <f t="shared" si="17"/>
        <v>2.9256165000015617</v>
      </c>
      <c r="J36" s="321">
        <v>0</v>
      </c>
      <c r="K36" s="322">
        <f t="shared" si="18"/>
        <v>0</v>
      </c>
      <c r="O36" s="117">
        <v>2</v>
      </c>
      <c r="AA36" s="93">
        <v>1</v>
      </c>
      <c r="AB36" s="93">
        <v>1</v>
      </c>
      <c r="AC36" s="93">
        <v>1</v>
      </c>
      <c r="AZ36" s="93">
        <v>1</v>
      </c>
      <c r="BA36" s="125">
        <f t="shared" si="19"/>
        <v>0</v>
      </c>
      <c r="BB36" s="93">
        <f t="shared" si="20"/>
        <v>0</v>
      </c>
      <c r="BC36" s="93">
        <f t="shared" si="21"/>
        <v>0</v>
      </c>
      <c r="BD36" s="93">
        <f t="shared" si="22"/>
        <v>0</v>
      </c>
      <c r="BE36" s="93">
        <f t="shared" si="23"/>
        <v>0</v>
      </c>
      <c r="CA36" s="117">
        <v>1</v>
      </c>
      <c r="CB36" s="117">
        <v>1</v>
      </c>
    </row>
    <row r="37" spans="1:80" ht="19.5">
      <c r="A37" s="118">
        <v>26</v>
      </c>
      <c r="B37" s="119" t="s">
        <v>621</v>
      </c>
      <c r="C37" s="120" t="s">
        <v>623</v>
      </c>
      <c r="D37" s="121" t="s">
        <v>587</v>
      </c>
      <c r="E37" s="443">
        <v>1</v>
      </c>
      <c r="F37" s="122"/>
      <c r="G37" s="446">
        <f t="shared" si="16"/>
        <v>0</v>
      </c>
      <c r="H37" s="321">
        <v>0.25</v>
      </c>
      <c r="I37" s="322">
        <f t="shared" si="17"/>
        <v>0.25</v>
      </c>
      <c r="J37" s="321"/>
      <c r="K37" s="322">
        <f t="shared" si="18"/>
        <v>0</v>
      </c>
      <c r="O37" s="117">
        <v>2</v>
      </c>
      <c r="AA37" s="93">
        <v>12</v>
      </c>
      <c r="AB37" s="93">
        <v>0</v>
      </c>
      <c r="AC37" s="93">
        <v>38</v>
      </c>
      <c r="AZ37" s="93">
        <v>1</v>
      </c>
      <c r="BA37" s="125">
        <f t="shared" si="19"/>
        <v>0</v>
      </c>
      <c r="BB37" s="93">
        <f t="shared" si="20"/>
        <v>0</v>
      </c>
      <c r="BC37" s="93">
        <f t="shared" si="21"/>
        <v>0</v>
      </c>
      <c r="BD37" s="93">
        <f t="shared" si="22"/>
        <v>0</v>
      </c>
      <c r="BE37" s="93">
        <f t="shared" si="23"/>
        <v>0</v>
      </c>
      <c r="CA37" s="117">
        <v>12</v>
      </c>
      <c r="CB37" s="117">
        <v>0</v>
      </c>
    </row>
    <row r="38" spans="1:80" ht="19.5">
      <c r="A38" s="118">
        <v>27</v>
      </c>
      <c r="B38" s="119" t="s">
        <v>621</v>
      </c>
      <c r="C38" s="120" t="s">
        <v>622</v>
      </c>
      <c r="D38" s="121" t="s">
        <v>587</v>
      </c>
      <c r="E38" s="443">
        <v>1</v>
      </c>
      <c r="F38" s="122"/>
      <c r="G38" s="446">
        <f t="shared" si="16"/>
        <v>0</v>
      </c>
      <c r="H38" s="321">
        <v>0.25</v>
      </c>
      <c r="I38" s="322">
        <f t="shared" si="17"/>
        <v>0.25</v>
      </c>
      <c r="J38" s="321"/>
      <c r="K38" s="322">
        <f t="shared" si="18"/>
        <v>0</v>
      </c>
      <c r="O38" s="117">
        <v>2</v>
      </c>
      <c r="AA38" s="93">
        <v>12</v>
      </c>
      <c r="AB38" s="93">
        <v>0</v>
      </c>
      <c r="AC38" s="93">
        <v>33</v>
      </c>
      <c r="AZ38" s="93">
        <v>1</v>
      </c>
      <c r="BA38" s="125">
        <f t="shared" si="19"/>
        <v>0</v>
      </c>
      <c r="BB38" s="93">
        <f t="shared" si="20"/>
        <v>0</v>
      </c>
      <c r="BC38" s="93">
        <f t="shared" si="21"/>
        <v>0</v>
      </c>
      <c r="BD38" s="93">
        <f t="shared" si="22"/>
        <v>0</v>
      </c>
      <c r="BE38" s="93">
        <f t="shared" si="23"/>
        <v>0</v>
      </c>
      <c r="CA38" s="117">
        <v>12</v>
      </c>
      <c r="CB38" s="117">
        <v>0</v>
      </c>
    </row>
    <row r="39" spans="1:57" ht="12.75">
      <c r="A39" s="131"/>
      <c r="B39" s="132" t="s">
        <v>214</v>
      </c>
      <c r="C39" s="133" t="s">
        <v>504</v>
      </c>
      <c r="D39" s="134"/>
      <c r="E39" s="444"/>
      <c r="F39" s="136"/>
      <c r="G39" s="447">
        <f>SUM(G30:G38)</f>
        <v>0</v>
      </c>
      <c r="H39" s="323"/>
      <c r="I39" s="324">
        <f>SUM(I30:I38)</f>
        <v>12.650106500001973</v>
      </c>
      <c r="J39" s="323"/>
      <c r="K39" s="324">
        <f>SUM(K30:K38)</f>
        <v>0</v>
      </c>
      <c r="O39" s="117">
        <v>4</v>
      </c>
      <c r="BA39" s="138">
        <f>SUM(BA30:BA38)</f>
        <v>0</v>
      </c>
      <c r="BB39" s="138">
        <f>SUM(BB30:BB38)</f>
        <v>0</v>
      </c>
      <c r="BC39" s="138">
        <f>SUM(BC30:BC38)</f>
        <v>0</v>
      </c>
      <c r="BD39" s="138">
        <f>SUM(BD30:BD38)</f>
        <v>0</v>
      </c>
      <c r="BE39" s="138">
        <f>SUM(BE30:BE38)</f>
        <v>0</v>
      </c>
    </row>
    <row r="40" spans="1:15" ht="12.75">
      <c r="A40" s="111" t="s">
        <v>162</v>
      </c>
      <c r="B40" s="112" t="s">
        <v>505</v>
      </c>
      <c r="C40" s="113" t="s">
        <v>506</v>
      </c>
      <c r="D40" s="114"/>
      <c r="E40" s="445"/>
      <c r="F40" s="115"/>
      <c r="G40" s="448"/>
      <c r="H40" s="317"/>
      <c r="I40" s="318"/>
      <c r="J40" s="319"/>
      <c r="K40" s="320"/>
      <c r="O40" s="117">
        <v>1</v>
      </c>
    </row>
    <row r="41" spans="1:80" ht="12">
      <c r="A41" s="118">
        <v>28</v>
      </c>
      <c r="B41" s="119" t="s">
        <v>593</v>
      </c>
      <c r="C41" s="120" t="s">
        <v>594</v>
      </c>
      <c r="D41" s="121" t="s">
        <v>343</v>
      </c>
      <c r="E41" s="443">
        <v>252.44054220002</v>
      </c>
      <c r="F41" s="122"/>
      <c r="G41" s="446">
        <f>E41*F41</f>
        <v>0</v>
      </c>
      <c r="H41" s="321">
        <v>0</v>
      </c>
      <c r="I41" s="322">
        <f>E41*H41</f>
        <v>0</v>
      </c>
      <c r="J41" s="321"/>
      <c r="K41" s="322">
        <f>E41*J41</f>
        <v>0</v>
      </c>
      <c r="O41" s="117">
        <v>2</v>
      </c>
      <c r="AA41" s="93">
        <v>7</v>
      </c>
      <c r="AB41" s="93">
        <v>1</v>
      </c>
      <c r="AC41" s="93">
        <v>2</v>
      </c>
      <c r="AZ41" s="93">
        <v>1</v>
      </c>
      <c r="BA41" s="125">
        <f>IF(AZ41=1,G41,0)</f>
        <v>0</v>
      </c>
      <c r="BB41" s="93">
        <f>IF(AZ41=2,G41,0)</f>
        <v>0</v>
      </c>
      <c r="BC41" s="93">
        <f>IF(AZ41=3,G41,0)</f>
        <v>0</v>
      </c>
      <c r="BD41" s="93">
        <f>IF(AZ41=4,G41,0)</f>
        <v>0</v>
      </c>
      <c r="BE41" s="93">
        <f>IF(AZ41=5,G41,0)</f>
        <v>0</v>
      </c>
      <c r="CA41" s="117">
        <v>7</v>
      </c>
      <c r="CB41" s="117">
        <v>1</v>
      </c>
    </row>
    <row r="42" spans="1:57" ht="12.75">
      <c r="A42" s="131"/>
      <c r="B42" s="132" t="s">
        <v>214</v>
      </c>
      <c r="C42" s="133" t="s">
        <v>509</v>
      </c>
      <c r="D42" s="134"/>
      <c r="E42" s="135"/>
      <c r="F42" s="136"/>
      <c r="G42" s="447">
        <f>SUM(G40:G41)</f>
        <v>0</v>
      </c>
      <c r="H42" s="323"/>
      <c r="I42" s="324">
        <f>SUM(I40:I41)</f>
        <v>0</v>
      </c>
      <c r="J42" s="323"/>
      <c r="K42" s="324">
        <f>SUM(K40:K41)</f>
        <v>0</v>
      </c>
      <c r="O42" s="117">
        <v>4</v>
      </c>
      <c r="BA42" s="138">
        <f>SUM(BA40:BA41)</f>
        <v>0</v>
      </c>
      <c r="BB42" s="138">
        <f>SUM(BB40:BB41)</f>
        <v>0</v>
      </c>
      <c r="BC42" s="138">
        <f>SUM(BC40:BC41)</f>
        <v>0</v>
      </c>
      <c r="BD42" s="138">
        <f>SUM(BD40:BD41)</f>
        <v>0</v>
      </c>
      <c r="BE42" s="138">
        <f>SUM(BE40:BE41)</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
      <selection activeCell="C15" sqref="C15"/>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0</v>
      </c>
      <c r="D2" s="142">
        <v>0</v>
      </c>
      <c r="E2" s="141"/>
      <c r="F2" s="143" t="s">
        <v>235</v>
      </c>
      <c r="G2" s="144"/>
    </row>
    <row r="3" spans="1:7" ht="3" customHeight="1" hidden="1">
      <c r="A3" s="145"/>
      <c r="B3" s="146"/>
      <c r="C3" s="147"/>
      <c r="D3" s="147"/>
      <c r="E3" s="146"/>
      <c r="F3" s="148"/>
      <c r="G3" s="149"/>
    </row>
    <row r="4" spans="1:7" ht="12" customHeight="1">
      <c r="A4" s="150" t="s">
        <v>236</v>
      </c>
      <c r="B4" s="146"/>
      <c r="C4" s="147" t="s">
        <v>631</v>
      </c>
      <c r="D4" s="147"/>
      <c r="E4" s="146"/>
      <c r="F4" s="148" t="s">
        <v>237</v>
      </c>
      <c r="G4" s="151"/>
    </row>
    <row r="5" spans="1:7" ht="12.75" customHeight="1">
      <c r="A5" s="152" t="s">
        <v>41</v>
      </c>
      <c r="B5" s="153"/>
      <c r="C5" s="154" t="s">
        <v>42</v>
      </c>
      <c r="D5" s="155"/>
      <c r="E5" s="156"/>
      <c r="F5" s="148" t="s">
        <v>238</v>
      </c>
      <c r="G5" s="149"/>
    </row>
    <row r="6" spans="1:15" ht="12.75" customHeight="1">
      <c r="A6" s="150" t="s">
        <v>239</v>
      </c>
      <c r="B6" s="146"/>
      <c r="C6" s="147" t="s">
        <v>632</v>
      </c>
      <c r="D6" s="147"/>
      <c r="E6" s="146"/>
      <c r="F6" s="157" t="s">
        <v>240</v>
      </c>
      <c r="G6" s="158">
        <v>0</v>
      </c>
      <c r="O6" s="159"/>
    </row>
    <row r="7" spans="1:7" ht="12.75" customHeight="1">
      <c r="A7" s="160" t="s">
        <v>241</v>
      </c>
      <c r="B7" s="161"/>
      <c r="C7" s="162" t="s">
        <v>242</v>
      </c>
      <c r="D7" s="163"/>
      <c r="E7" s="163"/>
      <c r="F7" s="164" t="s">
        <v>243</v>
      </c>
      <c r="G7" s="158">
        <f>IF(PocetMJ=0,0,ROUND((F30+F32)/PocetMJ,1))</f>
        <v>0</v>
      </c>
    </row>
    <row r="8" spans="1:9" ht="12">
      <c r="A8" s="165" t="s">
        <v>244</v>
      </c>
      <c r="B8" s="148"/>
      <c r="C8" s="410"/>
      <c r="D8" s="410"/>
      <c r="E8" s="410"/>
      <c r="F8" s="166" t="s">
        <v>245</v>
      </c>
      <c r="G8" s="167"/>
      <c r="H8" s="168"/>
      <c r="I8" s="169"/>
    </row>
    <row r="9" spans="1:8" ht="12">
      <c r="A9" s="165" t="s">
        <v>246</v>
      </c>
      <c r="B9" s="148"/>
      <c r="C9" s="410">
        <f>Projektant</f>
        <v>0</v>
      </c>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c r="D15" s="188">
        <v>0</v>
      </c>
      <c r="E15" s="189"/>
      <c r="F15" s="190"/>
      <c r="G15" s="187">
        <v>0</v>
      </c>
    </row>
    <row r="16" spans="1:7" ht="15.75" customHeight="1">
      <c r="A16" s="185" t="s">
        <v>256</v>
      </c>
      <c r="B16" s="186" t="s">
        <v>257</v>
      </c>
      <c r="C16" s="187"/>
      <c r="D16" s="145">
        <v>0</v>
      </c>
      <c r="E16" s="191"/>
      <c r="F16" s="192"/>
      <c r="G16" s="187">
        <v>0</v>
      </c>
    </row>
    <row r="17" spans="1:7" ht="15.75" customHeight="1">
      <c r="A17" s="185" t="s">
        <v>258</v>
      </c>
      <c r="B17" s="186" t="s">
        <v>259</v>
      </c>
      <c r="C17" s="187"/>
      <c r="D17" s="145">
        <v>0</v>
      </c>
      <c r="E17" s="191"/>
      <c r="F17" s="192"/>
      <c r="G17" s="187">
        <v>0</v>
      </c>
    </row>
    <row r="18" spans="1:7" ht="15.75" customHeight="1">
      <c r="A18" s="193" t="s">
        <v>260</v>
      </c>
      <c r="B18" s="194" t="s">
        <v>261</v>
      </c>
      <c r="C18" s="187"/>
      <c r="D18" s="145">
        <v>0</v>
      </c>
      <c r="E18" s="191"/>
      <c r="F18" s="192"/>
      <c r="G18" s="187">
        <v>0</v>
      </c>
    </row>
    <row r="19" spans="1:7" ht="15.75" customHeight="1">
      <c r="A19" s="195" t="s">
        <v>262</v>
      </c>
      <c r="B19" s="186"/>
      <c r="C19" s="187"/>
      <c r="D19" s="145">
        <v>0</v>
      </c>
      <c r="E19" s="191"/>
      <c r="F19" s="192"/>
      <c r="G19" s="187">
        <v>0</v>
      </c>
    </row>
    <row r="20" spans="1:7" ht="15.75" customHeight="1">
      <c r="A20" s="195"/>
      <c r="B20" s="186"/>
      <c r="C20" s="187"/>
      <c r="D20" s="145">
        <v>0</v>
      </c>
      <c r="E20" s="191"/>
      <c r="F20" s="192"/>
      <c r="G20" s="187">
        <v>0</v>
      </c>
    </row>
    <row r="21" spans="1:7" ht="15.75" customHeight="1">
      <c r="A21" s="195" t="s">
        <v>263</v>
      </c>
      <c r="B21" s="186"/>
      <c r="C21" s="187"/>
      <c r="D21" s="145">
        <v>0</v>
      </c>
      <c r="E21" s="191"/>
      <c r="F21" s="192"/>
      <c r="G21" s="187">
        <v>0</v>
      </c>
    </row>
    <row r="22" spans="1:7" ht="15.75" customHeight="1">
      <c r="A22" s="196" t="s">
        <v>264</v>
      </c>
      <c r="B22" s="171"/>
      <c r="C22" s="187"/>
      <c r="D22" s="145" t="s">
        <v>265</v>
      </c>
      <c r="E22" s="191"/>
      <c r="F22" s="192"/>
      <c r="G22" s="187">
        <f>G23-SUM(G15:G21)</f>
        <v>0</v>
      </c>
    </row>
    <row r="23" spans="1:7" ht="15.75" customHeight="1">
      <c r="A23" s="415" t="s">
        <v>266</v>
      </c>
      <c r="B23" s="415"/>
      <c r="C23" s="197"/>
      <c r="D23" s="198" t="s">
        <v>267</v>
      </c>
      <c r="E23" s="199"/>
      <c r="F23" s="200"/>
      <c r="G23" s="187">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SazbaDPH1</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SazbaDPH2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37.xml><?xml version="1.0" encoding="utf-8"?>
<worksheet xmlns="http://schemas.openxmlformats.org/spreadsheetml/2006/main" xmlns:r="http://schemas.openxmlformats.org/officeDocument/2006/relationships">
  <dimension ref="A1:BE25"/>
  <sheetViews>
    <sheetView showGridLines="0" showZeros="0" view="pageBreakPreview" zoomScale="80" zoomScaleSheetLayoutView="80" zoomScalePageLayoutView="0" workbookViewId="0" topLeftCell="A1">
      <selection activeCell="C3" sqref="C3"/>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tr">
        <f>Stavba!D4</f>
        <v>Revitalizace obce Břest</v>
      </c>
      <c r="D1" s="99"/>
      <c r="E1" s="276"/>
      <c r="F1" s="99"/>
      <c r="G1" s="277" t="s">
        <v>396</v>
      </c>
      <c r="H1" s="278">
        <v>1</v>
      </c>
      <c r="I1" s="279"/>
    </row>
    <row r="2" spans="1:9" ht="12.75">
      <c r="A2" s="421" t="s">
        <v>153</v>
      </c>
      <c r="B2" s="421"/>
      <c r="C2" s="103" t="str">
        <f>'SO06 01 KL'!A5</f>
        <v>SO06</v>
      </c>
      <c r="D2" s="104"/>
      <c r="E2" s="280"/>
      <c r="F2" s="104"/>
      <c r="G2" s="422" t="s">
        <v>42</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v>0</v>
      </c>
      <c r="B7" s="71">
        <v>0</v>
      </c>
      <c r="D7" s="287"/>
      <c r="E7" s="288">
        <v>0</v>
      </c>
      <c r="F7" s="289">
        <v>0</v>
      </c>
      <c r="G7" s="289">
        <v>0</v>
      </c>
      <c r="H7" s="289">
        <v>0</v>
      </c>
      <c r="I7" s="290">
        <v>0</v>
      </c>
    </row>
    <row r="8" spans="1:9" s="171" customFormat="1" ht="12">
      <c r="A8" s="286">
        <v>0</v>
      </c>
      <c r="B8" s="71">
        <v>0</v>
      </c>
      <c r="D8" s="287"/>
      <c r="E8" s="288">
        <v>0</v>
      </c>
      <c r="F8" s="289">
        <v>0</v>
      </c>
      <c r="G8" s="289">
        <v>0</v>
      </c>
      <c r="H8" s="289">
        <v>0</v>
      </c>
      <c r="I8" s="290">
        <v>0</v>
      </c>
    </row>
    <row r="9" spans="1:9" s="171" customFormat="1" ht="12">
      <c r="A9" s="286">
        <v>0</v>
      </c>
      <c r="B9" s="71">
        <v>0</v>
      </c>
      <c r="D9" s="287"/>
      <c r="E9" s="288">
        <v>0</v>
      </c>
      <c r="F9" s="289">
        <v>0</v>
      </c>
      <c r="G9" s="289">
        <v>0</v>
      </c>
      <c r="H9" s="289">
        <v>0</v>
      </c>
      <c r="I9" s="290">
        <v>0</v>
      </c>
    </row>
    <row r="10" spans="1:9" s="171" customFormat="1" ht="12">
      <c r="A10" s="286">
        <v>0</v>
      </c>
      <c r="B10" s="71">
        <v>0</v>
      </c>
      <c r="D10" s="287"/>
      <c r="E10" s="288">
        <v>0</v>
      </c>
      <c r="F10" s="289">
        <v>0</v>
      </c>
      <c r="G10" s="289">
        <v>0</v>
      </c>
      <c r="H10" s="289">
        <v>0</v>
      </c>
      <c r="I10" s="290">
        <v>0</v>
      </c>
    </row>
    <row r="11" spans="1:9" s="14" customFormat="1" ht="12.75">
      <c r="A11" s="286">
        <v>0</v>
      </c>
      <c r="B11" s="71">
        <v>0</v>
      </c>
      <c r="C11" s="171"/>
      <c r="D11" s="287"/>
      <c r="E11" s="288">
        <v>0</v>
      </c>
      <c r="F11" s="289">
        <v>0</v>
      </c>
      <c r="G11" s="289">
        <v>0</v>
      </c>
      <c r="H11" s="289">
        <v>0</v>
      </c>
      <c r="I11" s="290">
        <v>0</v>
      </c>
    </row>
    <row r="12" spans="1:9" ht="12.75">
      <c r="A12" s="291"/>
      <c r="B12" s="292" t="s">
        <v>404</v>
      </c>
      <c r="C12" s="292"/>
      <c r="D12" s="293"/>
      <c r="E12" s="294">
        <f>SUM(E7:E11)</f>
        <v>0</v>
      </c>
      <c r="F12" s="295">
        <f>SUM(F7:F11)</f>
        <v>0</v>
      </c>
      <c r="G12" s="295">
        <f>SUM(G7:G11)</f>
        <v>0</v>
      </c>
      <c r="H12" s="295">
        <f>SUM(H7:H11)</f>
        <v>0</v>
      </c>
      <c r="I12" s="296">
        <f>SUM(I7:I11)</f>
        <v>0</v>
      </c>
    </row>
    <row r="13" spans="1:57" ht="19.5" customHeight="1">
      <c r="A13" s="171"/>
      <c r="B13" s="171"/>
      <c r="C13" s="171"/>
      <c r="D13" s="171"/>
      <c r="E13" s="171"/>
      <c r="F13" s="171"/>
      <c r="G13" s="171"/>
      <c r="H13" s="171"/>
      <c r="I13" s="171"/>
      <c r="BA13" s="177"/>
      <c r="BB13" s="177"/>
      <c r="BC13" s="177"/>
      <c r="BD13" s="177"/>
      <c r="BE13" s="177"/>
    </row>
    <row r="14" spans="1:9" ht="18">
      <c r="A14" s="424" t="s">
        <v>405</v>
      </c>
      <c r="B14" s="424"/>
      <c r="C14" s="424"/>
      <c r="D14" s="424"/>
      <c r="E14" s="424"/>
      <c r="F14" s="424"/>
      <c r="G14" s="424"/>
      <c r="H14" s="424"/>
      <c r="I14" s="424"/>
    </row>
    <row r="16" spans="1:53" ht="12.75">
      <c r="A16" s="201" t="s">
        <v>406</v>
      </c>
      <c r="B16" s="202"/>
      <c r="C16" s="202"/>
      <c r="D16" s="297"/>
      <c r="E16" s="298" t="s">
        <v>407</v>
      </c>
      <c r="F16" s="299" t="s">
        <v>22</v>
      </c>
      <c r="G16" s="300" t="s">
        <v>408</v>
      </c>
      <c r="H16" s="301"/>
      <c r="I16" s="302" t="s">
        <v>407</v>
      </c>
      <c r="BA16" s="1">
        <v>0</v>
      </c>
    </row>
    <row r="17" spans="1:53" ht="12">
      <c r="A17" s="195" t="s">
        <v>409</v>
      </c>
      <c r="B17" s="186"/>
      <c r="C17" s="186"/>
      <c r="D17" s="303"/>
      <c r="E17" s="304">
        <v>0</v>
      </c>
      <c r="F17" s="305">
        <v>0</v>
      </c>
      <c r="G17" s="306">
        <f>'SO06 01 Pol'!G76+'SO06 01 Pol'!G73+'SO06 01 Pol'!G38+'SO06 01 Pol'!G31+'SO06 01 Pol'!G28</f>
        <v>0</v>
      </c>
      <c r="H17" s="307"/>
      <c r="I17" s="308">
        <f aca="true" t="shared" si="0" ref="I17:I24">E17+F17*G17/100</f>
        <v>0</v>
      </c>
      <c r="BA17" s="1">
        <v>0</v>
      </c>
    </row>
    <row r="18" spans="1:53" ht="12">
      <c r="A18" s="195" t="s">
        <v>410</v>
      </c>
      <c r="B18" s="186"/>
      <c r="C18" s="186"/>
      <c r="D18" s="303"/>
      <c r="E18" s="304">
        <v>0</v>
      </c>
      <c r="F18" s="305">
        <v>0</v>
      </c>
      <c r="G18" s="306">
        <f>'SO06 01 Pol'!G76+'SO06 01 Pol'!G73+'SO06 01 Pol'!G38+'SO06 01 Pol'!G31+'SO06 01 Pol'!G28</f>
        <v>0</v>
      </c>
      <c r="H18" s="307"/>
      <c r="I18" s="308">
        <f t="shared" si="0"/>
        <v>0</v>
      </c>
      <c r="BA18" s="1">
        <v>0</v>
      </c>
    </row>
    <row r="19" spans="1:53" ht="12">
      <c r="A19" s="195" t="s">
        <v>411</v>
      </c>
      <c r="B19" s="186"/>
      <c r="C19" s="186"/>
      <c r="D19" s="303"/>
      <c r="E19" s="304">
        <v>0</v>
      </c>
      <c r="F19" s="305">
        <v>0</v>
      </c>
      <c r="G19" s="306">
        <f>'SO06 01 Pol'!G76+'SO06 01 Pol'!G73+'SO06 01 Pol'!G38+'SO06 01 Pol'!G31+'SO06 01 Pol'!G28</f>
        <v>0</v>
      </c>
      <c r="H19" s="307"/>
      <c r="I19" s="308">
        <f t="shared" si="0"/>
        <v>0</v>
      </c>
      <c r="BA19" s="1">
        <v>0</v>
      </c>
    </row>
    <row r="20" spans="1:53" ht="12">
      <c r="A20" s="195" t="s">
        <v>412</v>
      </c>
      <c r="B20" s="186"/>
      <c r="C20" s="186"/>
      <c r="D20" s="303"/>
      <c r="E20" s="304">
        <v>0</v>
      </c>
      <c r="F20" s="305">
        <v>0</v>
      </c>
      <c r="G20" s="306">
        <f>'SO06 01 Pol'!G76+'SO06 01 Pol'!G73+'SO06 01 Pol'!G38+'SO06 01 Pol'!G31+'SO06 01 Pol'!G28</f>
        <v>0</v>
      </c>
      <c r="H20" s="307"/>
      <c r="I20" s="308">
        <f t="shared" si="0"/>
        <v>0</v>
      </c>
      <c r="BA20" s="1">
        <v>1</v>
      </c>
    </row>
    <row r="21" spans="1:53" ht="12">
      <c r="A21" s="195" t="s">
        <v>413</v>
      </c>
      <c r="B21" s="186"/>
      <c r="C21" s="186"/>
      <c r="D21" s="303"/>
      <c r="E21" s="304">
        <v>0</v>
      </c>
      <c r="F21" s="305">
        <v>0</v>
      </c>
      <c r="G21" s="306">
        <f>'SO06 01 Pol'!G76+'SO06 01 Pol'!G73+'SO06 01 Pol'!G38+'SO06 01 Pol'!G31+'SO06 01 Pol'!G28</f>
        <v>0</v>
      </c>
      <c r="H21" s="307"/>
      <c r="I21" s="308">
        <f t="shared" si="0"/>
        <v>0</v>
      </c>
      <c r="BA21" s="1">
        <v>1</v>
      </c>
    </row>
    <row r="22" spans="1:53" ht="12">
      <c r="A22" s="195" t="s">
        <v>414</v>
      </c>
      <c r="B22" s="186"/>
      <c r="C22" s="186"/>
      <c r="D22" s="303"/>
      <c r="E22" s="304">
        <v>0</v>
      </c>
      <c r="F22" s="305">
        <v>0</v>
      </c>
      <c r="G22" s="306">
        <f>'SO06 01 Pol'!G76+'SO06 01 Pol'!G73+'SO06 01 Pol'!G38+'SO06 01 Pol'!G31+'SO06 01 Pol'!G28</f>
        <v>0</v>
      </c>
      <c r="H22" s="307"/>
      <c r="I22" s="308">
        <f t="shared" si="0"/>
        <v>0</v>
      </c>
      <c r="BA22" s="1">
        <v>2</v>
      </c>
    </row>
    <row r="23" spans="1:53" ht="12">
      <c r="A23" s="195" t="s">
        <v>415</v>
      </c>
      <c r="B23" s="186"/>
      <c r="C23" s="186"/>
      <c r="D23" s="303"/>
      <c r="E23" s="304">
        <v>0</v>
      </c>
      <c r="F23" s="305">
        <v>0</v>
      </c>
      <c r="G23" s="306">
        <f>'SO06 01 Pol'!G76+'SO06 01 Pol'!G73+'SO06 01 Pol'!G38+'SO06 01 Pol'!G31+'SO06 01 Pol'!G28</f>
        <v>0</v>
      </c>
      <c r="H23" s="307"/>
      <c r="I23" s="308">
        <f t="shared" si="0"/>
        <v>0</v>
      </c>
      <c r="BA23" s="1">
        <v>2</v>
      </c>
    </row>
    <row r="24" spans="1:9" ht="12">
      <c r="A24" s="195" t="s">
        <v>416</v>
      </c>
      <c r="B24" s="186"/>
      <c r="C24" s="186"/>
      <c r="D24" s="303"/>
      <c r="E24" s="304">
        <v>0</v>
      </c>
      <c r="F24" s="305">
        <v>0</v>
      </c>
      <c r="G24" s="306">
        <f>'SO06 01 Pol'!G76+'SO06 01 Pol'!G73+'SO06 01 Pol'!G38+'SO06 01 Pol'!G31+'SO06 01 Pol'!G28</f>
        <v>0</v>
      </c>
      <c r="H24" s="307"/>
      <c r="I24" s="308">
        <f t="shared" si="0"/>
        <v>0</v>
      </c>
    </row>
    <row r="25" spans="1:9" ht="12.75">
      <c r="A25" s="309"/>
      <c r="B25" s="310" t="s">
        <v>417</v>
      </c>
      <c r="C25" s="311"/>
      <c r="D25" s="312"/>
      <c r="E25" s="313"/>
      <c r="F25" s="314"/>
      <c r="G25" s="314"/>
      <c r="H25" s="425">
        <f>SUM(I17:I24)</f>
        <v>0</v>
      </c>
      <c r="I25" s="425"/>
    </row>
  </sheetData>
  <sheetProtection selectLockedCells="1" selectUnlockedCells="1"/>
  <mergeCells count="6">
    <mergeCell ref="A1:B1"/>
    <mergeCell ref="A2:B2"/>
    <mergeCell ref="G2:I2"/>
    <mergeCell ref="A4:I4"/>
    <mergeCell ref="A14:I14"/>
    <mergeCell ref="H25:I25"/>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dimension ref="A1:CB76"/>
  <sheetViews>
    <sheetView showZeros="0" view="pageBreakPreview" zoomScale="80" zoomScaleNormal="10" zoomScaleSheetLayoutView="80" zoomScalePageLayoutView="0" workbookViewId="0" topLeftCell="A25">
      <selection activeCell="G8" sqref="G8:G76"/>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c r="G3" s="102"/>
    </row>
    <row r="4" spans="1:7" ht="12.75">
      <c r="A4" s="406" t="s">
        <v>153</v>
      </c>
      <c r="B4" s="406"/>
      <c r="C4" s="103" t="s">
        <v>633</v>
      </c>
      <c r="D4" s="104"/>
      <c r="E4" s="427"/>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634</v>
      </c>
      <c r="C8" s="120" t="s">
        <v>635</v>
      </c>
      <c r="D8" s="121" t="s">
        <v>636</v>
      </c>
      <c r="E8" s="443">
        <v>40</v>
      </c>
      <c r="F8" s="122"/>
      <c r="G8" s="446">
        <f aca="true" t="shared" si="0" ref="G8:G27">E8*F8</f>
        <v>0</v>
      </c>
      <c r="H8" s="321">
        <v>0</v>
      </c>
      <c r="I8" s="322">
        <f aca="true" t="shared" si="1" ref="I8:I20">E8*H8</f>
        <v>0</v>
      </c>
      <c r="J8" s="321">
        <v>0</v>
      </c>
      <c r="K8" s="322">
        <f aca="true" t="shared" si="2" ref="K8:K20">E8*J8</f>
        <v>0</v>
      </c>
      <c r="O8" s="117">
        <v>2</v>
      </c>
      <c r="AA8" s="93">
        <v>1</v>
      </c>
      <c r="AB8" s="93">
        <v>0</v>
      </c>
      <c r="AC8" s="93">
        <v>0</v>
      </c>
      <c r="AZ8" s="93">
        <v>1</v>
      </c>
      <c r="BA8" s="125">
        <f aca="true" t="shared" si="3" ref="BA8:BA20">IF(AZ8=1,G8,0)</f>
        <v>0</v>
      </c>
      <c r="BB8" s="93">
        <f aca="true" t="shared" si="4" ref="BB8:BB20">IF(AZ8=2,G8,0)</f>
        <v>0</v>
      </c>
      <c r="BC8" s="93">
        <f aca="true" t="shared" si="5" ref="BC8:BC20">IF(AZ8=3,G8,0)</f>
        <v>0</v>
      </c>
      <c r="BD8" s="93">
        <f aca="true" t="shared" si="6" ref="BD8:BD20">IF(AZ8=4,G8,0)</f>
        <v>0</v>
      </c>
      <c r="BE8" s="93">
        <f aca="true" t="shared" si="7" ref="BE8:BE20">IF(AZ8=5,G8,0)</f>
        <v>0</v>
      </c>
      <c r="CA8" s="117">
        <v>1</v>
      </c>
      <c r="CB8" s="117">
        <v>0</v>
      </c>
    </row>
    <row r="9" spans="1:80" ht="12">
      <c r="A9" s="118">
        <v>2</v>
      </c>
      <c r="B9" s="119" t="s">
        <v>637</v>
      </c>
      <c r="C9" s="120" t="s">
        <v>638</v>
      </c>
      <c r="D9" s="121" t="s">
        <v>639</v>
      </c>
      <c r="E9" s="443">
        <v>5</v>
      </c>
      <c r="F9" s="122"/>
      <c r="G9" s="446">
        <f t="shared" si="0"/>
        <v>0</v>
      </c>
      <c r="H9" s="321">
        <v>0</v>
      </c>
      <c r="I9" s="322">
        <f t="shared" si="1"/>
        <v>0</v>
      </c>
      <c r="J9" s="321">
        <v>0</v>
      </c>
      <c r="K9" s="322">
        <f t="shared" si="2"/>
        <v>0</v>
      </c>
      <c r="O9" s="117">
        <v>2</v>
      </c>
      <c r="AA9" s="93">
        <v>1</v>
      </c>
      <c r="AB9" s="93">
        <v>1</v>
      </c>
      <c r="AC9" s="93">
        <v>1</v>
      </c>
      <c r="AZ9" s="93">
        <v>1</v>
      </c>
      <c r="BA9" s="125">
        <f t="shared" si="3"/>
        <v>0</v>
      </c>
      <c r="BB9" s="93">
        <f t="shared" si="4"/>
        <v>0</v>
      </c>
      <c r="BC9" s="93">
        <f t="shared" si="5"/>
        <v>0</v>
      </c>
      <c r="BD9" s="93">
        <f t="shared" si="6"/>
        <v>0</v>
      </c>
      <c r="BE9" s="93">
        <f t="shared" si="7"/>
        <v>0</v>
      </c>
      <c r="CA9" s="117">
        <v>1</v>
      </c>
      <c r="CB9" s="117">
        <v>1</v>
      </c>
    </row>
    <row r="10" spans="1:80" ht="12">
      <c r="A10" s="118">
        <v>3</v>
      </c>
      <c r="B10" s="119" t="s">
        <v>640</v>
      </c>
      <c r="C10" s="120" t="s">
        <v>641</v>
      </c>
      <c r="D10" s="121" t="s">
        <v>435</v>
      </c>
      <c r="E10" s="443">
        <v>12</v>
      </c>
      <c r="F10" s="122"/>
      <c r="G10" s="446">
        <f t="shared" si="0"/>
        <v>0</v>
      </c>
      <c r="H10" s="321">
        <v>0</v>
      </c>
      <c r="I10" s="322">
        <f t="shared" si="1"/>
        <v>0</v>
      </c>
      <c r="J10" s="321">
        <v>0</v>
      </c>
      <c r="K10" s="322">
        <f t="shared" si="2"/>
        <v>0</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2">
      <c r="A11" s="118">
        <v>4</v>
      </c>
      <c r="B11" s="119" t="s">
        <v>642</v>
      </c>
      <c r="C11" s="120" t="s">
        <v>643</v>
      </c>
      <c r="D11" s="121" t="s">
        <v>435</v>
      </c>
      <c r="E11" s="443">
        <v>5</v>
      </c>
      <c r="F11" s="122"/>
      <c r="G11" s="446">
        <f t="shared" si="0"/>
        <v>0</v>
      </c>
      <c r="H11" s="321">
        <v>0</v>
      </c>
      <c r="I11" s="322">
        <f t="shared" si="1"/>
        <v>0</v>
      </c>
      <c r="J11" s="321">
        <v>0</v>
      </c>
      <c r="K11" s="322">
        <f t="shared" si="2"/>
        <v>0</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2">
      <c r="A12" s="118">
        <v>5</v>
      </c>
      <c r="B12" s="119" t="s">
        <v>644</v>
      </c>
      <c r="C12" s="120" t="s">
        <v>645</v>
      </c>
      <c r="D12" s="121" t="s">
        <v>309</v>
      </c>
      <c r="E12" s="443">
        <v>16.5613</v>
      </c>
      <c r="F12" s="122"/>
      <c r="G12" s="446">
        <f t="shared" si="0"/>
        <v>0</v>
      </c>
      <c r="H12" s="321">
        <v>0</v>
      </c>
      <c r="I12" s="322">
        <f t="shared" si="1"/>
        <v>0</v>
      </c>
      <c r="J12" s="321">
        <v>0</v>
      </c>
      <c r="K12" s="322">
        <f t="shared" si="2"/>
        <v>0</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2">
      <c r="A13" s="118">
        <v>6</v>
      </c>
      <c r="B13" s="119" t="s">
        <v>646</v>
      </c>
      <c r="C13" s="120" t="s">
        <v>647</v>
      </c>
      <c r="D13" s="121" t="s">
        <v>309</v>
      </c>
      <c r="E13" s="443">
        <v>44.8105</v>
      </c>
      <c r="F13" s="122"/>
      <c r="G13" s="446">
        <f t="shared" si="0"/>
        <v>0</v>
      </c>
      <c r="H13" s="321">
        <v>0</v>
      </c>
      <c r="I13" s="322">
        <f t="shared" si="1"/>
        <v>0</v>
      </c>
      <c r="J13" s="321">
        <v>0</v>
      </c>
      <c r="K13" s="322">
        <f t="shared" si="2"/>
        <v>0</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2">
      <c r="A14" s="118">
        <v>7</v>
      </c>
      <c r="B14" s="119" t="s">
        <v>648</v>
      </c>
      <c r="C14" s="120" t="s">
        <v>649</v>
      </c>
      <c r="D14" s="121" t="s">
        <v>309</v>
      </c>
      <c r="E14" s="443">
        <v>89.6211</v>
      </c>
      <c r="F14" s="122"/>
      <c r="G14" s="446">
        <f t="shared" si="0"/>
        <v>0</v>
      </c>
      <c r="H14" s="321">
        <v>0</v>
      </c>
      <c r="I14" s="322">
        <f t="shared" si="1"/>
        <v>0</v>
      </c>
      <c r="J14" s="321">
        <v>0</v>
      </c>
      <c r="K14" s="322">
        <f t="shared" si="2"/>
        <v>0</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2">
      <c r="A15" s="118">
        <v>8</v>
      </c>
      <c r="B15" s="119" t="s">
        <v>650</v>
      </c>
      <c r="C15" s="120" t="s">
        <v>651</v>
      </c>
      <c r="D15" s="121" t="s">
        <v>309</v>
      </c>
      <c r="E15" s="443">
        <v>165.6128</v>
      </c>
      <c r="F15" s="122"/>
      <c r="G15" s="446">
        <f t="shared" si="0"/>
        <v>0</v>
      </c>
      <c r="H15" s="321">
        <v>1</v>
      </c>
      <c r="I15" s="322">
        <f t="shared" si="1"/>
        <v>165.6128</v>
      </c>
      <c r="J15" s="321">
        <v>0</v>
      </c>
      <c r="K15" s="322">
        <f t="shared" si="2"/>
        <v>0</v>
      </c>
      <c r="O15" s="117">
        <v>2</v>
      </c>
      <c r="AA15" s="93">
        <v>1</v>
      </c>
      <c r="AB15" s="93">
        <v>1</v>
      </c>
      <c r="AC15" s="93">
        <v>1</v>
      </c>
      <c r="AZ15" s="93">
        <v>1</v>
      </c>
      <c r="BA15" s="125">
        <f t="shared" si="3"/>
        <v>0</v>
      </c>
      <c r="BB15" s="93">
        <f t="shared" si="4"/>
        <v>0</v>
      </c>
      <c r="BC15" s="93">
        <f t="shared" si="5"/>
        <v>0</v>
      </c>
      <c r="BD15" s="93">
        <f t="shared" si="6"/>
        <v>0</v>
      </c>
      <c r="BE15" s="93">
        <f t="shared" si="7"/>
        <v>0</v>
      </c>
      <c r="CA15" s="117">
        <v>1</v>
      </c>
      <c r="CB15" s="117">
        <v>1</v>
      </c>
    </row>
    <row r="16" spans="1:80" ht="12">
      <c r="A16" s="118">
        <v>9</v>
      </c>
      <c r="B16" s="119" t="s">
        <v>652</v>
      </c>
      <c r="C16" s="120" t="s">
        <v>653</v>
      </c>
      <c r="D16" s="121" t="s">
        <v>309</v>
      </c>
      <c r="E16" s="443">
        <v>331.2256</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654</v>
      </c>
      <c r="C17" s="120" t="s">
        <v>655</v>
      </c>
      <c r="D17" s="121" t="s">
        <v>295</v>
      </c>
      <c r="E17" s="443">
        <v>802.7837</v>
      </c>
      <c r="F17" s="122"/>
      <c r="G17" s="446">
        <f t="shared" si="0"/>
        <v>0</v>
      </c>
      <c r="H17" s="321">
        <v>0</v>
      </c>
      <c r="I17" s="322">
        <f t="shared" si="1"/>
        <v>0</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2">
      <c r="A18" s="118">
        <v>11</v>
      </c>
      <c r="B18" s="119" t="s">
        <v>656</v>
      </c>
      <c r="C18" s="120" t="s">
        <v>657</v>
      </c>
      <c r="D18" s="121" t="s">
        <v>295</v>
      </c>
      <c r="E18" s="443">
        <v>802.7837</v>
      </c>
      <c r="F18" s="122"/>
      <c r="G18" s="446">
        <f t="shared" si="0"/>
        <v>0</v>
      </c>
      <c r="H18" s="321">
        <v>0</v>
      </c>
      <c r="I18" s="322">
        <f t="shared" si="1"/>
        <v>0</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2">
      <c r="A19" s="118">
        <v>12</v>
      </c>
      <c r="B19" s="119" t="s">
        <v>658</v>
      </c>
      <c r="C19" s="120" t="s">
        <v>659</v>
      </c>
      <c r="D19" s="121" t="s">
        <v>309</v>
      </c>
      <c r="E19" s="443">
        <v>231.4657</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9.5">
      <c r="A20" s="118">
        <v>13</v>
      </c>
      <c r="B20" s="119" t="s">
        <v>448</v>
      </c>
      <c r="C20" s="120" t="s">
        <v>449</v>
      </c>
      <c r="D20" s="121" t="s">
        <v>309</v>
      </c>
      <c r="E20" s="443">
        <v>420.8467</v>
      </c>
      <c r="F20" s="122"/>
      <c r="G20" s="446">
        <f t="shared" si="0"/>
        <v>0</v>
      </c>
      <c r="H20" s="321">
        <v>0.000999999999999446</v>
      </c>
      <c r="I20" s="322">
        <f t="shared" si="1"/>
        <v>0.42084669999976687</v>
      </c>
      <c r="J20" s="321"/>
      <c r="K20" s="322">
        <f t="shared" si="2"/>
        <v>0</v>
      </c>
      <c r="O20" s="117">
        <v>2</v>
      </c>
      <c r="AA20" s="93">
        <v>3</v>
      </c>
      <c r="AB20" s="93">
        <v>1</v>
      </c>
      <c r="AC20" s="93">
        <v>572400</v>
      </c>
      <c r="AZ20" s="93">
        <v>1</v>
      </c>
      <c r="BA20" s="125">
        <f t="shared" si="3"/>
        <v>0</v>
      </c>
      <c r="BB20" s="93">
        <f t="shared" si="4"/>
        <v>0</v>
      </c>
      <c r="BC20" s="93">
        <f t="shared" si="5"/>
        <v>0</v>
      </c>
      <c r="BD20" s="93">
        <f t="shared" si="6"/>
        <v>0</v>
      </c>
      <c r="BE20" s="93">
        <f t="shared" si="7"/>
        <v>0</v>
      </c>
      <c r="CA20" s="117">
        <v>3</v>
      </c>
      <c r="CB20" s="117">
        <v>1</v>
      </c>
    </row>
    <row r="21" spans="1:57" ht="12.75">
      <c r="A21" s="118">
        <v>14</v>
      </c>
      <c r="B21" s="119" t="s">
        <v>452</v>
      </c>
      <c r="C21" s="120" t="s">
        <v>453</v>
      </c>
      <c r="D21" s="121" t="s">
        <v>309</v>
      </c>
      <c r="E21" s="443">
        <v>420.8467</v>
      </c>
      <c r="F21" s="122"/>
      <c r="G21" s="446">
        <f t="shared" si="0"/>
        <v>0</v>
      </c>
      <c r="H21" s="323"/>
      <c r="I21" s="324">
        <f>SUM(I7:I20)</f>
        <v>166.03364669999976</v>
      </c>
      <c r="J21" s="323"/>
      <c r="K21" s="324">
        <f>SUM(K7:K20)</f>
        <v>0</v>
      </c>
      <c r="O21" s="117">
        <v>4</v>
      </c>
      <c r="BA21" s="138">
        <f>SUM(BA7:BA20)</f>
        <v>0</v>
      </c>
      <c r="BB21" s="138">
        <f>SUM(BB7:BB20)</f>
        <v>0</v>
      </c>
      <c r="BC21" s="138">
        <f>SUM(BC7:BC20)</f>
        <v>0</v>
      </c>
      <c r="BD21" s="138">
        <f>SUM(BD7:BD20)</f>
        <v>0</v>
      </c>
      <c r="BE21" s="138">
        <f>SUM(BE7:BE20)</f>
        <v>0</v>
      </c>
    </row>
    <row r="22" spans="1:15" ht="12">
      <c r="A22" s="118">
        <v>15</v>
      </c>
      <c r="B22" s="119" t="s">
        <v>454</v>
      </c>
      <c r="C22" s="120" t="s">
        <v>455</v>
      </c>
      <c r="D22" s="121" t="s">
        <v>343</v>
      </c>
      <c r="E22" s="443">
        <v>694.3971</v>
      </c>
      <c r="F22" s="122"/>
      <c r="G22" s="446">
        <f t="shared" si="0"/>
        <v>0</v>
      </c>
      <c r="H22" s="317"/>
      <c r="I22" s="318"/>
      <c r="J22" s="319"/>
      <c r="K22" s="320"/>
      <c r="O22" s="117">
        <v>1</v>
      </c>
    </row>
    <row r="23" spans="1:80" ht="12">
      <c r="A23" s="118">
        <v>16</v>
      </c>
      <c r="B23" s="119" t="s">
        <v>660</v>
      </c>
      <c r="C23" s="120" t="s">
        <v>661</v>
      </c>
      <c r="D23" s="121" t="s">
        <v>309</v>
      </c>
      <c r="E23" s="443">
        <v>272.1129</v>
      </c>
      <c r="F23" s="122"/>
      <c r="G23" s="446">
        <f t="shared" si="0"/>
        <v>0</v>
      </c>
      <c r="H23" s="321">
        <v>0.370800000000145</v>
      </c>
      <c r="I23" s="322">
        <f aca="true" t="shared" si="8" ref="I23:I28">E23*H23</f>
        <v>100.89946332003947</v>
      </c>
      <c r="J23" s="321">
        <v>0</v>
      </c>
      <c r="K23" s="322">
        <f aca="true" t="shared" si="9" ref="K23:K28">E23*J23</f>
        <v>0</v>
      </c>
      <c r="O23" s="117">
        <v>2</v>
      </c>
      <c r="AA23" s="93">
        <v>1</v>
      </c>
      <c r="AB23" s="93">
        <v>1</v>
      </c>
      <c r="AC23" s="93">
        <v>1</v>
      </c>
      <c r="AZ23" s="93">
        <v>1</v>
      </c>
      <c r="BA23" s="125">
        <f aca="true" t="shared" si="10" ref="BA23:BA28">IF(AZ23=1,G23,0)</f>
        <v>0</v>
      </c>
      <c r="BB23" s="93">
        <f aca="true" t="shared" si="11" ref="BB23:BB28">IF(AZ23=2,G23,0)</f>
        <v>0</v>
      </c>
      <c r="BC23" s="93">
        <f aca="true" t="shared" si="12" ref="BC23:BC28">IF(AZ23=3,G23,0)</f>
        <v>0</v>
      </c>
      <c r="BD23" s="93">
        <f aca="true" t="shared" si="13" ref="BD23:BD28">IF(AZ23=4,G23,0)</f>
        <v>0</v>
      </c>
      <c r="BE23" s="93">
        <f aca="true" t="shared" si="14" ref="BE23:BE28">IF(AZ23=5,G23,0)</f>
        <v>0</v>
      </c>
      <c r="CA23" s="117">
        <v>1</v>
      </c>
      <c r="CB23" s="117">
        <v>1</v>
      </c>
    </row>
    <row r="24" spans="1:80" ht="19.5">
      <c r="A24" s="118">
        <v>17</v>
      </c>
      <c r="B24" s="119" t="s">
        <v>662</v>
      </c>
      <c r="C24" s="120" t="s">
        <v>663</v>
      </c>
      <c r="D24" s="121" t="s">
        <v>309</v>
      </c>
      <c r="E24" s="443">
        <v>89.185</v>
      </c>
      <c r="F24" s="122"/>
      <c r="G24" s="446">
        <f t="shared" si="0"/>
        <v>0</v>
      </c>
      <c r="H24" s="321">
        <v>0.368339999999989</v>
      </c>
      <c r="I24" s="322">
        <f t="shared" si="8"/>
        <v>32.85040289999902</v>
      </c>
      <c r="J24" s="321">
        <v>0</v>
      </c>
      <c r="K24" s="322">
        <f t="shared" si="9"/>
        <v>0</v>
      </c>
      <c r="O24" s="117">
        <v>2</v>
      </c>
      <c r="AA24" s="93">
        <v>1</v>
      </c>
      <c r="AB24" s="93">
        <v>1</v>
      </c>
      <c r="AC24" s="93">
        <v>1</v>
      </c>
      <c r="AZ24" s="93">
        <v>1</v>
      </c>
      <c r="BA24" s="125">
        <f t="shared" si="10"/>
        <v>0</v>
      </c>
      <c r="BB24" s="93">
        <f t="shared" si="11"/>
        <v>0</v>
      </c>
      <c r="BC24" s="93">
        <f t="shared" si="12"/>
        <v>0</v>
      </c>
      <c r="BD24" s="93">
        <f t="shared" si="13"/>
        <v>0</v>
      </c>
      <c r="BE24" s="93">
        <f t="shared" si="14"/>
        <v>0</v>
      </c>
      <c r="CA24" s="117">
        <v>1</v>
      </c>
      <c r="CB24" s="117">
        <v>1</v>
      </c>
    </row>
    <row r="25" spans="1:80" ht="19.5">
      <c r="A25" s="118">
        <v>18</v>
      </c>
      <c r="B25" s="119" t="s">
        <v>664</v>
      </c>
      <c r="C25" s="120" t="s">
        <v>665</v>
      </c>
      <c r="D25" s="121" t="s">
        <v>309</v>
      </c>
      <c r="E25" s="443">
        <v>5.5188</v>
      </c>
      <c r="F25" s="122"/>
      <c r="G25" s="446">
        <f t="shared" si="0"/>
        <v>0</v>
      </c>
      <c r="H25" s="321">
        <v>0.15825999999992701</v>
      </c>
      <c r="I25" s="322">
        <f t="shared" si="8"/>
        <v>0.8734052879995972</v>
      </c>
      <c r="J25" s="321">
        <v>0</v>
      </c>
      <c r="K25" s="322">
        <f t="shared" si="9"/>
        <v>0</v>
      </c>
      <c r="O25" s="117">
        <v>2</v>
      </c>
      <c r="AA25" s="93">
        <v>1</v>
      </c>
      <c r="AB25" s="93">
        <v>1</v>
      </c>
      <c r="AC25" s="93">
        <v>1</v>
      </c>
      <c r="AZ25" s="93">
        <v>1</v>
      </c>
      <c r="BA25" s="125">
        <f t="shared" si="10"/>
        <v>0</v>
      </c>
      <c r="BB25" s="93">
        <f t="shared" si="11"/>
        <v>0</v>
      </c>
      <c r="BC25" s="93">
        <f t="shared" si="12"/>
        <v>0</v>
      </c>
      <c r="BD25" s="93">
        <f t="shared" si="13"/>
        <v>0</v>
      </c>
      <c r="BE25" s="93">
        <f t="shared" si="14"/>
        <v>0</v>
      </c>
      <c r="CA25" s="117">
        <v>1</v>
      </c>
      <c r="CB25" s="117">
        <v>1</v>
      </c>
    </row>
    <row r="26" spans="1:80" ht="12">
      <c r="A26" s="118">
        <v>19</v>
      </c>
      <c r="B26" s="119" t="s">
        <v>460</v>
      </c>
      <c r="C26" s="120" t="s">
        <v>666</v>
      </c>
      <c r="D26" s="121" t="s">
        <v>295</v>
      </c>
      <c r="E26" s="443">
        <v>39.42</v>
      </c>
      <c r="F26" s="122"/>
      <c r="G26" s="446">
        <f t="shared" si="0"/>
        <v>0</v>
      </c>
      <c r="H26" s="321">
        <v>0.0060100000000034</v>
      </c>
      <c r="I26" s="322">
        <f t="shared" si="8"/>
        <v>0.23691420000013402</v>
      </c>
      <c r="J26" s="321">
        <v>0</v>
      </c>
      <c r="K26" s="322">
        <f t="shared" si="9"/>
        <v>0</v>
      </c>
      <c r="O26" s="117">
        <v>2</v>
      </c>
      <c r="AA26" s="93">
        <v>1</v>
      </c>
      <c r="AB26" s="93">
        <v>1</v>
      </c>
      <c r="AC26" s="93">
        <v>1</v>
      </c>
      <c r="AZ26" s="93">
        <v>1</v>
      </c>
      <c r="BA26" s="125">
        <f t="shared" si="10"/>
        <v>0</v>
      </c>
      <c r="BB26" s="93">
        <f t="shared" si="11"/>
        <v>0</v>
      </c>
      <c r="BC26" s="93">
        <f t="shared" si="12"/>
        <v>0</v>
      </c>
      <c r="BD26" s="93">
        <f t="shared" si="13"/>
        <v>0</v>
      </c>
      <c r="BE26" s="93">
        <f t="shared" si="14"/>
        <v>0</v>
      </c>
      <c r="CA26" s="117">
        <v>1</v>
      </c>
      <c r="CB26" s="117">
        <v>1</v>
      </c>
    </row>
    <row r="27" spans="1:80" ht="19.5">
      <c r="A27" s="118">
        <v>20</v>
      </c>
      <c r="B27" s="119" t="s">
        <v>667</v>
      </c>
      <c r="C27" s="120" t="s">
        <v>668</v>
      </c>
      <c r="D27" s="121" t="s">
        <v>343</v>
      </c>
      <c r="E27" s="443">
        <v>484.361</v>
      </c>
      <c r="F27" s="122"/>
      <c r="G27" s="446">
        <f t="shared" si="0"/>
        <v>0</v>
      </c>
      <c r="H27" s="321">
        <v>0.000609999999999999</v>
      </c>
      <c r="I27" s="322">
        <f t="shared" si="8"/>
        <v>0.2954602099999995</v>
      </c>
      <c r="J27" s="321">
        <v>0</v>
      </c>
      <c r="K27" s="322">
        <f t="shared" si="9"/>
        <v>0</v>
      </c>
      <c r="O27" s="117">
        <v>2</v>
      </c>
      <c r="AA27" s="93">
        <v>1</v>
      </c>
      <c r="AB27" s="93">
        <v>1</v>
      </c>
      <c r="AC27" s="93">
        <v>1</v>
      </c>
      <c r="AZ27" s="93">
        <v>1</v>
      </c>
      <c r="BA27" s="125">
        <f t="shared" si="10"/>
        <v>0</v>
      </c>
      <c r="BB27" s="93">
        <f t="shared" si="11"/>
        <v>0</v>
      </c>
      <c r="BC27" s="93">
        <f t="shared" si="12"/>
        <v>0</v>
      </c>
      <c r="BD27" s="93">
        <f t="shared" si="13"/>
        <v>0</v>
      </c>
      <c r="BE27" s="93">
        <f t="shared" si="14"/>
        <v>0</v>
      </c>
      <c r="CA27" s="117">
        <v>1</v>
      </c>
      <c r="CB27" s="117">
        <v>1</v>
      </c>
    </row>
    <row r="28" spans="1:80" ht="12.75">
      <c r="A28" s="131"/>
      <c r="B28" s="132" t="s">
        <v>214</v>
      </c>
      <c r="C28" s="133" t="str">
        <f>CONCATENATE(B7," ",C7)</f>
        <v>1 Zemní práce</v>
      </c>
      <c r="D28" s="134"/>
      <c r="E28" s="444"/>
      <c r="F28" s="136"/>
      <c r="G28" s="447">
        <f>SUM(G7:G27)</f>
        <v>0</v>
      </c>
      <c r="H28" s="321">
        <v>0.10373000000004101</v>
      </c>
      <c r="I28" s="322">
        <f t="shared" si="8"/>
        <v>0</v>
      </c>
      <c r="J28" s="321">
        <v>0</v>
      </c>
      <c r="K28" s="322">
        <f t="shared" si="9"/>
        <v>0</v>
      </c>
      <c r="O28" s="117">
        <v>2</v>
      </c>
      <c r="AA28" s="93">
        <v>1</v>
      </c>
      <c r="AB28" s="93">
        <v>1</v>
      </c>
      <c r="AC28" s="93">
        <v>1</v>
      </c>
      <c r="AZ28" s="93">
        <v>1</v>
      </c>
      <c r="BA28" s="125">
        <f t="shared" si="10"/>
        <v>0</v>
      </c>
      <c r="BB28" s="93">
        <f t="shared" si="11"/>
        <v>0</v>
      </c>
      <c r="BC28" s="93">
        <f t="shared" si="12"/>
        <v>0</v>
      </c>
      <c r="BD28" s="93">
        <f t="shared" si="13"/>
        <v>0</v>
      </c>
      <c r="BE28" s="93">
        <f t="shared" si="14"/>
        <v>0</v>
      </c>
      <c r="CA28" s="117">
        <v>1</v>
      </c>
      <c r="CB28" s="117">
        <v>1</v>
      </c>
    </row>
    <row r="29" spans="1:57" ht="12.75">
      <c r="A29" s="111" t="s">
        <v>162</v>
      </c>
      <c r="B29" s="112" t="s">
        <v>669</v>
      </c>
      <c r="C29" s="113" t="s">
        <v>670</v>
      </c>
      <c r="D29" s="114"/>
      <c r="E29" s="445"/>
      <c r="F29" s="115"/>
      <c r="G29" s="448"/>
      <c r="H29" s="323"/>
      <c r="I29" s="324">
        <f>SUM(I22:I28)</f>
        <v>135.1556459180382</v>
      </c>
      <c r="J29" s="323"/>
      <c r="K29" s="324">
        <f>SUM(K22:K28)</f>
        <v>0</v>
      </c>
      <c r="O29" s="117">
        <v>4</v>
      </c>
      <c r="BA29" s="138">
        <f>SUM(BA22:BA28)</f>
        <v>0</v>
      </c>
      <c r="BB29" s="138">
        <f>SUM(BB22:BB28)</f>
        <v>0</v>
      </c>
      <c r="BC29" s="138">
        <f>SUM(BC22:BC28)</f>
        <v>0</v>
      </c>
      <c r="BD29" s="138">
        <f>SUM(BD22:BD28)</f>
        <v>0</v>
      </c>
      <c r="BE29" s="138">
        <f>SUM(BE22:BE28)</f>
        <v>0</v>
      </c>
    </row>
    <row r="30" spans="1:15" ht="12">
      <c r="A30" s="118">
        <v>21</v>
      </c>
      <c r="B30" s="119" t="s">
        <v>671</v>
      </c>
      <c r="C30" s="120" t="s">
        <v>672</v>
      </c>
      <c r="D30" s="121" t="s">
        <v>435</v>
      </c>
      <c r="E30" s="443">
        <v>228.23</v>
      </c>
      <c r="F30" s="122"/>
      <c r="G30" s="446">
        <f>E30*F30</f>
        <v>0</v>
      </c>
      <c r="H30" s="317"/>
      <c r="I30" s="318"/>
      <c r="J30" s="319"/>
      <c r="K30" s="320"/>
      <c r="O30" s="117">
        <v>1</v>
      </c>
    </row>
    <row r="31" spans="1:80" ht="12.75">
      <c r="A31" s="131"/>
      <c r="B31" s="132" t="s">
        <v>214</v>
      </c>
      <c r="C31" s="133" t="str">
        <f>CONCATENATE(B29," ",C29)</f>
        <v>3 Svislé a kompletní konstrukce</v>
      </c>
      <c r="D31" s="134"/>
      <c r="E31" s="444"/>
      <c r="F31" s="136"/>
      <c r="G31" s="447">
        <f>SUM(G29:G30)</f>
        <v>0</v>
      </c>
      <c r="H31" s="321">
        <v>0</v>
      </c>
      <c r="I31" s="322">
        <f aca="true" t="shared" si="15" ref="I31:I38">E31*H31</f>
        <v>0</v>
      </c>
      <c r="J31" s="321">
        <v>0</v>
      </c>
      <c r="K31" s="322">
        <f aca="true" t="shared" si="16" ref="K31:K38">E31*J31</f>
        <v>0</v>
      </c>
      <c r="O31" s="117">
        <v>2</v>
      </c>
      <c r="AA31" s="93">
        <v>1</v>
      </c>
      <c r="AB31" s="93">
        <v>1</v>
      </c>
      <c r="AC31" s="93">
        <v>1</v>
      </c>
      <c r="AZ31" s="93">
        <v>1</v>
      </c>
      <c r="BA31" s="125">
        <f aca="true" t="shared" si="17" ref="BA31:BA38">IF(AZ31=1,G31,0)</f>
        <v>0</v>
      </c>
      <c r="BB31" s="93">
        <f aca="true" t="shared" si="18" ref="BB31:BB38">IF(AZ31=2,G31,0)</f>
        <v>0</v>
      </c>
      <c r="BC31" s="93">
        <f aca="true" t="shared" si="19" ref="BC31:BC38">IF(AZ31=3,G31,0)</f>
        <v>0</v>
      </c>
      <c r="BD31" s="93">
        <f aca="true" t="shared" si="20" ref="BD31:BD38">IF(AZ31=4,G31,0)</f>
        <v>0</v>
      </c>
      <c r="BE31" s="93">
        <f aca="true" t="shared" si="21" ref="BE31:BE38">IF(AZ31=5,G31,0)</f>
        <v>0</v>
      </c>
      <c r="CA31" s="117">
        <v>1</v>
      </c>
      <c r="CB31" s="117">
        <v>1</v>
      </c>
    </row>
    <row r="32" spans="1:80" ht="12.75">
      <c r="A32" s="111" t="s">
        <v>162</v>
      </c>
      <c r="B32" s="112" t="s">
        <v>673</v>
      </c>
      <c r="C32" s="113" t="s">
        <v>674</v>
      </c>
      <c r="D32" s="114"/>
      <c r="E32" s="445"/>
      <c r="F32" s="115"/>
      <c r="G32" s="448"/>
      <c r="H32" s="321">
        <v>9.99999999999612E-06</v>
      </c>
      <c r="I32" s="322">
        <f t="shared" si="15"/>
        <v>0</v>
      </c>
      <c r="J32" s="321">
        <v>0</v>
      </c>
      <c r="K32" s="322">
        <f t="shared" si="16"/>
        <v>0</v>
      </c>
      <c r="O32" s="117">
        <v>2</v>
      </c>
      <c r="AA32" s="93">
        <v>1</v>
      </c>
      <c r="AB32" s="93">
        <v>1</v>
      </c>
      <c r="AC32" s="93">
        <v>1</v>
      </c>
      <c r="AZ32" s="93">
        <v>1</v>
      </c>
      <c r="BA32" s="93">
        <f t="shared" si="17"/>
        <v>0</v>
      </c>
      <c r="BB32" s="93">
        <f t="shared" si="18"/>
        <v>0</v>
      </c>
      <c r="BC32" s="93">
        <f t="shared" si="19"/>
        <v>0</v>
      </c>
      <c r="BD32" s="93">
        <f t="shared" si="20"/>
        <v>0</v>
      </c>
      <c r="BE32" s="93">
        <f t="shared" si="21"/>
        <v>0</v>
      </c>
      <c r="CA32" s="117">
        <v>1</v>
      </c>
      <c r="CB32" s="117">
        <v>1</v>
      </c>
    </row>
    <row r="33" spans="1:80" ht="12">
      <c r="A33" s="118">
        <v>22</v>
      </c>
      <c r="B33" s="119" t="s">
        <v>675</v>
      </c>
      <c r="C33" s="120" t="s">
        <v>676</v>
      </c>
      <c r="D33" s="121" t="s">
        <v>309</v>
      </c>
      <c r="E33" s="443">
        <v>3.942</v>
      </c>
      <c r="F33" s="122"/>
      <c r="G33" s="446">
        <f>E33*F33</f>
        <v>0</v>
      </c>
      <c r="H33" s="321">
        <v>9.00000000000345E-05</v>
      </c>
      <c r="I33" s="322">
        <f t="shared" si="15"/>
        <v>0.00035478000000013603</v>
      </c>
      <c r="J33" s="321">
        <v>0</v>
      </c>
      <c r="K33" s="322">
        <f t="shared" si="16"/>
        <v>0</v>
      </c>
      <c r="O33" s="117">
        <v>2</v>
      </c>
      <c r="AA33" s="93">
        <v>1</v>
      </c>
      <c r="AB33" s="93">
        <v>1</v>
      </c>
      <c r="AC33" s="93">
        <v>1</v>
      </c>
      <c r="AZ33" s="93">
        <v>1</v>
      </c>
      <c r="BA33" s="125">
        <f t="shared" si="17"/>
        <v>0</v>
      </c>
      <c r="BB33" s="93">
        <f t="shared" si="18"/>
        <v>0</v>
      </c>
      <c r="BC33" s="93">
        <f t="shared" si="19"/>
        <v>0</v>
      </c>
      <c r="BD33" s="93">
        <f t="shared" si="20"/>
        <v>0</v>
      </c>
      <c r="BE33" s="93">
        <f t="shared" si="21"/>
        <v>0</v>
      </c>
      <c r="CA33" s="117">
        <v>1</v>
      </c>
      <c r="CB33" s="117">
        <v>1</v>
      </c>
    </row>
    <row r="34" spans="1:80" ht="12">
      <c r="A34" s="118">
        <v>23</v>
      </c>
      <c r="B34" s="119" t="s">
        <v>677</v>
      </c>
      <c r="C34" s="120" t="s">
        <v>678</v>
      </c>
      <c r="D34" s="121" t="s">
        <v>309</v>
      </c>
      <c r="E34" s="443">
        <v>18.2584</v>
      </c>
      <c r="F34" s="122"/>
      <c r="G34" s="446">
        <f>E34*F34</f>
        <v>0</v>
      </c>
      <c r="H34" s="321">
        <v>0.0007599999999996501</v>
      </c>
      <c r="I34" s="322">
        <f t="shared" si="15"/>
        <v>0.013876383999993611</v>
      </c>
      <c r="J34" s="321">
        <v>0</v>
      </c>
      <c r="K34" s="322">
        <f t="shared" si="16"/>
        <v>0</v>
      </c>
      <c r="O34" s="117">
        <v>2</v>
      </c>
      <c r="AA34" s="93">
        <v>1</v>
      </c>
      <c r="AB34" s="93">
        <v>1</v>
      </c>
      <c r="AC34" s="93">
        <v>1</v>
      </c>
      <c r="AZ34" s="93">
        <v>1</v>
      </c>
      <c r="BA34" s="125">
        <f t="shared" si="17"/>
        <v>0</v>
      </c>
      <c r="BB34" s="93">
        <f t="shared" si="18"/>
        <v>0</v>
      </c>
      <c r="BC34" s="93">
        <f t="shared" si="19"/>
        <v>0</v>
      </c>
      <c r="BD34" s="93">
        <f t="shared" si="20"/>
        <v>0</v>
      </c>
      <c r="BE34" s="93">
        <f t="shared" si="21"/>
        <v>0</v>
      </c>
      <c r="CA34" s="117">
        <v>1</v>
      </c>
      <c r="CB34" s="117">
        <v>1</v>
      </c>
    </row>
    <row r="35" spans="1:80" ht="12">
      <c r="A35" s="118">
        <v>24</v>
      </c>
      <c r="B35" s="119" t="s">
        <v>679</v>
      </c>
      <c r="C35" s="120" t="s">
        <v>680</v>
      </c>
      <c r="D35" s="121" t="s">
        <v>295</v>
      </c>
      <c r="E35" s="443">
        <v>97.2</v>
      </c>
      <c r="F35" s="122"/>
      <c r="G35" s="446">
        <f>E35*F35</f>
        <v>0</v>
      </c>
      <c r="H35" s="321">
        <v>0.22487000000001</v>
      </c>
      <c r="I35" s="322">
        <f t="shared" si="15"/>
        <v>21.857364000000974</v>
      </c>
      <c r="J35" s="321">
        <v>0</v>
      </c>
      <c r="K35" s="322">
        <f t="shared" si="16"/>
        <v>0</v>
      </c>
      <c r="O35" s="117">
        <v>2</v>
      </c>
      <c r="AA35" s="93">
        <v>1</v>
      </c>
      <c r="AB35" s="93">
        <v>1</v>
      </c>
      <c r="AC35" s="93">
        <v>1</v>
      </c>
      <c r="AZ35" s="93">
        <v>1</v>
      </c>
      <c r="BA35" s="125">
        <f t="shared" si="17"/>
        <v>0</v>
      </c>
      <c r="BB35" s="93">
        <f t="shared" si="18"/>
        <v>0</v>
      </c>
      <c r="BC35" s="93">
        <f t="shared" si="19"/>
        <v>0</v>
      </c>
      <c r="BD35" s="93">
        <f t="shared" si="20"/>
        <v>0</v>
      </c>
      <c r="BE35" s="93">
        <f t="shared" si="21"/>
        <v>0</v>
      </c>
      <c r="CA35" s="117">
        <v>1</v>
      </c>
      <c r="CB35" s="117">
        <v>1</v>
      </c>
    </row>
    <row r="36" spans="1:80" ht="12">
      <c r="A36" s="118">
        <v>25</v>
      </c>
      <c r="B36" s="119" t="s">
        <v>681</v>
      </c>
      <c r="C36" s="120" t="s">
        <v>682</v>
      </c>
      <c r="D36" s="121" t="s">
        <v>309</v>
      </c>
      <c r="E36" s="443">
        <v>0.448</v>
      </c>
      <c r="F36" s="122"/>
      <c r="G36" s="446">
        <f>E36*F36</f>
        <v>0</v>
      </c>
      <c r="H36" s="321">
        <v>2.37855000000127</v>
      </c>
      <c r="I36" s="322">
        <f t="shared" si="15"/>
        <v>1.065590400000569</v>
      </c>
      <c r="J36" s="321">
        <v>0</v>
      </c>
      <c r="K36" s="322">
        <f t="shared" si="16"/>
        <v>0</v>
      </c>
      <c r="O36" s="117">
        <v>2</v>
      </c>
      <c r="AA36" s="93">
        <v>1</v>
      </c>
      <c r="AB36" s="93">
        <v>1</v>
      </c>
      <c r="AC36" s="93">
        <v>1</v>
      </c>
      <c r="AZ36" s="93">
        <v>1</v>
      </c>
      <c r="BA36" s="125">
        <f t="shared" si="17"/>
        <v>0</v>
      </c>
      <c r="BB36" s="93">
        <f t="shared" si="18"/>
        <v>0</v>
      </c>
      <c r="BC36" s="93">
        <f t="shared" si="19"/>
        <v>0</v>
      </c>
      <c r="BD36" s="93">
        <f t="shared" si="20"/>
        <v>0</v>
      </c>
      <c r="BE36" s="93">
        <f t="shared" si="21"/>
        <v>0</v>
      </c>
      <c r="CA36" s="117">
        <v>1</v>
      </c>
      <c r="CB36" s="117">
        <v>1</v>
      </c>
    </row>
    <row r="37" spans="1:80" ht="12">
      <c r="A37" s="118">
        <v>26</v>
      </c>
      <c r="B37" s="119" t="s">
        <v>683</v>
      </c>
      <c r="C37" s="120" t="s">
        <v>684</v>
      </c>
      <c r="D37" s="121" t="s">
        <v>295</v>
      </c>
      <c r="E37" s="443">
        <v>111.78</v>
      </c>
      <c r="F37" s="122"/>
      <c r="G37" s="446">
        <f>E37*F37</f>
        <v>0</v>
      </c>
      <c r="H37" s="321">
        <v>0.25</v>
      </c>
      <c r="I37" s="322">
        <f t="shared" si="15"/>
        <v>27.945</v>
      </c>
      <c r="J37" s="321"/>
      <c r="K37" s="322">
        <f t="shared" si="16"/>
        <v>0</v>
      </c>
      <c r="O37" s="117">
        <v>2</v>
      </c>
      <c r="AA37" s="93">
        <v>12</v>
      </c>
      <c r="AB37" s="93">
        <v>0</v>
      </c>
      <c r="AC37" s="93">
        <v>38</v>
      </c>
      <c r="AZ37" s="93">
        <v>1</v>
      </c>
      <c r="BA37" s="125">
        <f t="shared" si="17"/>
        <v>0</v>
      </c>
      <c r="BB37" s="93">
        <f t="shared" si="18"/>
        <v>0</v>
      </c>
      <c r="BC37" s="93">
        <f t="shared" si="19"/>
        <v>0</v>
      </c>
      <c r="BD37" s="93">
        <f t="shared" si="20"/>
        <v>0</v>
      </c>
      <c r="BE37" s="93">
        <f t="shared" si="21"/>
        <v>0</v>
      </c>
      <c r="CA37" s="117">
        <v>12</v>
      </c>
      <c r="CB37" s="117">
        <v>0</v>
      </c>
    </row>
    <row r="38" spans="1:80" ht="12.75">
      <c r="A38" s="131"/>
      <c r="B38" s="132" t="s">
        <v>214</v>
      </c>
      <c r="C38" s="133" t="str">
        <f>CONCATENATE(B32," ",C32)</f>
        <v>4 Vodorovné konstrukce</v>
      </c>
      <c r="D38" s="134"/>
      <c r="E38" s="444"/>
      <c r="F38" s="136"/>
      <c r="G38" s="447">
        <f>SUM(G32:G37)</f>
        <v>0</v>
      </c>
      <c r="H38" s="321">
        <v>0.25</v>
      </c>
      <c r="I38" s="322">
        <f t="shared" si="15"/>
        <v>0</v>
      </c>
      <c r="J38" s="321"/>
      <c r="K38" s="322">
        <f t="shared" si="16"/>
        <v>0</v>
      </c>
      <c r="O38" s="117">
        <v>2</v>
      </c>
      <c r="AA38" s="93">
        <v>12</v>
      </c>
      <c r="AB38" s="93">
        <v>0</v>
      </c>
      <c r="AC38" s="93">
        <v>33</v>
      </c>
      <c r="AZ38" s="93">
        <v>1</v>
      </c>
      <c r="BA38" s="125">
        <f t="shared" si="17"/>
        <v>0</v>
      </c>
      <c r="BB38" s="93">
        <f t="shared" si="18"/>
        <v>0</v>
      </c>
      <c r="BC38" s="93">
        <f t="shared" si="19"/>
        <v>0</v>
      </c>
      <c r="BD38" s="93">
        <f t="shared" si="20"/>
        <v>0</v>
      </c>
      <c r="BE38" s="93">
        <f t="shared" si="21"/>
        <v>0</v>
      </c>
      <c r="CA38" s="117">
        <v>12</v>
      </c>
      <c r="CB38" s="117">
        <v>0</v>
      </c>
    </row>
    <row r="39" spans="1:57" ht="12.75">
      <c r="A39" s="111" t="s">
        <v>162</v>
      </c>
      <c r="B39" s="112" t="s">
        <v>583</v>
      </c>
      <c r="C39" s="113" t="s">
        <v>584</v>
      </c>
      <c r="D39" s="114"/>
      <c r="E39" s="445"/>
      <c r="F39" s="115"/>
      <c r="G39" s="448"/>
      <c r="H39" s="323"/>
      <c r="I39" s="324">
        <f>SUM(I30:I38)</f>
        <v>50.88218556400154</v>
      </c>
      <c r="J39" s="323"/>
      <c r="K39" s="324">
        <f>SUM(K30:K38)</f>
        <v>0</v>
      </c>
      <c r="O39" s="117">
        <v>4</v>
      </c>
      <c r="BA39" s="138">
        <f>SUM(BA30:BA38)</f>
        <v>0</v>
      </c>
      <c r="BB39" s="138">
        <f>SUM(BB30:BB38)</f>
        <v>0</v>
      </c>
      <c r="BC39" s="138">
        <f>SUM(BC30:BC38)</f>
        <v>0</v>
      </c>
      <c r="BD39" s="138">
        <f>SUM(BD30:BD38)</f>
        <v>0</v>
      </c>
      <c r="BE39" s="138">
        <f>SUM(BE30:BE38)</f>
        <v>0</v>
      </c>
    </row>
    <row r="40" spans="1:15" ht="19.5">
      <c r="A40" s="118">
        <v>27</v>
      </c>
      <c r="B40" s="119" t="s">
        <v>685</v>
      </c>
      <c r="C40" s="120" t="s">
        <v>686</v>
      </c>
      <c r="D40" s="121" t="s">
        <v>435</v>
      </c>
      <c r="E40" s="443">
        <v>61.71</v>
      </c>
      <c r="F40" s="122"/>
      <c r="G40" s="446">
        <f aca="true" t="shared" si="22" ref="G40:G72">E40*F40</f>
        <v>0</v>
      </c>
      <c r="H40" s="317"/>
      <c r="I40" s="318"/>
      <c r="J40" s="319"/>
      <c r="K40" s="320"/>
      <c r="O40" s="117">
        <v>1</v>
      </c>
    </row>
    <row r="41" spans="1:80" ht="19.5">
      <c r="A41" s="118">
        <v>28</v>
      </c>
      <c r="B41" s="119" t="s">
        <v>687</v>
      </c>
      <c r="C41" s="120" t="s">
        <v>688</v>
      </c>
      <c r="D41" s="121" t="s">
        <v>435</v>
      </c>
      <c r="E41" s="443">
        <v>51.57</v>
      </c>
      <c r="F41" s="122"/>
      <c r="G41" s="446">
        <f t="shared" si="22"/>
        <v>0</v>
      </c>
      <c r="H41" s="321">
        <v>0</v>
      </c>
      <c r="I41" s="322">
        <f>E41*H41</f>
        <v>0</v>
      </c>
      <c r="J41" s="321"/>
      <c r="K41" s="322">
        <f>E41*J41</f>
        <v>0</v>
      </c>
      <c r="O41" s="117">
        <v>2</v>
      </c>
      <c r="AA41" s="93">
        <v>7</v>
      </c>
      <c r="AB41" s="93">
        <v>1</v>
      </c>
      <c r="AC41" s="93">
        <v>2</v>
      </c>
      <c r="AZ41" s="93">
        <v>1</v>
      </c>
      <c r="BA41" s="125">
        <f>IF(AZ41=1,G41,0)</f>
        <v>0</v>
      </c>
      <c r="BB41" s="93">
        <f>IF(AZ41=2,G41,0)</f>
        <v>0</v>
      </c>
      <c r="BC41" s="93">
        <f>IF(AZ41=3,G41,0)</f>
        <v>0</v>
      </c>
      <c r="BD41" s="93">
        <f>IF(AZ41=4,G41,0)</f>
        <v>0</v>
      </c>
      <c r="BE41" s="93">
        <f>IF(AZ41=5,G41,0)</f>
        <v>0</v>
      </c>
      <c r="CA41" s="117">
        <v>7</v>
      </c>
      <c r="CB41" s="117">
        <v>1</v>
      </c>
    </row>
    <row r="42" spans="1:57" ht="19.5">
      <c r="A42" s="118">
        <v>29</v>
      </c>
      <c r="B42" s="119" t="s">
        <v>689</v>
      </c>
      <c r="C42" s="120" t="s">
        <v>690</v>
      </c>
      <c r="D42" s="121" t="s">
        <v>435</v>
      </c>
      <c r="E42" s="443">
        <v>114.95</v>
      </c>
      <c r="F42" s="122"/>
      <c r="G42" s="446">
        <f t="shared" si="22"/>
        <v>0</v>
      </c>
      <c r="H42" s="323"/>
      <c r="I42" s="324">
        <f>SUM(I40:I41)</f>
        <v>0</v>
      </c>
      <c r="J42" s="323"/>
      <c r="K42" s="324">
        <f>SUM(K40:K41)</f>
        <v>0</v>
      </c>
      <c r="O42" s="117">
        <v>4</v>
      </c>
      <c r="BA42" s="138">
        <f>SUM(BA40:BA41)</f>
        <v>0</v>
      </c>
      <c r="BB42" s="138">
        <f>SUM(BB40:BB41)</f>
        <v>0</v>
      </c>
      <c r="BC42" s="138">
        <f>SUM(BC40:BC41)</f>
        <v>0</v>
      </c>
      <c r="BD42" s="138">
        <f>SUM(BD40:BD41)</f>
        <v>0</v>
      </c>
      <c r="BE42" s="138">
        <f>SUM(BE40:BE41)</f>
        <v>0</v>
      </c>
    </row>
    <row r="43" spans="1:7" ht="12">
      <c r="A43" s="118">
        <v>30</v>
      </c>
      <c r="B43" s="119" t="s">
        <v>691</v>
      </c>
      <c r="C43" s="120" t="s">
        <v>692</v>
      </c>
      <c r="D43" s="121" t="s">
        <v>587</v>
      </c>
      <c r="E43" s="443">
        <v>18</v>
      </c>
      <c r="F43" s="122"/>
      <c r="G43" s="446">
        <f t="shared" si="22"/>
        <v>0</v>
      </c>
    </row>
    <row r="44" spans="1:7" ht="19.5">
      <c r="A44" s="118">
        <v>31</v>
      </c>
      <c r="B44" s="119" t="s">
        <v>693</v>
      </c>
      <c r="C44" s="120" t="s">
        <v>694</v>
      </c>
      <c r="D44" s="121" t="s">
        <v>587</v>
      </c>
      <c r="E44" s="443">
        <v>1</v>
      </c>
      <c r="F44" s="122"/>
      <c r="G44" s="446">
        <f t="shared" si="22"/>
        <v>0</v>
      </c>
    </row>
    <row r="45" spans="1:7" ht="19.5">
      <c r="A45" s="118">
        <v>32</v>
      </c>
      <c r="B45" s="119" t="s">
        <v>695</v>
      </c>
      <c r="C45" s="120" t="s">
        <v>696</v>
      </c>
      <c r="D45" s="121" t="s">
        <v>587</v>
      </c>
      <c r="E45" s="443">
        <v>1</v>
      </c>
      <c r="F45" s="122"/>
      <c r="G45" s="446">
        <f t="shared" si="22"/>
        <v>0</v>
      </c>
    </row>
    <row r="46" spans="1:7" ht="12">
      <c r="A46" s="118">
        <v>33</v>
      </c>
      <c r="B46" s="119" t="s">
        <v>697</v>
      </c>
      <c r="C46" s="120" t="s">
        <v>698</v>
      </c>
      <c r="D46" s="121" t="s">
        <v>587</v>
      </c>
      <c r="E46" s="443">
        <v>4</v>
      </c>
      <c r="F46" s="122"/>
      <c r="G46" s="446">
        <f t="shared" si="22"/>
        <v>0</v>
      </c>
    </row>
    <row r="47" spans="1:7" ht="12">
      <c r="A47" s="118">
        <v>34</v>
      </c>
      <c r="B47" s="119" t="s">
        <v>699</v>
      </c>
      <c r="C47" s="120" t="s">
        <v>700</v>
      </c>
      <c r="D47" s="121" t="s">
        <v>587</v>
      </c>
      <c r="E47" s="443">
        <v>4</v>
      </c>
      <c r="F47" s="122"/>
      <c r="G47" s="446">
        <f t="shared" si="22"/>
        <v>0</v>
      </c>
    </row>
    <row r="48" spans="1:7" ht="12">
      <c r="A48" s="118">
        <v>35</v>
      </c>
      <c r="B48" s="119" t="s">
        <v>701</v>
      </c>
      <c r="C48" s="120" t="s">
        <v>702</v>
      </c>
      <c r="D48" s="121" t="s">
        <v>587</v>
      </c>
      <c r="E48" s="443">
        <v>4</v>
      </c>
      <c r="F48" s="122"/>
      <c r="G48" s="446">
        <f t="shared" si="22"/>
        <v>0</v>
      </c>
    </row>
    <row r="49" spans="1:7" ht="12">
      <c r="A49" s="118">
        <v>36</v>
      </c>
      <c r="B49" s="119" t="s">
        <v>703</v>
      </c>
      <c r="C49" s="120" t="s">
        <v>704</v>
      </c>
      <c r="D49" s="121" t="s">
        <v>587</v>
      </c>
      <c r="E49" s="443">
        <v>4</v>
      </c>
      <c r="F49" s="122"/>
      <c r="G49" s="446">
        <f t="shared" si="22"/>
        <v>0</v>
      </c>
    </row>
    <row r="50" spans="1:7" ht="12">
      <c r="A50" s="118">
        <v>37</v>
      </c>
      <c r="B50" s="119" t="s">
        <v>705</v>
      </c>
      <c r="C50" s="120" t="s">
        <v>706</v>
      </c>
      <c r="D50" s="121" t="s">
        <v>587</v>
      </c>
      <c r="E50" s="443">
        <v>9</v>
      </c>
      <c r="F50" s="122"/>
      <c r="G50" s="446">
        <f t="shared" si="22"/>
        <v>0</v>
      </c>
    </row>
    <row r="51" spans="1:7" ht="12">
      <c r="A51" s="118">
        <v>38</v>
      </c>
      <c r="B51" s="119" t="s">
        <v>707</v>
      </c>
      <c r="C51" s="120" t="s">
        <v>708</v>
      </c>
      <c r="D51" s="121" t="s">
        <v>587</v>
      </c>
      <c r="E51" s="443">
        <v>8</v>
      </c>
      <c r="F51" s="122"/>
      <c r="G51" s="446">
        <f t="shared" si="22"/>
        <v>0</v>
      </c>
    </row>
    <row r="52" spans="1:7" ht="12">
      <c r="A52" s="118">
        <v>39</v>
      </c>
      <c r="B52" s="119" t="s">
        <v>709</v>
      </c>
      <c r="C52" s="120" t="s">
        <v>710</v>
      </c>
      <c r="D52" s="121" t="s">
        <v>587</v>
      </c>
      <c r="E52" s="443">
        <v>9</v>
      </c>
      <c r="F52" s="122"/>
      <c r="G52" s="446">
        <f t="shared" si="22"/>
        <v>0</v>
      </c>
    </row>
    <row r="53" spans="1:7" ht="12">
      <c r="A53" s="118">
        <v>40</v>
      </c>
      <c r="B53" s="119" t="s">
        <v>258</v>
      </c>
      <c r="C53" s="120" t="s">
        <v>711</v>
      </c>
      <c r="D53" s="121" t="s">
        <v>309</v>
      </c>
      <c r="E53" s="443">
        <v>21.5632</v>
      </c>
      <c r="F53" s="122"/>
      <c r="G53" s="446">
        <f t="shared" si="22"/>
        <v>0</v>
      </c>
    </row>
    <row r="54" spans="1:7" ht="12">
      <c r="A54" s="118">
        <v>41</v>
      </c>
      <c r="B54" s="119" t="s">
        <v>258</v>
      </c>
      <c r="C54" s="120" t="s">
        <v>712</v>
      </c>
      <c r="D54" s="121" t="s">
        <v>435</v>
      </c>
      <c r="E54" s="443">
        <v>228.23</v>
      </c>
      <c r="F54" s="122"/>
      <c r="G54" s="446">
        <f t="shared" si="22"/>
        <v>0</v>
      </c>
    </row>
    <row r="55" spans="1:7" ht="12">
      <c r="A55" s="118">
        <v>42</v>
      </c>
      <c r="B55" s="119" t="s">
        <v>258</v>
      </c>
      <c r="C55" s="120" t="s">
        <v>713</v>
      </c>
      <c r="D55" s="121" t="s">
        <v>714</v>
      </c>
      <c r="E55" s="443">
        <v>3</v>
      </c>
      <c r="F55" s="122"/>
      <c r="G55" s="446">
        <f t="shared" si="22"/>
        <v>0</v>
      </c>
    </row>
    <row r="56" spans="1:7" ht="12">
      <c r="A56" s="118">
        <v>43</v>
      </c>
      <c r="B56" s="119" t="s">
        <v>715</v>
      </c>
      <c r="C56" s="120" t="s">
        <v>716</v>
      </c>
      <c r="D56" s="121" t="s">
        <v>587</v>
      </c>
      <c r="E56" s="443">
        <v>18</v>
      </c>
      <c r="F56" s="122"/>
      <c r="G56" s="446">
        <f t="shared" si="22"/>
        <v>0</v>
      </c>
    </row>
    <row r="57" spans="1:7" ht="12">
      <c r="A57" s="118">
        <v>44</v>
      </c>
      <c r="B57" s="119" t="s">
        <v>258</v>
      </c>
      <c r="C57" s="120" t="s">
        <v>717</v>
      </c>
      <c r="D57" s="121" t="s">
        <v>587</v>
      </c>
      <c r="E57" s="443">
        <v>1</v>
      </c>
      <c r="F57" s="122"/>
      <c r="G57" s="446">
        <f t="shared" si="22"/>
        <v>0</v>
      </c>
    </row>
    <row r="58" spans="1:7" ht="12">
      <c r="A58" s="118">
        <v>45</v>
      </c>
      <c r="B58" s="119" t="s">
        <v>258</v>
      </c>
      <c r="C58" s="120" t="s">
        <v>718</v>
      </c>
      <c r="D58" s="121" t="s">
        <v>587</v>
      </c>
      <c r="E58" s="443">
        <v>1</v>
      </c>
      <c r="F58" s="122"/>
      <c r="G58" s="446">
        <f t="shared" si="22"/>
        <v>0</v>
      </c>
    </row>
    <row r="59" spans="1:7" ht="12">
      <c r="A59" s="118">
        <v>46</v>
      </c>
      <c r="B59" s="119" t="s">
        <v>258</v>
      </c>
      <c r="C59" s="120" t="s">
        <v>719</v>
      </c>
      <c r="D59" s="121" t="s">
        <v>587</v>
      </c>
      <c r="E59" s="443">
        <v>1</v>
      </c>
      <c r="F59" s="122"/>
      <c r="G59" s="446">
        <f t="shared" si="22"/>
        <v>0</v>
      </c>
    </row>
    <row r="60" spans="1:7" ht="12">
      <c r="A60" s="118">
        <v>47</v>
      </c>
      <c r="B60" s="119" t="s">
        <v>258</v>
      </c>
      <c r="C60" s="120" t="s">
        <v>720</v>
      </c>
      <c r="D60" s="121" t="s">
        <v>587</v>
      </c>
      <c r="E60" s="443">
        <v>9</v>
      </c>
      <c r="F60" s="122"/>
      <c r="G60" s="446">
        <f t="shared" si="22"/>
        <v>0</v>
      </c>
    </row>
    <row r="61" spans="1:7" ht="12">
      <c r="A61" s="118">
        <v>48</v>
      </c>
      <c r="B61" s="119" t="s">
        <v>258</v>
      </c>
      <c r="C61" s="120" t="s">
        <v>721</v>
      </c>
      <c r="D61" s="121" t="s">
        <v>587</v>
      </c>
      <c r="E61" s="443">
        <v>9</v>
      </c>
      <c r="F61" s="122"/>
      <c r="G61" s="446">
        <f t="shared" si="22"/>
        <v>0</v>
      </c>
    </row>
    <row r="62" spans="1:7" ht="12">
      <c r="A62" s="118">
        <v>49</v>
      </c>
      <c r="B62" s="119" t="s">
        <v>258</v>
      </c>
      <c r="C62" s="120" t="s">
        <v>722</v>
      </c>
      <c r="D62" s="121" t="s">
        <v>587</v>
      </c>
      <c r="E62" s="443">
        <v>1</v>
      </c>
      <c r="F62" s="122"/>
      <c r="G62" s="446">
        <f t="shared" si="22"/>
        <v>0</v>
      </c>
    </row>
    <row r="63" spans="1:7" ht="12">
      <c r="A63" s="118">
        <v>50</v>
      </c>
      <c r="B63" s="119" t="s">
        <v>258</v>
      </c>
      <c r="C63" s="120" t="s">
        <v>723</v>
      </c>
      <c r="D63" s="121" t="s">
        <v>587</v>
      </c>
      <c r="E63" s="443">
        <v>9</v>
      </c>
      <c r="F63" s="122"/>
      <c r="G63" s="446">
        <f t="shared" si="22"/>
        <v>0</v>
      </c>
    </row>
    <row r="64" spans="1:7" ht="12">
      <c r="A64" s="118">
        <v>51</v>
      </c>
      <c r="B64" s="119" t="s">
        <v>258</v>
      </c>
      <c r="C64" s="120" t="s">
        <v>724</v>
      </c>
      <c r="D64" s="121" t="s">
        <v>587</v>
      </c>
      <c r="E64" s="443">
        <v>3</v>
      </c>
      <c r="F64" s="122"/>
      <c r="G64" s="446">
        <f t="shared" si="22"/>
        <v>0</v>
      </c>
    </row>
    <row r="65" spans="1:7" ht="12">
      <c r="A65" s="118">
        <v>52</v>
      </c>
      <c r="B65" s="119" t="s">
        <v>258</v>
      </c>
      <c r="C65" s="120" t="s">
        <v>725</v>
      </c>
      <c r="D65" s="121" t="s">
        <v>587</v>
      </c>
      <c r="E65" s="443">
        <v>1</v>
      </c>
      <c r="F65" s="122"/>
      <c r="G65" s="446">
        <f t="shared" si="22"/>
        <v>0</v>
      </c>
    </row>
    <row r="66" spans="1:7" ht="12">
      <c r="A66" s="118">
        <v>53</v>
      </c>
      <c r="B66" s="119" t="s">
        <v>258</v>
      </c>
      <c r="C66" s="120" t="s">
        <v>726</v>
      </c>
      <c r="D66" s="121" t="s">
        <v>587</v>
      </c>
      <c r="E66" s="443">
        <v>6</v>
      </c>
      <c r="F66" s="122"/>
      <c r="G66" s="446">
        <f t="shared" si="22"/>
        <v>0</v>
      </c>
    </row>
    <row r="67" spans="1:7" ht="12">
      <c r="A67" s="118">
        <v>54</v>
      </c>
      <c r="B67" s="119" t="s">
        <v>258</v>
      </c>
      <c r="C67" s="120" t="s">
        <v>727</v>
      </c>
      <c r="D67" s="121" t="s">
        <v>587</v>
      </c>
      <c r="E67" s="443">
        <v>15</v>
      </c>
      <c r="F67" s="122"/>
      <c r="G67" s="446">
        <f t="shared" si="22"/>
        <v>0</v>
      </c>
    </row>
    <row r="68" spans="1:7" ht="12">
      <c r="A68" s="118">
        <v>55</v>
      </c>
      <c r="B68" s="119" t="s">
        <v>258</v>
      </c>
      <c r="C68" s="120" t="s">
        <v>728</v>
      </c>
      <c r="D68" s="121" t="s">
        <v>587</v>
      </c>
      <c r="E68" s="443">
        <v>7</v>
      </c>
      <c r="F68" s="122"/>
      <c r="G68" s="446">
        <f t="shared" si="22"/>
        <v>0</v>
      </c>
    </row>
    <row r="69" spans="1:7" ht="12">
      <c r="A69" s="118">
        <v>56</v>
      </c>
      <c r="B69" s="119" t="s">
        <v>258</v>
      </c>
      <c r="C69" s="120" t="s">
        <v>729</v>
      </c>
      <c r="D69" s="121" t="s">
        <v>587</v>
      </c>
      <c r="E69" s="443">
        <v>2</v>
      </c>
      <c r="F69" s="122"/>
      <c r="G69" s="446">
        <f t="shared" si="22"/>
        <v>0</v>
      </c>
    </row>
    <row r="70" spans="1:7" ht="12">
      <c r="A70" s="118">
        <v>57</v>
      </c>
      <c r="B70" s="119" t="s">
        <v>258</v>
      </c>
      <c r="C70" s="120" t="s">
        <v>730</v>
      </c>
      <c r="D70" s="121" t="s">
        <v>587</v>
      </c>
      <c r="E70" s="443">
        <v>1</v>
      </c>
      <c r="F70" s="122"/>
      <c r="G70" s="446">
        <f t="shared" si="22"/>
        <v>0</v>
      </c>
    </row>
    <row r="71" spans="1:7" ht="12">
      <c r="A71" s="118">
        <v>58</v>
      </c>
      <c r="B71" s="119" t="s">
        <v>258</v>
      </c>
      <c r="C71" s="120" t="s">
        <v>731</v>
      </c>
      <c r="D71" s="121" t="s">
        <v>587</v>
      </c>
      <c r="E71" s="443">
        <v>1</v>
      </c>
      <c r="F71" s="122"/>
      <c r="G71" s="446">
        <f t="shared" si="22"/>
        <v>0</v>
      </c>
    </row>
    <row r="72" spans="1:7" ht="12">
      <c r="A72" s="118">
        <v>59</v>
      </c>
      <c r="B72" s="119" t="s">
        <v>258</v>
      </c>
      <c r="C72" s="120" t="s">
        <v>732</v>
      </c>
      <c r="D72" s="121" t="s">
        <v>587</v>
      </c>
      <c r="E72" s="443">
        <v>1</v>
      </c>
      <c r="F72" s="122"/>
      <c r="G72" s="446">
        <f t="shared" si="22"/>
        <v>0</v>
      </c>
    </row>
    <row r="73" spans="1:7" ht="12.75">
      <c r="A73" s="131"/>
      <c r="B73" s="132" t="s">
        <v>214</v>
      </c>
      <c r="C73" s="133" t="str">
        <f>CONCATENATE(B39," ",C39)</f>
        <v>8 Trubní vedení</v>
      </c>
      <c r="D73" s="134"/>
      <c r="E73" s="444"/>
      <c r="F73" s="136"/>
      <c r="G73" s="447">
        <f>SUM(G39:G72)</f>
        <v>0</v>
      </c>
    </row>
    <row r="74" spans="1:7" ht="12.75">
      <c r="A74" s="111" t="s">
        <v>162</v>
      </c>
      <c r="B74" s="112" t="s">
        <v>505</v>
      </c>
      <c r="C74" s="113" t="s">
        <v>506</v>
      </c>
      <c r="D74" s="114"/>
      <c r="E74" s="445"/>
      <c r="F74" s="115"/>
      <c r="G74" s="448"/>
    </row>
    <row r="75" spans="1:7" ht="12">
      <c r="A75" s="118">
        <v>60</v>
      </c>
      <c r="B75" s="119" t="s">
        <v>733</v>
      </c>
      <c r="C75" s="120" t="s">
        <v>734</v>
      </c>
      <c r="D75" s="121" t="s">
        <v>343</v>
      </c>
      <c r="E75" s="443">
        <v>1380.06431313107</v>
      </c>
      <c r="F75" s="122"/>
      <c r="G75" s="446">
        <f>E75*F75</f>
        <v>0</v>
      </c>
    </row>
    <row r="76" spans="1:7" ht="12.75">
      <c r="A76" s="131"/>
      <c r="B76" s="132" t="s">
        <v>214</v>
      </c>
      <c r="C76" s="133" t="str">
        <f>CONCATENATE(B74," ",C74)</f>
        <v>99 Staveništní přesun hmot</v>
      </c>
      <c r="D76" s="134"/>
      <c r="E76" s="135"/>
      <c r="F76" s="136"/>
      <c r="G76" s="447">
        <f>SUM(G74:G75)</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
      <selection activeCell="C6" sqref="C6"/>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c r="D2" s="142"/>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43</v>
      </c>
      <c r="B5" s="153"/>
      <c r="C5" s="154" t="str">
        <f>Stavba!C29</f>
        <v>Veřejné osvětlení</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 07 rek'!H23</f>
        <v>0</v>
      </c>
      <c r="D15" s="188" t="str">
        <f>'SO02 01 Rek'!A17</f>
        <v>Ztížené výrobní podmínky</v>
      </c>
      <c r="E15" s="189"/>
      <c r="F15" s="190"/>
      <c r="G15" s="187">
        <f>'SO02 01 Rek'!I17</f>
        <v>0</v>
      </c>
    </row>
    <row r="16" spans="1:7" ht="15.75" customHeight="1">
      <c r="A16" s="185" t="s">
        <v>256</v>
      </c>
      <c r="B16" s="186" t="s">
        <v>257</v>
      </c>
      <c r="C16" s="187">
        <f>'SO02 01 Rek'!F12</f>
        <v>0</v>
      </c>
      <c r="D16" s="145" t="str">
        <f>'SO02 01 Rek'!A18</f>
        <v>Oborová přirážka</v>
      </c>
      <c r="E16" s="191"/>
      <c r="F16" s="192"/>
      <c r="G16" s="187">
        <f>'SO02 01 Rek'!I18</f>
        <v>0</v>
      </c>
    </row>
    <row r="17" spans="1:7" ht="15.75" customHeight="1">
      <c r="A17" s="185" t="s">
        <v>258</v>
      </c>
      <c r="B17" s="186" t="s">
        <v>259</v>
      </c>
      <c r="C17" s="187">
        <f>'SO02 01 Rek'!H12</f>
        <v>0</v>
      </c>
      <c r="D17" s="145" t="str">
        <f>'SO02 01 Rek'!A19</f>
        <v>Přesun stavebních kapacit</v>
      </c>
      <c r="E17" s="191"/>
      <c r="F17" s="192"/>
      <c r="G17" s="187">
        <f>'SO02 01 Rek'!I19</f>
        <v>0</v>
      </c>
    </row>
    <row r="18" spans="1:7" ht="15.75" customHeight="1">
      <c r="A18" s="193" t="s">
        <v>260</v>
      </c>
      <c r="B18" s="194" t="s">
        <v>261</v>
      </c>
      <c r="C18" s="187">
        <f>'SO02 01 Rek'!G12</f>
        <v>0</v>
      </c>
      <c r="D18" s="145" t="str">
        <f>'SO02 01 Rek'!A20</f>
        <v>Mimostaveništní doprava</v>
      </c>
      <c r="E18" s="191"/>
      <c r="F18" s="192"/>
      <c r="G18" s="187">
        <f>'SO02 01 Rek'!I20</f>
        <v>0</v>
      </c>
    </row>
    <row r="19" spans="1:7" ht="15.75" customHeight="1">
      <c r="A19" s="195" t="s">
        <v>262</v>
      </c>
      <c r="B19" s="186"/>
      <c r="C19" s="187">
        <f>SUM(C15:C18)</f>
        <v>0</v>
      </c>
      <c r="D19" s="145" t="str">
        <f>'SO02 01 Rek'!A21</f>
        <v>Zařízení staveniště</v>
      </c>
      <c r="E19" s="191"/>
      <c r="F19" s="192"/>
      <c r="G19" s="187">
        <f>'SO02 01 Rek'!I21</f>
        <v>0</v>
      </c>
    </row>
    <row r="20" spans="1:7" ht="15.75" customHeight="1">
      <c r="A20" s="195"/>
      <c r="B20" s="186"/>
      <c r="C20" s="187"/>
      <c r="D20" s="145" t="str">
        <f>'SO02 01 Rek'!A22</f>
        <v>Provoz investora</v>
      </c>
      <c r="E20" s="191"/>
      <c r="F20" s="192"/>
      <c r="G20" s="187">
        <f>'SO02 01 Rek'!I22</f>
        <v>0</v>
      </c>
    </row>
    <row r="21" spans="1:7" ht="15.75" customHeight="1">
      <c r="A21" s="195" t="s">
        <v>263</v>
      </c>
      <c r="B21" s="186"/>
      <c r="C21" s="187">
        <f>'SO02 01 Rek'!I12</f>
        <v>0</v>
      </c>
      <c r="D21" s="145" t="str">
        <f>'SO02 01 Rek'!A23</f>
        <v>Kompletační činnost (IČD)</v>
      </c>
      <c r="E21" s="191"/>
      <c r="F21" s="192"/>
      <c r="G21" s="187">
        <f>'SO02 01 Rek'!I23</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'SO02 01 Rek'!H25</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'SO 07 rek'!H23</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H25"/>
  <sheetViews>
    <sheetView showZeros="0" view="pageBreakPreview" zoomScale="80" zoomScaleSheetLayoutView="80" zoomScalePageLayoutView="0" workbookViewId="0" topLeftCell="A1">
      <selection activeCell="B19" sqref="B19"/>
    </sheetView>
  </sheetViews>
  <sheetFormatPr defaultColWidth="11.50390625" defaultRowHeight="12.75"/>
  <cols>
    <col min="1" max="5" width="11.50390625" style="0" customWidth="1"/>
    <col min="6" max="6" width="7.75390625" style="0" customWidth="1"/>
    <col min="7" max="7" width="1.00390625" style="0" customWidth="1"/>
    <col min="8" max="8" width="13.50390625" style="0" customWidth="1"/>
  </cols>
  <sheetData>
    <row r="1" spans="1:8" ht="12.75">
      <c r="A1" s="225" t="s">
        <v>2</v>
      </c>
      <c r="B1" s="226" t="str">
        <f>Stavba!D4</f>
        <v>Revitalizace obce Břest</v>
      </c>
      <c r="C1" s="226"/>
      <c r="D1" s="226"/>
      <c r="E1" s="226"/>
      <c r="F1" s="226"/>
      <c r="G1" s="227"/>
      <c r="H1" s="228"/>
    </row>
    <row r="2" spans="1:8" ht="12.75">
      <c r="A2" s="229" t="s">
        <v>153</v>
      </c>
      <c r="B2" s="230" t="s">
        <v>280</v>
      </c>
      <c r="C2" s="230"/>
      <c r="D2" s="230"/>
      <c r="E2" s="230"/>
      <c r="F2" s="230"/>
      <c r="G2" s="231"/>
      <c r="H2" s="232"/>
    </row>
    <row r="3" spans="1:8" ht="12.75">
      <c r="A3" s="233"/>
      <c r="B3" s="233"/>
      <c r="C3" s="233"/>
      <c r="D3" s="233"/>
      <c r="E3" s="233"/>
      <c r="F3" s="233"/>
      <c r="G3" s="233"/>
      <c r="H3" s="234"/>
    </row>
    <row r="4" spans="1:8" ht="18">
      <c r="A4" s="419" t="s">
        <v>281</v>
      </c>
      <c r="B4" s="419"/>
      <c r="C4" s="419"/>
      <c r="D4" s="419"/>
      <c r="E4" s="419"/>
      <c r="F4" s="419"/>
      <c r="G4" s="419"/>
      <c r="H4" s="419"/>
    </row>
    <row r="5" spans="1:8" ht="12.75">
      <c r="A5" s="233"/>
      <c r="B5" s="233"/>
      <c r="C5" s="233"/>
      <c r="D5" s="233"/>
      <c r="E5" s="233"/>
      <c r="F5" s="233"/>
      <c r="G5" s="233"/>
      <c r="H5" s="235"/>
    </row>
    <row r="6" spans="1:8" ht="12.75">
      <c r="A6" s="233" t="s">
        <v>282</v>
      </c>
      <c r="B6" s="236"/>
      <c r="C6" s="233"/>
      <c r="D6" s="233"/>
      <c r="E6" s="233"/>
      <c r="F6" s="233"/>
      <c r="G6" s="233"/>
      <c r="H6" s="235"/>
    </row>
    <row r="7" spans="1:8" ht="12.75">
      <c r="A7" s="233"/>
      <c r="B7" s="420"/>
      <c r="C7" s="420"/>
      <c r="D7" s="420"/>
      <c r="E7" s="420"/>
      <c r="F7" s="420"/>
      <c r="G7" s="420"/>
      <c r="H7" s="235"/>
    </row>
    <row r="8" spans="1:8" ht="12.75">
      <c r="A8" s="233"/>
      <c r="B8" s="233"/>
      <c r="C8" s="233"/>
      <c r="D8" s="233"/>
      <c r="E8" s="233"/>
      <c r="F8" s="233"/>
      <c r="G8" s="233"/>
      <c r="H8" s="235"/>
    </row>
    <row r="9" spans="1:8" ht="12.75">
      <c r="A9" s="233" t="s">
        <v>283</v>
      </c>
      <c r="B9" s="237" t="s">
        <v>284</v>
      </c>
      <c r="C9" s="237" t="s">
        <v>285</v>
      </c>
      <c r="D9" s="233"/>
      <c r="E9" s="233"/>
      <c r="F9" s="233"/>
      <c r="G9" s="233"/>
      <c r="H9" s="235"/>
    </row>
    <row r="10" spans="1:8" ht="12.75">
      <c r="A10" s="233"/>
      <c r="B10" s="238" t="s">
        <v>286</v>
      </c>
      <c r="C10" s="238" t="s">
        <v>287</v>
      </c>
      <c r="D10" s="239"/>
      <c r="E10" s="239"/>
      <c r="F10" s="233"/>
      <c r="G10" s="233"/>
      <c r="H10" s="235"/>
    </row>
    <row r="11" spans="1:8" ht="12.75">
      <c r="A11" s="233"/>
      <c r="B11" s="238" t="s">
        <v>288</v>
      </c>
      <c r="C11" s="240" t="s">
        <v>289</v>
      </c>
      <c r="D11" s="239"/>
      <c r="E11" s="239"/>
      <c r="F11" s="233"/>
      <c r="G11" s="233"/>
      <c r="H11" s="235"/>
    </row>
    <row r="12" spans="1:8" ht="12.75">
      <c r="A12" s="233"/>
      <c r="B12" s="238"/>
      <c r="C12" s="239"/>
      <c r="D12" s="239"/>
      <c r="E12" s="239"/>
      <c r="F12" s="233"/>
      <c r="G12" s="233"/>
      <c r="H12" s="235"/>
    </row>
    <row r="13" spans="1:8" ht="12.75">
      <c r="A13" s="233"/>
      <c r="B13" s="238" t="s">
        <v>290</v>
      </c>
      <c r="C13" s="238" t="s">
        <v>291</v>
      </c>
      <c r="D13" s="239"/>
      <c r="E13" s="239"/>
      <c r="F13" s="233"/>
      <c r="G13" s="233"/>
      <c r="H13" s="235"/>
    </row>
    <row r="14" spans="1:8" ht="12.75">
      <c r="A14" s="233"/>
      <c r="B14" s="238"/>
      <c r="C14" s="239"/>
      <c r="D14" s="239"/>
      <c r="E14" s="239"/>
      <c r="F14" s="233"/>
      <c r="G14" s="233"/>
      <c r="H14" s="235"/>
    </row>
    <row r="15" spans="1:8" ht="12.75">
      <c r="A15" s="233"/>
      <c r="B15" s="238" t="s">
        <v>292</v>
      </c>
      <c r="C15" s="239" t="s">
        <v>293</v>
      </c>
      <c r="D15" s="239"/>
      <c r="E15" s="239"/>
      <c r="F15" s="233"/>
      <c r="G15" s="233"/>
      <c r="H15" s="235"/>
    </row>
    <row r="16" spans="1:8" ht="12.75">
      <c r="A16" s="233"/>
      <c r="B16" s="233"/>
      <c r="C16" s="233"/>
      <c r="D16" s="233"/>
      <c r="E16" s="233"/>
      <c r="F16" s="233"/>
      <c r="G16" s="233"/>
      <c r="H16" s="235"/>
    </row>
    <row r="17" spans="1:8" ht="12.75">
      <c r="A17" s="233" t="s">
        <v>294</v>
      </c>
      <c r="B17" s="241">
        <v>15024</v>
      </c>
      <c r="C17" s="237" t="s">
        <v>295</v>
      </c>
      <c r="D17" s="233"/>
      <c r="E17" s="233"/>
      <c r="F17" s="233"/>
      <c r="G17" s="233"/>
      <c r="H17" s="235"/>
    </row>
    <row r="18" spans="1:8" ht="12.75">
      <c r="A18" s="233"/>
      <c r="B18" s="233"/>
      <c r="C18" s="233"/>
      <c r="D18" s="233"/>
      <c r="E18" s="233"/>
      <c r="F18" s="233"/>
      <c r="G18" s="233"/>
      <c r="H18" s="235"/>
    </row>
    <row r="19" spans="1:8" ht="12.75">
      <c r="A19" s="242" t="s">
        <v>296</v>
      </c>
      <c r="B19" s="242"/>
      <c r="C19" s="242"/>
      <c r="D19" s="242"/>
      <c r="E19" s="242"/>
      <c r="F19" s="242"/>
      <c r="G19" s="242"/>
      <c r="H19" s="243"/>
    </row>
    <row r="20" spans="1:8" ht="12.75">
      <c r="A20" s="244" t="s">
        <v>297</v>
      </c>
      <c r="B20" s="245"/>
      <c r="C20" s="245"/>
      <c r="D20" s="245"/>
      <c r="E20" s="245"/>
      <c r="F20" s="245"/>
      <c r="G20" s="245"/>
      <c r="H20" s="246" t="s">
        <v>298</v>
      </c>
    </row>
    <row r="21" spans="1:8" ht="12.75">
      <c r="A21" s="247" t="str">
        <f>'SO01 pol'!A2</f>
        <v>Kácení stávajících porostů</v>
      </c>
      <c r="B21" s="248"/>
      <c r="C21" s="249"/>
      <c r="D21" s="249"/>
      <c r="E21" s="249"/>
      <c r="F21" s="249"/>
      <c r="G21" s="249"/>
      <c r="H21" s="250">
        <f>'SO01 pol'!G7</f>
        <v>0</v>
      </c>
    </row>
    <row r="22" spans="1:8" ht="12.75">
      <c r="A22" s="247" t="str">
        <f>'SO01 pol'!A9</f>
        <v>Montáž :</v>
      </c>
      <c r="B22" s="248"/>
      <c r="C22" s="249"/>
      <c r="D22" s="249"/>
      <c r="E22" s="249"/>
      <c r="F22" s="249"/>
      <c r="G22" s="249"/>
      <c r="H22" s="250">
        <f>'SO01 pol'!G34</f>
        <v>0</v>
      </c>
    </row>
    <row r="23" spans="1:8" ht="12.75">
      <c r="A23" s="247" t="str">
        <f>'SO01 pol'!A35</f>
        <v>Specifikace :</v>
      </c>
      <c r="B23" s="248"/>
      <c r="C23" s="249"/>
      <c r="D23" s="249"/>
      <c r="E23" s="249"/>
      <c r="F23" s="249"/>
      <c r="G23" s="249"/>
      <c r="H23" s="250">
        <f>'SO01 pol'!G48</f>
        <v>0</v>
      </c>
    </row>
    <row r="24" spans="1:8" ht="12.75">
      <c r="A24" s="247" t="str">
        <f>'SO01 pol'!A49</f>
        <v>Rostlinný materiál :</v>
      </c>
      <c r="B24" s="248"/>
      <c r="C24" s="249"/>
      <c r="D24" s="249"/>
      <c r="E24" s="249"/>
      <c r="F24" s="249"/>
      <c r="G24" s="249"/>
      <c r="H24" s="250">
        <f>'SO01 pol'!G58</f>
        <v>0</v>
      </c>
    </row>
    <row r="25" spans="1:8" ht="12.75">
      <c r="A25" s="244"/>
      <c r="B25" s="245" t="s">
        <v>299</v>
      </c>
      <c r="C25" s="245" t="str">
        <f>B2</f>
        <v>SO.01 Vegetační úpravy - travnatá plocha</v>
      </c>
      <c r="D25" s="251"/>
      <c r="E25" s="245"/>
      <c r="F25" s="245"/>
      <c r="G25" s="245"/>
      <c r="H25" s="252">
        <f>SUM(H21:H24)</f>
        <v>0</v>
      </c>
    </row>
  </sheetData>
  <sheetProtection selectLockedCells="1" selectUnlockedCells="1"/>
  <mergeCells count="2">
    <mergeCell ref="A4:H4"/>
    <mergeCell ref="B7:G7"/>
  </mergeCells>
  <printOptions/>
  <pageMargins left="0.7875" right="0.7875" top="0.7875" bottom="0.7875" header="0.5118055555555555" footer="0.5118055555555555"/>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1:H23"/>
  <sheetViews>
    <sheetView showZeros="0" view="pageBreakPreview" zoomScale="80" zoomScaleSheetLayoutView="80" zoomScalePageLayoutView="0" workbookViewId="0" topLeftCell="A1">
      <selection activeCell="H21" sqref="H21"/>
    </sheetView>
  </sheetViews>
  <sheetFormatPr defaultColWidth="11.50390625" defaultRowHeight="12.75"/>
  <cols>
    <col min="1" max="5" width="11.50390625" style="0" customWidth="1"/>
    <col min="6" max="6" width="7.75390625" style="0" customWidth="1"/>
    <col min="7" max="7" width="1.00390625" style="0" customWidth="1"/>
    <col min="8" max="8" width="13.50390625" style="0" customWidth="1"/>
  </cols>
  <sheetData>
    <row r="1" spans="1:8" ht="12.75">
      <c r="A1" s="225" t="s">
        <v>2</v>
      </c>
      <c r="B1" s="325">
        <f>'SO02 03 Rek'!D5</f>
        <v>0</v>
      </c>
      <c r="C1" s="226"/>
      <c r="D1" s="226"/>
      <c r="E1" s="226"/>
      <c r="F1" s="226"/>
      <c r="G1" s="227"/>
      <c r="H1" s="228"/>
    </row>
    <row r="2" spans="1:8" ht="12.75">
      <c r="A2" s="229" t="s">
        <v>153</v>
      </c>
      <c r="B2" s="230" t="s">
        <v>735</v>
      </c>
      <c r="C2" s="230"/>
      <c r="D2" s="230"/>
      <c r="E2" s="230"/>
      <c r="F2" s="230"/>
      <c r="G2" s="231"/>
      <c r="H2" s="232"/>
    </row>
    <row r="3" spans="1:8" ht="12.75">
      <c r="A3" s="233"/>
      <c r="B3" s="233"/>
      <c r="C3" s="233"/>
      <c r="D3" s="233"/>
      <c r="E3" s="233"/>
      <c r="F3" s="233"/>
      <c r="G3" s="233"/>
      <c r="H3" s="234"/>
    </row>
    <row r="4" spans="1:8" ht="18">
      <c r="A4" s="419" t="s">
        <v>281</v>
      </c>
      <c r="B4" s="419"/>
      <c r="C4" s="419"/>
      <c r="D4" s="419"/>
      <c r="E4" s="419"/>
      <c r="F4" s="419"/>
      <c r="G4" s="419"/>
      <c r="H4" s="419"/>
    </row>
    <row r="5" spans="1:8" ht="12.75">
      <c r="A5" s="233"/>
      <c r="B5" s="233"/>
      <c r="C5" s="233"/>
      <c r="D5" s="233"/>
      <c r="E5" s="233"/>
      <c r="F5" s="233"/>
      <c r="G5" s="233"/>
      <c r="H5" s="235"/>
    </row>
    <row r="6" spans="1:8" ht="12.75">
      <c r="A6" s="233" t="s">
        <v>282</v>
      </c>
      <c r="B6" s="236"/>
      <c r="C6" s="233"/>
      <c r="D6" s="233"/>
      <c r="E6" s="233"/>
      <c r="F6" s="233"/>
      <c r="G6" s="233"/>
      <c r="H6" s="235"/>
    </row>
    <row r="7" spans="1:8" ht="12.75">
      <c r="A7" s="233"/>
      <c r="B7" s="420"/>
      <c r="C7" s="420"/>
      <c r="D7" s="420"/>
      <c r="E7" s="420"/>
      <c r="F7" s="420"/>
      <c r="G7" s="420"/>
      <c r="H7" s="235"/>
    </row>
    <row r="8" spans="1:8" ht="12.75">
      <c r="A8" s="233"/>
      <c r="B8" s="233"/>
      <c r="C8" s="233"/>
      <c r="D8" s="233"/>
      <c r="E8" s="233"/>
      <c r="F8" s="233"/>
      <c r="G8" s="233"/>
      <c r="H8" s="235"/>
    </row>
    <row r="9" spans="1:8" ht="12.75">
      <c r="A9" s="233" t="s">
        <v>283</v>
      </c>
      <c r="B9" s="237" t="s">
        <v>736</v>
      </c>
      <c r="C9" s="237" t="s">
        <v>737</v>
      </c>
      <c r="D9" s="233"/>
      <c r="E9" s="233"/>
      <c r="F9" s="233"/>
      <c r="G9" s="233"/>
      <c r="H9" s="235"/>
    </row>
    <row r="10" spans="1:8" ht="12.75">
      <c r="A10" s="233"/>
      <c r="B10" s="238" t="s">
        <v>738</v>
      </c>
      <c r="C10" s="238" t="s">
        <v>739</v>
      </c>
      <c r="D10" s="239"/>
      <c r="E10" s="239"/>
      <c r="F10" s="233"/>
      <c r="G10" s="233"/>
      <c r="H10" s="235"/>
    </row>
    <row r="11" spans="1:8" ht="12.75">
      <c r="A11" s="233"/>
      <c r="B11" s="238" t="s">
        <v>740</v>
      </c>
      <c r="C11" s="237" t="s">
        <v>741</v>
      </c>
      <c r="D11" s="239"/>
      <c r="E11" s="239"/>
      <c r="F11" s="233"/>
      <c r="G11" s="233"/>
      <c r="H11" s="235"/>
    </row>
    <row r="12" spans="1:8" ht="12.75">
      <c r="A12" s="233"/>
      <c r="B12" s="238"/>
      <c r="C12" s="237"/>
      <c r="D12" s="239"/>
      <c r="E12" s="239"/>
      <c r="F12" s="233"/>
      <c r="G12" s="233"/>
      <c r="H12" s="235"/>
    </row>
    <row r="13" spans="1:8" ht="12.75">
      <c r="A13" s="233"/>
      <c r="B13" s="238" t="s">
        <v>742</v>
      </c>
      <c r="C13" s="237" t="s">
        <v>743</v>
      </c>
      <c r="D13" s="239"/>
      <c r="E13" s="239"/>
      <c r="F13" s="233"/>
      <c r="G13" s="233"/>
      <c r="H13" s="235"/>
    </row>
    <row r="14" spans="1:8" ht="12.75">
      <c r="A14" s="233"/>
      <c r="B14" s="238"/>
      <c r="C14" s="237"/>
      <c r="D14" s="239"/>
      <c r="E14" s="239"/>
      <c r="F14" s="233"/>
      <c r="G14" s="233"/>
      <c r="H14" s="235"/>
    </row>
    <row r="15" spans="1:8" ht="12.75">
      <c r="A15" s="233"/>
      <c r="B15" s="238" t="s">
        <v>744</v>
      </c>
      <c r="C15" s="237" t="s">
        <v>293</v>
      </c>
      <c r="D15" s="239"/>
      <c r="E15" s="239"/>
      <c r="F15" s="233"/>
      <c r="G15" s="233"/>
      <c r="H15" s="235"/>
    </row>
    <row r="16" spans="1:8" ht="12.75">
      <c r="A16" s="233"/>
      <c r="B16" s="233"/>
      <c r="C16" s="233"/>
      <c r="D16" s="233"/>
      <c r="E16" s="233"/>
      <c r="F16" s="233"/>
      <c r="G16" s="233"/>
      <c r="H16" s="235"/>
    </row>
    <row r="17" spans="1:8" ht="12.75">
      <c r="A17" s="233" t="s">
        <v>294</v>
      </c>
      <c r="B17" s="241">
        <v>81</v>
      </c>
      <c r="C17" s="237" t="s">
        <v>435</v>
      </c>
      <c r="D17" s="233"/>
      <c r="E17" s="233"/>
      <c r="F17" s="233"/>
      <c r="G17" s="233"/>
      <c r="H17" s="235"/>
    </row>
    <row r="18" spans="1:8" ht="12.75">
      <c r="A18" s="233"/>
      <c r="B18" s="233"/>
      <c r="C18" s="233"/>
      <c r="D18" s="233"/>
      <c r="E18" s="233"/>
      <c r="F18" s="233"/>
      <c r="G18" s="233"/>
      <c r="H18" s="235"/>
    </row>
    <row r="19" spans="1:8" ht="12.75">
      <c r="A19" s="242" t="s">
        <v>296</v>
      </c>
      <c r="B19" s="242"/>
      <c r="C19" s="242"/>
      <c r="D19" s="242"/>
      <c r="E19" s="242"/>
      <c r="F19" s="242"/>
      <c r="G19" s="242"/>
      <c r="H19" s="243"/>
    </row>
    <row r="20" spans="1:8" ht="12.75">
      <c r="A20" s="244" t="s">
        <v>297</v>
      </c>
      <c r="B20" s="245"/>
      <c r="C20" s="245"/>
      <c r="D20" s="245"/>
      <c r="E20" s="245"/>
      <c r="F20" s="245"/>
      <c r="G20" s="245"/>
      <c r="H20" s="246" t="s">
        <v>298</v>
      </c>
    </row>
    <row r="21" spans="1:8" ht="12.75">
      <c r="A21" s="247" t="str">
        <f>'SO 07 pol'!A7</f>
        <v>ELEKTROMONTÁŽE</v>
      </c>
      <c r="B21" s="248"/>
      <c r="C21" s="248"/>
      <c r="D21" s="248"/>
      <c r="E21" s="248"/>
      <c r="F21" s="248"/>
      <c r="G21" s="248"/>
      <c r="H21" s="326">
        <f>'SO 07 pol'!H80</f>
        <v>0</v>
      </c>
    </row>
    <row r="22" spans="1:8" ht="12.75">
      <c r="A22" s="247" t="str">
        <f>'SO 07 pol'!A81</f>
        <v>ZEMNÍ PRÁCE</v>
      </c>
      <c r="B22" s="248"/>
      <c r="C22" s="248"/>
      <c r="D22" s="248"/>
      <c r="E22" s="248"/>
      <c r="F22" s="248"/>
      <c r="G22" s="248"/>
      <c r="H22" s="326">
        <f>'SO 07 pol'!H129</f>
        <v>0</v>
      </c>
    </row>
    <row r="23" spans="1:8" ht="12.75">
      <c r="A23" s="244"/>
      <c r="B23" s="245" t="s">
        <v>299</v>
      </c>
      <c r="C23" s="245" t="str">
        <f>B2</f>
        <v>SO.07 Veřejné osvětlení</v>
      </c>
      <c r="D23" s="251"/>
      <c r="E23" s="245"/>
      <c r="F23" s="245"/>
      <c r="G23" s="245"/>
      <c r="H23" s="252">
        <f>SUM(H21:H22)</f>
        <v>0</v>
      </c>
    </row>
  </sheetData>
  <sheetProtection selectLockedCells="1" selectUnlockedCells="1"/>
  <mergeCells count="2">
    <mergeCell ref="A4:H4"/>
    <mergeCell ref="B7:G7"/>
  </mergeCells>
  <printOptions/>
  <pageMargins left="0.7875" right="0.7875" top="0.7875" bottom="0.7875" header="0.5118055555555555" footer="0.5118055555555555"/>
  <pageSetup firstPageNumber="1" useFirstPageNumber="1" horizontalDpi="300" verticalDpi="300" orientation="portrait" paperSize="9" r:id="rId1"/>
</worksheet>
</file>

<file path=xl/worksheets/sheet41.xml><?xml version="1.0" encoding="utf-8"?>
<worksheet xmlns="http://schemas.openxmlformats.org/spreadsheetml/2006/main" xmlns:r="http://schemas.openxmlformats.org/officeDocument/2006/relationships">
  <sheetPr>
    <tabColor indexed="41"/>
  </sheetPr>
  <dimension ref="A1:H130"/>
  <sheetViews>
    <sheetView showZeros="0" view="pageBreakPreview" zoomScale="80" zoomScaleSheetLayoutView="80" zoomScalePageLayoutView="0" workbookViewId="0" topLeftCell="A1">
      <selection activeCell="E12" sqref="E12"/>
    </sheetView>
  </sheetViews>
  <sheetFormatPr defaultColWidth="11.50390625" defaultRowHeight="12.75"/>
  <cols>
    <col min="1" max="1" width="45.625" style="327" customWidth="1"/>
    <col min="2" max="2" width="5.50390625" style="328" customWidth="1"/>
    <col min="3" max="3" width="8.375" style="328" customWidth="1"/>
    <col min="4" max="8" width="12.75390625" style="329" customWidth="1"/>
  </cols>
  <sheetData>
    <row r="1" spans="1:8" ht="12.75">
      <c r="A1" s="428" t="s">
        <v>745</v>
      </c>
      <c r="B1" s="428"/>
      <c r="C1" s="428"/>
      <c r="D1" s="428"/>
      <c r="E1" s="428"/>
      <c r="F1" s="428"/>
      <c r="G1" s="428"/>
      <c r="H1" s="330"/>
    </row>
    <row r="2" spans="1:8" ht="12">
      <c r="A2" s="331"/>
      <c r="B2" s="332"/>
      <c r="C2" s="333"/>
      <c r="D2" s="333"/>
      <c r="E2" s="334"/>
      <c r="F2" s="333"/>
      <c r="G2" s="333"/>
      <c r="H2" s="335"/>
    </row>
    <row r="3" spans="1:8" ht="12">
      <c r="A3" s="336" t="s">
        <v>2</v>
      </c>
      <c r="B3" s="337">
        <f>'SO02 03 Rek'!D5</f>
        <v>0</v>
      </c>
      <c r="C3" s="337"/>
      <c r="D3" s="338"/>
      <c r="E3" s="339"/>
      <c r="F3" s="340"/>
      <c r="G3" s="338"/>
      <c r="H3" s="341"/>
    </row>
    <row r="4" spans="1:8" ht="12">
      <c r="A4" s="342" t="s">
        <v>153</v>
      </c>
      <c r="B4" s="337" t="str">
        <f>'SO 07 rek'!B2</f>
        <v>SO.07 Veřejné osvětlení</v>
      </c>
      <c r="C4" s="337"/>
      <c r="D4" s="338"/>
      <c r="E4" s="429"/>
      <c r="F4" s="429"/>
      <c r="G4" s="429"/>
      <c r="H4" s="343"/>
    </row>
    <row r="5" spans="1:8" ht="12">
      <c r="A5" s="331"/>
      <c r="B5" s="338"/>
      <c r="C5" s="338"/>
      <c r="D5" s="338"/>
      <c r="E5" s="339"/>
      <c r="F5" s="338"/>
      <c r="G5" s="344"/>
      <c r="H5" s="335"/>
    </row>
    <row r="6" spans="1:8" ht="28.5" customHeight="1">
      <c r="A6" s="345" t="s">
        <v>157</v>
      </c>
      <c r="B6" s="345" t="s">
        <v>158</v>
      </c>
      <c r="C6" s="346" t="s">
        <v>159</v>
      </c>
      <c r="D6" s="347" t="s">
        <v>160</v>
      </c>
      <c r="E6" s="348" t="s">
        <v>300</v>
      </c>
      <c r="F6" s="348" t="s">
        <v>403</v>
      </c>
      <c r="G6" s="348" t="s">
        <v>746</v>
      </c>
      <c r="H6" s="348" t="s">
        <v>27</v>
      </c>
    </row>
    <row r="7" spans="1:8" ht="12.75">
      <c r="A7" s="349" t="s">
        <v>747</v>
      </c>
      <c r="B7" s="350"/>
      <c r="C7" s="351"/>
      <c r="D7" s="352"/>
      <c r="E7" s="352"/>
      <c r="F7" s="352"/>
      <c r="G7" s="352"/>
      <c r="H7" s="353"/>
    </row>
    <row r="8" spans="1:8" ht="15.75">
      <c r="A8" s="354" t="s">
        <v>748</v>
      </c>
      <c r="B8" s="355"/>
      <c r="C8" s="355"/>
      <c r="D8" s="356"/>
      <c r="E8" s="356"/>
      <c r="F8" s="356"/>
      <c r="G8" s="356"/>
      <c r="H8" s="357"/>
    </row>
    <row r="9" spans="1:8" ht="12.75">
      <c r="A9" s="358" t="s">
        <v>749</v>
      </c>
      <c r="B9" s="359"/>
      <c r="C9" s="449"/>
      <c r="D9" s="450"/>
      <c r="E9" s="450"/>
      <c r="F9" s="450"/>
      <c r="G9" s="450"/>
      <c r="H9" s="451"/>
    </row>
    <row r="10" spans="1:8" ht="12.75">
      <c r="A10" s="360" t="s">
        <v>750</v>
      </c>
      <c r="B10" s="361" t="s">
        <v>304</v>
      </c>
      <c r="C10" s="452">
        <v>1</v>
      </c>
      <c r="D10" s="453"/>
      <c r="E10" s="453">
        <f>C10*D10</f>
        <v>0</v>
      </c>
      <c r="F10" s="453"/>
      <c r="G10" s="453">
        <f>F10*C10</f>
        <v>0</v>
      </c>
      <c r="H10" s="453">
        <f>G10+E10</f>
        <v>0</v>
      </c>
    </row>
    <row r="11" spans="1:8" ht="12.75">
      <c r="A11" s="358" t="s">
        <v>751</v>
      </c>
      <c r="B11" s="359"/>
      <c r="C11" s="449"/>
      <c r="D11" s="450"/>
      <c r="E11" s="450"/>
      <c r="F11" s="450"/>
      <c r="G11" s="450"/>
      <c r="H11" s="451"/>
    </row>
    <row r="12" spans="1:8" ht="12.75">
      <c r="A12" s="360" t="s">
        <v>752</v>
      </c>
      <c r="B12" s="361" t="s">
        <v>304</v>
      </c>
      <c r="C12" s="452">
        <v>6</v>
      </c>
      <c r="D12" s="453"/>
      <c r="E12" s="453">
        <f>C12*D12</f>
        <v>0</v>
      </c>
      <c r="F12" s="453"/>
      <c r="G12" s="453">
        <f>F12*C12</f>
        <v>0</v>
      </c>
      <c r="H12" s="453">
        <f>G12+E12</f>
        <v>0</v>
      </c>
    </row>
    <row r="13" spans="1:8" ht="12.75">
      <c r="A13" s="358" t="s">
        <v>753</v>
      </c>
      <c r="B13" s="359"/>
      <c r="C13" s="449"/>
      <c r="D13" s="450"/>
      <c r="E13" s="450"/>
      <c r="F13" s="450"/>
      <c r="G13" s="450"/>
      <c r="H13" s="451"/>
    </row>
    <row r="14" spans="1:8" ht="12.75">
      <c r="A14" s="360" t="s">
        <v>754</v>
      </c>
      <c r="B14" s="361" t="s">
        <v>435</v>
      </c>
      <c r="C14" s="452">
        <v>10</v>
      </c>
      <c r="D14" s="453"/>
      <c r="E14" s="453">
        <f>C14*D14</f>
        <v>0</v>
      </c>
      <c r="F14" s="453"/>
      <c r="G14" s="453">
        <f>F14*C14</f>
        <v>0</v>
      </c>
      <c r="H14" s="453">
        <f>G14+E14</f>
        <v>0</v>
      </c>
    </row>
    <row r="15" spans="1:8" ht="12.75">
      <c r="A15" s="358" t="s">
        <v>755</v>
      </c>
      <c r="B15" s="359"/>
      <c r="C15" s="449"/>
      <c r="D15" s="450"/>
      <c r="E15" s="450"/>
      <c r="F15" s="450"/>
      <c r="G15" s="450"/>
      <c r="H15" s="451"/>
    </row>
    <row r="16" spans="1:8" ht="12.75">
      <c r="A16" s="360" t="s">
        <v>756</v>
      </c>
      <c r="B16" s="361" t="s">
        <v>435</v>
      </c>
      <c r="C16" s="452">
        <v>23</v>
      </c>
      <c r="D16" s="453"/>
      <c r="E16" s="453">
        <f>C16*D16</f>
        <v>0</v>
      </c>
      <c r="F16" s="453"/>
      <c r="G16" s="453">
        <f>F16*C16</f>
        <v>0</v>
      </c>
      <c r="H16" s="453">
        <f>G16+E16</f>
        <v>0</v>
      </c>
    </row>
    <row r="17" spans="1:8" ht="15.75">
      <c r="A17" s="354" t="s">
        <v>757</v>
      </c>
      <c r="B17" s="355"/>
      <c r="C17" s="454"/>
      <c r="D17" s="455"/>
      <c r="E17" s="456">
        <f>SUM(E9:E16)</f>
        <v>0</v>
      </c>
      <c r="F17" s="455"/>
      <c r="G17" s="456">
        <f>SUM(G9:G16)</f>
        <v>0</v>
      </c>
      <c r="H17" s="456">
        <f>SUM(H9:H16)</f>
        <v>0</v>
      </c>
    </row>
    <row r="18" spans="1:8" ht="15.75">
      <c r="A18" s="354" t="s">
        <v>758</v>
      </c>
      <c r="B18" s="355"/>
      <c r="C18" s="454"/>
      <c r="D18" s="455"/>
      <c r="E18" s="455"/>
      <c r="F18" s="455"/>
      <c r="G18" s="455"/>
      <c r="H18" s="457"/>
    </row>
    <row r="19" spans="1:8" ht="12.75">
      <c r="A19" s="358" t="s">
        <v>759</v>
      </c>
      <c r="B19" s="359"/>
      <c r="C19" s="449"/>
      <c r="D19" s="450"/>
      <c r="E19" s="450"/>
      <c r="F19" s="450"/>
      <c r="G19" s="450"/>
      <c r="H19" s="451"/>
    </row>
    <row r="20" spans="1:8" ht="12.75">
      <c r="A20" s="360" t="s">
        <v>760</v>
      </c>
      <c r="B20" s="361" t="s">
        <v>435</v>
      </c>
      <c r="C20" s="452">
        <v>12</v>
      </c>
      <c r="D20" s="453"/>
      <c r="E20" s="453">
        <f>C20*D20</f>
        <v>0</v>
      </c>
      <c r="F20" s="453"/>
      <c r="G20" s="453">
        <f>F20*C20</f>
        <v>0</v>
      </c>
      <c r="H20" s="453">
        <f>G20+E20</f>
        <v>0</v>
      </c>
    </row>
    <row r="21" spans="1:8" ht="12.75">
      <c r="A21" s="360" t="s">
        <v>761</v>
      </c>
      <c r="B21" s="361" t="s">
        <v>435</v>
      </c>
      <c r="C21" s="452">
        <v>76</v>
      </c>
      <c r="D21" s="453"/>
      <c r="E21" s="453">
        <f>C21*D21</f>
        <v>0</v>
      </c>
      <c r="F21" s="453"/>
      <c r="G21" s="453">
        <f>F21*C21</f>
        <v>0</v>
      </c>
      <c r="H21" s="453">
        <f>G21+E21</f>
        <v>0</v>
      </c>
    </row>
    <row r="22" spans="1:8" ht="25.5">
      <c r="A22" s="358" t="s">
        <v>762</v>
      </c>
      <c r="B22" s="359"/>
      <c r="C22" s="449"/>
      <c r="D22" s="450"/>
      <c r="E22" s="450"/>
      <c r="F22" s="450"/>
      <c r="G22" s="450"/>
      <c r="H22" s="451"/>
    </row>
    <row r="23" spans="1:8" ht="12.75">
      <c r="A23" s="358" t="s">
        <v>763</v>
      </c>
      <c r="B23" s="359"/>
      <c r="C23" s="449"/>
      <c r="D23" s="450"/>
      <c r="E23" s="450"/>
      <c r="F23" s="450"/>
      <c r="G23" s="450"/>
      <c r="H23" s="451"/>
    </row>
    <row r="24" spans="1:8" ht="12.75">
      <c r="A24" s="360" t="s">
        <v>764</v>
      </c>
      <c r="B24" s="361" t="s">
        <v>304</v>
      </c>
      <c r="C24" s="452">
        <v>12</v>
      </c>
      <c r="D24" s="453"/>
      <c r="E24" s="453">
        <f>C24*D24</f>
        <v>0</v>
      </c>
      <c r="F24" s="453"/>
      <c r="G24" s="453">
        <f>F24*C24</f>
        <v>0</v>
      </c>
      <c r="H24" s="453">
        <f>G24+E24</f>
        <v>0</v>
      </c>
    </row>
    <row r="25" spans="1:8" ht="12.75">
      <c r="A25" s="360" t="s">
        <v>765</v>
      </c>
      <c r="B25" s="361" t="s">
        <v>304</v>
      </c>
      <c r="C25" s="452">
        <v>16</v>
      </c>
      <c r="D25" s="453"/>
      <c r="E25" s="453">
        <f>C25*D25</f>
        <v>0</v>
      </c>
      <c r="F25" s="453"/>
      <c r="G25" s="453">
        <f>F25*C25</f>
        <v>0</v>
      </c>
      <c r="H25" s="453">
        <f>G25+E25</f>
        <v>0</v>
      </c>
    </row>
    <row r="26" spans="1:8" ht="12.75">
      <c r="A26" s="360" t="s">
        <v>766</v>
      </c>
      <c r="B26" s="361" t="s">
        <v>435</v>
      </c>
      <c r="C26" s="452">
        <v>59</v>
      </c>
      <c r="D26" s="453"/>
      <c r="E26" s="453">
        <f>C26*D26</f>
        <v>0</v>
      </c>
      <c r="F26" s="453"/>
      <c r="G26" s="453">
        <f>F26*C26</f>
        <v>0</v>
      </c>
      <c r="H26" s="453">
        <f>G26+E26</f>
        <v>0</v>
      </c>
    </row>
    <row r="27" spans="1:8" ht="12.75">
      <c r="A27" s="358" t="s">
        <v>767</v>
      </c>
      <c r="B27" s="359"/>
      <c r="C27" s="449"/>
      <c r="D27" s="450"/>
      <c r="E27" s="450"/>
      <c r="F27" s="450"/>
      <c r="G27" s="450"/>
      <c r="H27" s="451"/>
    </row>
    <row r="28" spans="1:8" ht="12.75">
      <c r="A28" s="360" t="s">
        <v>768</v>
      </c>
      <c r="B28" s="361" t="s">
        <v>304</v>
      </c>
      <c r="C28" s="452">
        <v>4</v>
      </c>
      <c r="D28" s="453"/>
      <c r="E28" s="453">
        <f>C28*D28</f>
        <v>0</v>
      </c>
      <c r="F28" s="453"/>
      <c r="G28" s="453">
        <f>F28*C28</f>
        <v>0</v>
      </c>
      <c r="H28" s="453">
        <f>G28+E28</f>
        <v>0</v>
      </c>
    </row>
    <row r="29" spans="1:8" ht="15.75">
      <c r="A29" s="354" t="s">
        <v>769</v>
      </c>
      <c r="B29" s="355"/>
      <c r="C29" s="454"/>
      <c r="D29" s="455"/>
      <c r="E29" s="456">
        <f>SUM(E20:E28)</f>
        <v>0</v>
      </c>
      <c r="F29" s="455"/>
      <c r="G29" s="456">
        <f>SUM(G20:G28)</f>
        <v>0</v>
      </c>
      <c r="H29" s="456">
        <f>SUM(H20:H28)</f>
        <v>0</v>
      </c>
    </row>
    <row r="30" spans="1:8" ht="15.75">
      <c r="A30" s="354" t="s">
        <v>770</v>
      </c>
      <c r="B30" s="355"/>
      <c r="C30" s="454"/>
      <c r="D30" s="455"/>
      <c r="E30" s="455"/>
      <c r="F30" s="455"/>
      <c r="G30" s="455"/>
      <c r="H30" s="457"/>
    </row>
    <row r="31" spans="1:8" ht="12.75">
      <c r="A31" s="358" t="s">
        <v>771</v>
      </c>
      <c r="B31" s="359"/>
      <c r="C31" s="449"/>
      <c r="D31" s="450"/>
      <c r="E31" s="450"/>
      <c r="F31" s="450"/>
      <c r="G31" s="450"/>
      <c r="H31" s="451"/>
    </row>
    <row r="32" spans="1:8" ht="12.75">
      <c r="A32" s="358" t="s">
        <v>772</v>
      </c>
      <c r="B32" s="359"/>
      <c r="C32" s="449"/>
      <c r="D32" s="450"/>
      <c r="E32" s="450"/>
      <c r="F32" s="450"/>
      <c r="G32" s="450"/>
      <c r="H32" s="451"/>
    </row>
    <row r="33" spans="1:8" ht="12.75">
      <c r="A33" s="360" t="s">
        <v>773</v>
      </c>
      <c r="B33" s="361" t="s">
        <v>304</v>
      </c>
      <c r="C33" s="452">
        <v>2</v>
      </c>
      <c r="D33" s="453"/>
      <c r="E33" s="453">
        <f>C33*D33</f>
        <v>0</v>
      </c>
      <c r="F33" s="453"/>
      <c r="G33" s="453">
        <f>F33*C33</f>
        <v>0</v>
      </c>
      <c r="H33" s="453">
        <f>G33+E33</f>
        <v>0</v>
      </c>
    </row>
    <row r="34" spans="1:8" ht="12.75">
      <c r="A34" s="358" t="s">
        <v>774</v>
      </c>
      <c r="B34" s="359"/>
      <c r="C34" s="449"/>
      <c r="D34" s="450"/>
      <c r="E34" s="450"/>
      <c r="F34" s="450"/>
      <c r="G34" s="450"/>
      <c r="H34" s="451"/>
    </row>
    <row r="35" spans="1:8" ht="25.5">
      <c r="A35" s="360" t="s">
        <v>775</v>
      </c>
      <c r="B35" s="361" t="s">
        <v>304</v>
      </c>
      <c r="C35" s="452">
        <v>2</v>
      </c>
      <c r="D35" s="453"/>
      <c r="E35" s="453">
        <f>C35*D35</f>
        <v>0</v>
      </c>
      <c r="F35" s="453"/>
      <c r="G35" s="453">
        <f>F35*C35</f>
        <v>0</v>
      </c>
      <c r="H35" s="453">
        <f>G35+E35</f>
        <v>0</v>
      </c>
    </row>
    <row r="36" spans="1:8" ht="12.75">
      <c r="A36" s="358" t="s">
        <v>776</v>
      </c>
      <c r="B36" s="359"/>
      <c r="C36" s="449"/>
      <c r="D36" s="450"/>
      <c r="E36" s="450"/>
      <c r="F36" s="450"/>
      <c r="G36" s="450"/>
      <c r="H36" s="451"/>
    </row>
    <row r="37" spans="1:8" ht="12.75">
      <c r="A37" s="360" t="s">
        <v>777</v>
      </c>
      <c r="B37" s="361" t="s">
        <v>304</v>
      </c>
      <c r="C37" s="452">
        <v>2</v>
      </c>
      <c r="D37" s="453"/>
      <c r="E37" s="453">
        <f>C37*D37</f>
        <v>0</v>
      </c>
      <c r="F37" s="453"/>
      <c r="G37" s="453">
        <f>F37*C37</f>
        <v>0</v>
      </c>
      <c r="H37" s="453">
        <f>G37+E37</f>
        <v>0</v>
      </c>
    </row>
    <row r="38" spans="1:8" ht="12.75">
      <c r="A38" s="360" t="s">
        <v>778</v>
      </c>
      <c r="B38" s="361" t="s">
        <v>304</v>
      </c>
      <c r="C38" s="452">
        <v>1</v>
      </c>
      <c r="D38" s="453"/>
      <c r="E38" s="453">
        <f>C38*D38</f>
        <v>0</v>
      </c>
      <c r="F38" s="453"/>
      <c r="G38" s="453">
        <f>F38*C38</f>
        <v>0</v>
      </c>
      <c r="H38" s="453">
        <f>G38+E38</f>
        <v>0</v>
      </c>
    </row>
    <row r="39" spans="1:8" ht="12.75">
      <c r="A39" s="360" t="s">
        <v>779</v>
      </c>
      <c r="B39" s="361" t="s">
        <v>304</v>
      </c>
      <c r="C39" s="452">
        <v>2</v>
      </c>
      <c r="D39" s="453"/>
      <c r="E39" s="453">
        <f>C39*D39</f>
        <v>0</v>
      </c>
      <c r="F39" s="453"/>
      <c r="G39" s="453">
        <f>F39*C39</f>
        <v>0</v>
      </c>
      <c r="H39" s="453">
        <f>G39+E39</f>
        <v>0</v>
      </c>
    </row>
    <row r="40" spans="1:8" ht="12.75">
      <c r="A40" s="358" t="s">
        <v>780</v>
      </c>
      <c r="B40" s="359"/>
      <c r="C40" s="449"/>
      <c r="D40" s="450"/>
      <c r="E40" s="450"/>
      <c r="F40" s="450"/>
      <c r="G40" s="450"/>
      <c r="H40" s="451"/>
    </row>
    <row r="41" spans="1:8" ht="12.75">
      <c r="A41" s="360" t="s">
        <v>781</v>
      </c>
      <c r="B41" s="361" t="s">
        <v>304</v>
      </c>
      <c r="C41" s="452">
        <v>2</v>
      </c>
      <c r="D41" s="453"/>
      <c r="E41" s="453">
        <f>C41*D41</f>
        <v>0</v>
      </c>
      <c r="F41" s="453"/>
      <c r="G41" s="453">
        <f>F41*C41</f>
        <v>0</v>
      </c>
      <c r="H41" s="453">
        <f>G41+E41</f>
        <v>0</v>
      </c>
    </row>
    <row r="42" spans="1:8" ht="12.75">
      <c r="A42" s="358" t="s">
        <v>782</v>
      </c>
      <c r="B42" s="359"/>
      <c r="C42" s="449"/>
      <c r="D42" s="450"/>
      <c r="E42" s="450"/>
      <c r="F42" s="450"/>
      <c r="G42" s="450"/>
      <c r="H42" s="451"/>
    </row>
    <row r="43" spans="1:8" ht="12.75">
      <c r="A43" s="360" t="s">
        <v>783</v>
      </c>
      <c r="B43" s="361" t="s">
        <v>304</v>
      </c>
      <c r="C43" s="452">
        <v>2</v>
      </c>
      <c r="D43" s="453"/>
      <c r="E43" s="453">
        <f>C43*D43</f>
        <v>0</v>
      </c>
      <c r="F43" s="453"/>
      <c r="G43" s="453">
        <f>F43*C43</f>
        <v>0</v>
      </c>
      <c r="H43" s="453">
        <f>G43+E43</f>
        <v>0</v>
      </c>
    </row>
    <row r="44" spans="1:8" ht="12.75">
      <c r="A44" s="360" t="s">
        <v>784</v>
      </c>
      <c r="B44" s="361" t="s">
        <v>304</v>
      </c>
      <c r="C44" s="452">
        <v>2</v>
      </c>
      <c r="D44" s="453"/>
      <c r="E44" s="453">
        <f>C44*D44</f>
        <v>0</v>
      </c>
      <c r="F44" s="453"/>
      <c r="G44" s="453">
        <f>F44*C44</f>
        <v>0</v>
      </c>
      <c r="H44" s="453">
        <f>G44+E44</f>
        <v>0</v>
      </c>
    </row>
    <row r="45" spans="1:8" ht="15.75">
      <c r="A45" s="354" t="s">
        <v>785</v>
      </c>
      <c r="B45" s="355"/>
      <c r="C45" s="454"/>
      <c r="D45" s="455"/>
      <c r="E45" s="456">
        <f>SUM(E31:E44)</f>
        <v>0</v>
      </c>
      <c r="F45" s="455"/>
      <c r="G45" s="456">
        <f>SUM(G31:G44)</f>
        <v>0</v>
      </c>
      <c r="H45" s="456">
        <f>SUM(H31:H44)</f>
        <v>0</v>
      </c>
    </row>
    <row r="46" spans="1:8" ht="15.75">
      <c r="A46" s="354" t="s">
        <v>786</v>
      </c>
      <c r="B46" s="355"/>
      <c r="C46" s="454"/>
      <c r="D46" s="455"/>
      <c r="E46" s="455"/>
      <c r="F46" s="455"/>
      <c r="G46" s="455"/>
      <c r="H46" s="457"/>
    </row>
    <row r="47" spans="1:8" ht="12.75">
      <c r="A47" s="358" t="s">
        <v>787</v>
      </c>
      <c r="B47" s="359"/>
      <c r="C47" s="449"/>
      <c r="D47" s="450"/>
      <c r="E47" s="450"/>
      <c r="F47" s="450"/>
      <c r="G47" s="450"/>
      <c r="H47" s="451"/>
    </row>
    <row r="48" spans="1:8" ht="12.75">
      <c r="A48" s="360" t="s">
        <v>788</v>
      </c>
      <c r="B48" s="361" t="s">
        <v>435</v>
      </c>
      <c r="C48" s="452">
        <v>6</v>
      </c>
      <c r="D48" s="453"/>
      <c r="E48" s="453">
        <f>C48*D48</f>
        <v>0</v>
      </c>
      <c r="F48" s="453"/>
      <c r="G48" s="453">
        <f>F48*C48</f>
        <v>0</v>
      </c>
      <c r="H48" s="453">
        <f>G48+E48</f>
        <v>0</v>
      </c>
    </row>
    <row r="49" spans="1:8" ht="12.75">
      <c r="A49" s="358" t="s">
        <v>789</v>
      </c>
      <c r="B49" s="359"/>
      <c r="C49" s="449"/>
      <c r="D49" s="450"/>
      <c r="E49" s="450"/>
      <c r="F49" s="450"/>
      <c r="G49" s="450"/>
      <c r="H49" s="451"/>
    </row>
    <row r="50" spans="1:8" ht="12.75">
      <c r="A50" s="360" t="s">
        <v>790</v>
      </c>
      <c r="B50" s="361" t="s">
        <v>435</v>
      </c>
      <c r="C50" s="452">
        <v>72</v>
      </c>
      <c r="D50" s="453"/>
      <c r="E50" s="453">
        <f>C50*D50</f>
        <v>0</v>
      </c>
      <c r="F50" s="453"/>
      <c r="G50" s="453">
        <f>F50*C50</f>
        <v>0</v>
      </c>
      <c r="H50" s="453">
        <f>G50+E50</f>
        <v>0</v>
      </c>
    </row>
    <row r="51" spans="1:8" ht="12.75">
      <c r="A51" s="358" t="s">
        <v>791</v>
      </c>
      <c r="B51" s="359"/>
      <c r="C51" s="449"/>
      <c r="D51" s="450"/>
      <c r="E51" s="450"/>
      <c r="F51" s="450"/>
      <c r="G51" s="450"/>
      <c r="H51" s="451"/>
    </row>
    <row r="52" spans="1:8" ht="12.75">
      <c r="A52" s="360" t="s">
        <v>792</v>
      </c>
      <c r="B52" s="361" t="s">
        <v>304</v>
      </c>
      <c r="C52" s="452">
        <v>2</v>
      </c>
      <c r="D52" s="453"/>
      <c r="E52" s="453">
        <f>C52*D52</f>
        <v>0</v>
      </c>
      <c r="F52" s="453"/>
      <c r="G52" s="453">
        <f>F52*C52</f>
        <v>0</v>
      </c>
      <c r="H52" s="453">
        <f>G52+E52</f>
        <v>0</v>
      </c>
    </row>
    <row r="53" spans="1:8" ht="12.75">
      <c r="A53" s="360" t="s">
        <v>793</v>
      </c>
      <c r="B53" s="361" t="s">
        <v>304</v>
      </c>
      <c r="C53" s="452">
        <v>4</v>
      </c>
      <c r="D53" s="453"/>
      <c r="E53" s="453">
        <f>C53*D53</f>
        <v>0</v>
      </c>
      <c r="F53" s="453"/>
      <c r="G53" s="453">
        <f>F53*C53</f>
        <v>0</v>
      </c>
      <c r="H53" s="453">
        <f>G53+E53</f>
        <v>0</v>
      </c>
    </row>
    <row r="54" spans="1:8" ht="12.75">
      <c r="A54" s="360" t="s">
        <v>794</v>
      </c>
      <c r="B54" s="361" t="s">
        <v>304</v>
      </c>
      <c r="C54" s="452">
        <v>2</v>
      </c>
      <c r="D54" s="453"/>
      <c r="E54" s="453">
        <f>C54*D54</f>
        <v>0</v>
      </c>
      <c r="F54" s="453"/>
      <c r="G54" s="453">
        <f>F54*C54</f>
        <v>0</v>
      </c>
      <c r="H54" s="453">
        <f>G54+E54</f>
        <v>0</v>
      </c>
    </row>
    <row r="55" spans="1:8" ht="12.75">
      <c r="A55" s="358" t="s">
        <v>795</v>
      </c>
      <c r="B55" s="359"/>
      <c r="C55" s="449"/>
      <c r="D55" s="450"/>
      <c r="E55" s="450"/>
      <c r="F55" s="450"/>
      <c r="G55" s="450"/>
      <c r="H55" s="451"/>
    </row>
    <row r="56" spans="1:8" ht="12.75">
      <c r="A56" s="360" t="s">
        <v>796</v>
      </c>
      <c r="B56" s="361" t="s">
        <v>435</v>
      </c>
      <c r="C56" s="452">
        <v>2</v>
      </c>
      <c r="D56" s="453"/>
      <c r="E56" s="453">
        <f>C56*D56</f>
        <v>0</v>
      </c>
      <c r="F56" s="453"/>
      <c r="G56" s="453">
        <f>F56*C56</f>
        <v>0</v>
      </c>
      <c r="H56" s="453">
        <f>G56+E56</f>
        <v>0</v>
      </c>
    </row>
    <row r="57" spans="1:8" ht="12.75">
      <c r="A57" s="360" t="s">
        <v>797</v>
      </c>
      <c r="B57" s="361" t="s">
        <v>304</v>
      </c>
      <c r="C57" s="452">
        <v>3</v>
      </c>
      <c r="D57" s="453"/>
      <c r="E57" s="453">
        <f>C57*D57</f>
        <v>0</v>
      </c>
      <c r="F57" s="453"/>
      <c r="G57" s="453">
        <f>F57*C57</f>
        <v>0</v>
      </c>
      <c r="H57" s="453">
        <f>G57+E57</f>
        <v>0</v>
      </c>
    </row>
    <row r="58" spans="1:8" ht="12.75">
      <c r="A58" s="358" t="s">
        <v>798</v>
      </c>
      <c r="B58" s="359"/>
      <c r="C58" s="449"/>
      <c r="D58" s="450"/>
      <c r="E58" s="450"/>
      <c r="F58" s="450"/>
      <c r="G58" s="450"/>
      <c r="H58" s="451"/>
    </row>
    <row r="59" spans="1:8" ht="12.75">
      <c r="A59" s="360" t="s">
        <v>799</v>
      </c>
      <c r="B59" s="361" t="s">
        <v>304</v>
      </c>
      <c r="C59" s="452">
        <v>1</v>
      </c>
      <c r="D59" s="453"/>
      <c r="E59" s="453">
        <f>C59*D59</f>
        <v>0</v>
      </c>
      <c r="F59" s="453"/>
      <c r="G59" s="453">
        <f>F59*C59</f>
        <v>0</v>
      </c>
      <c r="H59" s="453">
        <f>G59+E59</f>
        <v>0</v>
      </c>
    </row>
    <row r="60" spans="1:8" ht="15.75">
      <c r="A60" s="354" t="s">
        <v>800</v>
      </c>
      <c r="B60" s="355"/>
      <c r="C60" s="454"/>
      <c r="D60" s="455"/>
      <c r="E60" s="456">
        <f>SUM(E47:E59)</f>
        <v>0</v>
      </c>
      <c r="F60" s="455"/>
      <c r="G60" s="456">
        <f>SUM(G47:G59)</f>
        <v>0</v>
      </c>
      <c r="H60" s="456">
        <f>SUM(H47:H59)</f>
        <v>0</v>
      </c>
    </row>
    <row r="61" spans="1:8" ht="15.75">
      <c r="A61" s="354" t="s">
        <v>801</v>
      </c>
      <c r="B61" s="355"/>
      <c r="C61" s="454"/>
      <c r="D61" s="455"/>
      <c r="E61" s="455"/>
      <c r="F61" s="455"/>
      <c r="G61" s="455"/>
      <c r="H61" s="457"/>
    </row>
    <row r="62" spans="1:8" ht="12.75">
      <c r="A62" s="358" t="s">
        <v>802</v>
      </c>
      <c r="B62" s="359"/>
      <c r="C62" s="449"/>
      <c r="D62" s="450"/>
      <c r="E62" s="450"/>
      <c r="F62" s="450"/>
      <c r="G62" s="450"/>
      <c r="H62" s="451"/>
    </row>
    <row r="63" spans="1:8" ht="12.75">
      <c r="A63" s="360" t="s">
        <v>803</v>
      </c>
      <c r="B63" s="361" t="s">
        <v>804</v>
      </c>
      <c r="C63" s="452">
        <v>2</v>
      </c>
      <c r="D63" s="453"/>
      <c r="E63" s="453">
        <f>C63*D63</f>
        <v>0</v>
      </c>
      <c r="F63" s="453"/>
      <c r="G63" s="453">
        <f>F63*C63</f>
        <v>0</v>
      </c>
      <c r="H63" s="453">
        <f>G63+E63</f>
        <v>0</v>
      </c>
    </row>
    <row r="64" spans="1:8" ht="12.75">
      <c r="A64" s="360" t="s">
        <v>805</v>
      </c>
      <c r="B64" s="361" t="s">
        <v>804</v>
      </c>
      <c r="C64" s="452">
        <v>4</v>
      </c>
      <c r="D64" s="453"/>
      <c r="E64" s="453">
        <f>C64*D64</f>
        <v>0</v>
      </c>
      <c r="F64" s="453"/>
      <c r="G64" s="453">
        <f>F64*C64</f>
        <v>0</v>
      </c>
      <c r="H64" s="453">
        <f>G64+E64</f>
        <v>0</v>
      </c>
    </row>
    <row r="65" spans="1:8" ht="12.75">
      <c r="A65" s="360" t="s">
        <v>806</v>
      </c>
      <c r="B65" s="361" t="s">
        <v>804</v>
      </c>
      <c r="C65" s="452">
        <v>8</v>
      </c>
      <c r="D65" s="453"/>
      <c r="E65" s="453">
        <f>C65*D65</f>
        <v>0</v>
      </c>
      <c r="F65" s="453"/>
      <c r="G65" s="453">
        <f>F65*C65</f>
        <v>0</v>
      </c>
      <c r="H65" s="453">
        <f>G65+E65</f>
        <v>0</v>
      </c>
    </row>
    <row r="66" spans="1:8" ht="12.75">
      <c r="A66" s="360" t="s">
        <v>807</v>
      </c>
      <c r="B66" s="361" t="s">
        <v>804</v>
      </c>
      <c r="C66" s="452">
        <v>8</v>
      </c>
      <c r="D66" s="453"/>
      <c r="E66" s="453">
        <f>C66*D66</f>
        <v>0</v>
      </c>
      <c r="F66" s="453"/>
      <c r="G66" s="453">
        <f>F66*C66</f>
        <v>0</v>
      </c>
      <c r="H66" s="453">
        <f>G66+E66</f>
        <v>0</v>
      </c>
    </row>
    <row r="67" spans="1:8" ht="12.75">
      <c r="A67" s="358" t="s">
        <v>808</v>
      </c>
      <c r="B67" s="359"/>
      <c r="C67" s="449"/>
      <c r="D67" s="450"/>
      <c r="E67" s="450"/>
      <c r="F67" s="450"/>
      <c r="G67" s="450"/>
      <c r="H67" s="451"/>
    </row>
    <row r="68" spans="1:8" ht="12.75">
      <c r="A68" s="360" t="s">
        <v>809</v>
      </c>
      <c r="B68" s="361" t="s">
        <v>804</v>
      </c>
      <c r="C68" s="452">
        <v>8</v>
      </c>
      <c r="D68" s="453"/>
      <c r="E68" s="453">
        <f>C68*D68</f>
        <v>0</v>
      </c>
      <c r="F68" s="453"/>
      <c r="G68" s="453">
        <f>F68*C68</f>
        <v>0</v>
      </c>
      <c r="H68" s="453">
        <f>G68+E68</f>
        <v>0</v>
      </c>
    </row>
    <row r="69" spans="1:8" ht="12.75">
      <c r="A69" s="360" t="s">
        <v>810</v>
      </c>
      <c r="B69" s="361" t="s">
        <v>811</v>
      </c>
      <c r="C69" s="452">
        <v>16</v>
      </c>
      <c r="D69" s="453"/>
      <c r="E69" s="453">
        <f>C69*D69</f>
        <v>0</v>
      </c>
      <c r="F69" s="453"/>
      <c r="G69" s="453">
        <f>F69*C69</f>
        <v>0</v>
      </c>
      <c r="H69" s="453">
        <f>G69+E69</f>
        <v>0</v>
      </c>
    </row>
    <row r="70" spans="1:8" ht="12.75">
      <c r="A70" s="358" t="s">
        <v>812</v>
      </c>
      <c r="B70" s="359"/>
      <c r="C70" s="449"/>
      <c r="D70" s="450"/>
      <c r="E70" s="450"/>
      <c r="F70" s="450"/>
      <c r="G70" s="450"/>
      <c r="H70" s="451"/>
    </row>
    <row r="71" spans="1:8" ht="12.75">
      <c r="A71" s="360" t="s">
        <v>813</v>
      </c>
      <c r="B71" s="361" t="s">
        <v>804</v>
      </c>
      <c r="C71" s="452">
        <v>4</v>
      </c>
      <c r="D71" s="453"/>
      <c r="E71" s="453">
        <f>C71*D71</f>
        <v>0</v>
      </c>
      <c r="F71" s="453"/>
      <c r="G71" s="453">
        <f>F71*C71</f>
        <v>0</v>
      </c>
      <c r="H71" s="453">
        <f>G71+E71</f>
        <v>0</v>
      </c>
    </row>
    <row r="72" spans="1:8" ht="12.75">
      <c r="A72" s="358" t="s">
        <v>814</v>
      </c>
      <c r="B72" s="359"/>
      <c r="C72" s="449"/>
      <c r="D72" s="450"/>
      <c r="E72" s="450"/>
      <c r="F72" s="450"/>
      <c r="G72" s="450"/>
      <c r="H72" s="451"/>
    </row>
    <row r="73" spans="1:8" ht="12.75">
      <c r="A73" s="358" t="s">
        <v>815</v>
      </c>
      <c r="B73" s="359"/>
      <c r="C73" s="449"/>
      <c r="D73" s="450"/>
      <c r="E73" s="450"/>
      <c r="F73" s="450"/>
      <c r="G73" s="450"/>
      <c r="H73" s="451"/>
    </row>
    <row r="74" spans="1:8" ht="12.75">
      <c r="A74" s="360" t="s">
        <v>816</v>
      </c>
      <c r="B74" s="361" t="s">
        <v>804</v>
      </c>
      <c r="C74" s="452">
        <v>14</v>
      </c>
      <c r="D74" s="453"/>
      <c r="E74" s="453">
        <f>C74*D74</f>
        <v>0</v>
      </c>
      <c r="F74" s="453"/>
      <c r="G74" s="453">
        <f>F74*C74</f>
        <v>0</v>
      </c>
      <c r="H74" s="453">
        <f>G74+E74</f>
        <v>0</v>
      </c>
    </row>
    <row r="75" spans="1:8" ht="12.75">
      <c r="A75" s="358" t="s">
        <v>817</v>
      </c>
      <c r="B75" s="359"/>
      <c r="C75" s="449"/>
      <c r="D75" s="450"/>
      <c r="E75" s="450"/>
      <c r="F75" s="450"/>
      <c r="G75" s="450"/>
      <c r="H75" s="451"/>
    </row>
    <row r="76" spans="1:8" ht="12.75">
      <c r="A76" s="358" t="s">
        <v>818</v>
      </c>
      <c r="B76" s="359"/>
      <c r="C76" s="449"/>
      <c r="D76" s="450"/>
      <c r="E76" s="450"/>
      <c r="F76" s="450"/>
      <c r="G76" s="450"/>
      <c r="H76" s="451"/>
    </row>
    <row r="77" spans="1:8" ht="12.75">
      <c r="A77" s="360" t="s">
        <v>819</v>
      </c>
      <c r="B77" s="361" t="s">
        <v>304</v>
      </c>
      <c r="C77" s="452">
        <v>1</v>
      </c>
      <c r="D77" s="453"/>
      <c r="E77" s="453">
        <f>C77*D77</f>
        <v>0</v>
      </c>
      <c r="F77" s="453"/>
      <c r="G77" s="453">
        <f>F77*C77</f>
        <v>0</v>
      </c>
      <c r="H77" s="453">
        <f>G77+E77</f>
        <v>0</v>
      </c>
    </row>
    <row r="78" spans="1:8" ht="15.75">
      <c r="A78" s="354" t="s">
        <v>820</v>
      </c>
      <c r="B78" s="355"/>
      <c r="C78" s="454"/>
      <c r="D78" s="455"/>
      <c r="E78" s="455"/>
      <c r="F78" s="455"/>
      <c r="G78" s="456">
        <f>SUM(G63:G77)</f>
        <v>0</v>
      </c>
      <c r="H78" s="456">
        <f>SUM(H63:H77)</f>
        <v>0</v>
      </c>
    </row>
    <row r="79" spans="1:8" ht="12.75">
      <c r="A79" s="360" t="s">
        <v>821</v>
      </c>
      <c r="B79" s="361"/>
      <c r="C79" s="452"/>
      <c r="D79" s="453"/>
      <c r="E79" s="453"/>
      <c r="F79" s="453"/>
      <c r="G79" s="453"/>
      <c r="H79" s="453"/>
    </row>
    <row r="80" spans="1:8" ht="12.75">
      <c r="A80" s="349" t="s">
        <v>822</v>
      </c>
      <c r="B80" s="350"/>
      <c r="C80" s="458"/>
      <c r="D80" s="459"/>
      <c r="E80" s="459"/>
      <c r="F80" s="459"/>
      <c r="G80" s="459"/>
      <c r="H80" s="459"/>
    </row>
    <row r="81" spans="1:8" ht="12.75">
      <c r="A81" s="349" t="s">
        <v>823</v>
      </c>
      <c r="B81" s="350"/>
      <c r="C81" s="458"/>
      <c r="D81" s="459"/>
      <c r="E81" s="459"/>
      <c r="F81" s="459"/>
      <c r="G81" s="459"/>
      <c r="H81" s="460"/>
    </row>
    <row r="82" spans="1:8" ht="12.75">
      <c r="A82" s="358" t="s">
        <v>824</v>
      </c>
      <c r="B82" s="359"/>
      <c r="C82" s="449"/>
      <c r="D82" s="450"/>
      <c r="E82" s="450"/>
      <c r="F82" s="450"/>
      <c r="G82" s="450"/>
      <c r="H82" s="451"/>
    </row>
    <row r="83" spans="1:8" ht="12.75">
      <c r="A83" s="360" t="s">
        <v>825</v>
      </c>
      <c r="B83" s="361" t="s">
        <v>811</v>
      </c>
      <c r="C83" s="452">
        <v>0.1</v>
      </c>
      <c r="D83" s="453"/>
      <c r="E83" s="453">
        <f>C83*D83</f>
        <v>0</v>
      </c>
      <c r="F83" s="453">
        <v>0</v>
      </c>
      <c r="G83" s="453">
        <f>F83*C83</f>
        <v>0</v>
      </c>
      <c r="H83" s="453">
        <f>G83+E83</f>
        <v>0</v>
      </c>
    </row>
    <row r="84" spans="1:8" ht="12.75">
      <c r="A84" s="358" t="s">
        <v>826</v>
      </c>
      <c r="B84" s="359"/>
      <c r="C84" s="449"/>
      <c r="D84" s="450"/>
      <c r="E84" s="450"/>
      <c r="F84" s="450"/>
      <c r="G84" s="450"/>
      <c r="H84" s="451"/>
    </row>
    <row r="85" spans="1:8" ht="12.75">
      <c r="A85" s="360" t="s">
        <v>827</v>
      </c>
      <c r="B85" s="361" t="s">
        <v>295</v>
      </c>
      <c r="C85" s="452">
        <v>26</v>
      </c>
      <c r="D85" s="453"/>
      <c r="E85" s="453">
        <f>C85*D85</f>
        <v>0</v>
      </c>
      <c r="F85" s="453">
        <v>0</v>
      </c>
      <c r="G85" s="453">
        <f>F85*C85</f>
        <v>0</v>
      </c>
      <c r="H85" s="453">
        <f>G85+E85</f>
        <v>0</v>
      </c>
    </row>
    <row r="86" spans="1:8" ht="12.75">
      <c r="A86" s="358" t="s">
        <v>828</v>
      </c>
      <c r="B86" s="359"/>
      <c r="C86" s="449"/>
      <c r="D86" s="450"/>
      <c r="E86" s="450"/>
      <c r="F86" s="450"/>
      <c r="G86" s="450"/>
      <c r="H86" s="451"/>
    </row>
    <row r="87" spans="1:8" ht="12.75">
      <c r="A87" s="360" t="s">
        <v>829</v>
      </c>
      <c r="B87" s="361" t="s">
        <v>295</v>
      </c>
      <c r="C87" s="452">
        <v>1</v>
      </c>
      <c r="D87" s="453"/>
      <c r="E87" s="453">
        <f>C87*D87</f>
        <v>0</v>
      </c>
      <c r="F87" s="453">
        <v>0</v>
      </c>
      <c r="G87" s="453">
        <f>F87*C87</f>
        <v>0</v>
      </c>
      <c r="H87" s="453">
        <f>G87+E87</f>
        <v>0</v>
      </c>
    </row>
    <row r="88" spans="1:8" ht="12.75">
      <c r="A88" s="358" t="s">
        <v>830</v>
      </c>
      <c r="B88" s="359"/>
      <c r="C88" s="449"/>
      <c r="D88" s="450"/>
      <c r="E88" s="450"/>
      <c r="F88" s="450"/>
      <c r="G88" s="450"/>
      <c r="H88" s="451"/>
    </row>
    <row r="89" spans="1:8" ht="12.75">
      <c r="A89" s="358" t="s">
        <v>831</v>
      </c>
      <c r="B89" s="359"/>
      <c r="C89" s="449"/>
      <c r="D89" s="450"/>
      <c r="E89" s="450"/>
      <c r="F89" s="450"/>
      <c r="G89" s="450"/>
      <c r="H89" s="451"/>
    </row>
    <row r="90" spans="1:8" ht="12.75">
      <c r="A90" s="360" t="s">
        <v>832</v>
      </c>
      <c r="B90" s="361" t="s">
        <v>295</v>
      </c>
      <c r="C90" s="452">
        <v>2</v>
      </c>
      <c r="D90" s="453"/>
      <c r="E90" s="453">
        <f>C90*D90</f>
        <v>0</v>
      </c>
      <c r="F90" s="453">
        <v>0</v>
      </c>
      <c r="G90" s="453">
        <f>F90*C90</f>
        <v>0</v>
      </c>
      <c r="H90" s="453">
        <f>G90+E90</f>
        <v>0</v>
      </c>
    </row>
    <row r="91" spans="1:8" ht="12.75">
      <c r="A91" s="358" t="s">
        <v>833</v>
      </c>
      <c r="B91" s="359"/>
      <c r="C91" s="449"/>
      <c r="D91" s="450"/>
      <c r="E91" s="450"/>
      <c r="F91" s="450"/>
      <c r="G91" s="450"/>
      <c r="H91" s="451"/>
    </row>
    <row r="92" spans="1:8" ht="12.75">
      <c r="A92" s="360" t="s">
        <v>834</v>
      </c>
      <c r="B92" s="361" t="s">
        <v>435</v>
      </c>
      <c r="C92" s="452">
        <v>1</v>
      </c>
      <c r="D92" s="453"/>
      <c r="E92" s="453">
        <f>C92*D92</f>
        <v>0</v>
      </c>
      <c r="F92" s="453">
        <v>0</v>
      </c>
      <c r="G92" s="453">
        <f>F92*C92</f>
        <v>0</v>
      </c>
      <c r="H92" s="453">
        <f>G92+E92</f>
        <v>0</v>
      </c>
    </row>
    <row r="93" spans="1:8" ht="12.75">
      <c r="A93" s="358" t="s">
        <v>835</v>
      </c>
      <c r="B93" s="359"/>
      <c r="C93" s="449"/>
      <c r="D93" s="450"/>
      <c r="E93" s="450"/>
      <c r="F93" s="450"/>
      <c r="G93" s="450"/>
      <c r="H93" s="451"/>
    </row>
    <row r="94" spans="1:8" ht="12.75">
      <c r="A94" s="358" t="s">
        <v>836</v>
      </c>
      <c r="B94" s="359"/>
      <c r="C94" s="449"/>
      <c r="D94" s="450"/>
      <c r="E94" s="450"/>
      <c r="F94" s="450"/>
      <c r="G94" s="450"/>
      <c r="H94" s="451"/>
    </row>
    <row r="95" spans="1:8" ht="12.75">
      <c r="A95" s="360" t="s">
        <v>837</v>
      </c>
      <c r="B95" s="361" t="s">
        <v>309</v>
      </c>
      <c r="C95" s="452">
        <v>0.7</v>
      </c>
      <c r="D95" s="453"/>
      <c r="E95" s="453">
        <f>C95*D95</f>
        <v>0</v>
      </c>
      <c r="F95" s="453">
        <v>0</v>
      </c>
      <c r="G95" s="453">
        <f>F95*C95</f>
        <v>0</v>
      </c>
      <c r="H95" s="453">
        <f>G95+E95</f>
        <v>0</v>
      </c>
    </row>
    <row r="96" spans="1:8" ht="12.75">
      <c r="A96" s="358" t="s">
        <v>838</v>
      </c>
      <c r="B96" s="359"/>
      <c r="C96" s="449"/>
      <c r="D96" s="450"/>
      <c r="E96" s="450"/>
      <c r="F96" s="450"/>
      <c r="G96" s="450"/>
      <c r="H96" s="451"/>
    </row>
    <row r="97" spans="1:8" ht="12.75">
      <c r="A97" s="360" t="s">
        <v>839</v>
      </c>
      <c r="B97" s="361" t="s">
        <v>309</v>
      </c>
      <c r="C97" s="452">
        <v>0.7</v>
      </c>
      <c r="D97" s="453"/>
      <c r="E97" s="453">
        <f>C97*D97</f>
        <v>0</v>
      </c>
      <c r="F97" s="453">
        <v>0</v>
      </c>
      <c r="G97" s="453">
        <f>F97*C97</f>
        <v>0</v>
      </c>
      <c r="H97" s="453">
        <f>G97+E97</f>
        <v>0</v>
      </c>
    </row>
    <row r="98" spans="1:8" ht="12.75">
      <c r="A98" s="360" t="s">
        <v>840</v>
      </c>
      <c r="B98" s="361" t="s">
        <v>309</v>
      </c>
      <c r="C98" s="452">
        <v>0.1</v>
      </c>
      <c r="D98" s="453"/>
      <c r="E98" s="453">
        <f>C98*D98</f>
        <v>0</v>
      </c>
      <c r="F98" s="453">
        <v>0</v>
      </c>
      <c r="G98" s="453">
        <f>F98*C98</f>
        <v>0</v>
      </c>
      <c r="H98" s="453">
        <f>G98+E98</f>
        <v>0</v>
      </c>
    </row>
    <row r="99" spans="1:8" ht="12.75">
      <c r="A99" s="358" t="s">
        <v>841</v>
      </c>
      <c r="B99" s="359"/>
      <c r="C99" s="449"/>
      <c r="D99" s="450"/>
      <c r="E99" s="450"/>
      <c r="F99" s="450"/>
      <c r="G99" s="450"/>
      <c r="H99" s="451"/>
    </row>
    <row r="100" spans="1:8" ht="12.75">
      <c r="A100" s="360" t="s">
        <v>842</v>
      </c>
      <c r="B100" s="361" t="s">
        <v>309</v>
      </c>
      <c r="C100" s="452">
        <v>0.6000000000000001</v>
      </c>
      <c r="D100" s="453"/>
      <c r="E100" s="453">
        <f>C100*D100</f>
        <v>0</v>
      </c>
      <c r="F100" s="453">
        <v>0</v>
      </c>
      <c r="G100" s="453">
        <f>F100*C100</f>
        <v>0</v>
      </c>
      <c r="H100" s="453">
        <f>G100+E100</f>
        <v>0</v>
      </c>
    </row>
    <row r="101" spans="1:8" ht="12.75">
      <c r="A101" s="358" t="s">
        <v>843</v>
      </c>
      <c r="B101" s="359"/>
      <c r="C101" s="449"/>
      <c r="D101" s="450"/>
      <c r="E101" s="450"/>
      <c r="F101" s="450"/>
      <c r="G101" s="450"/>
      <c r="H101" s="451"/>
    </row>
    <row r="102" spans="1:8" ht="12.75">
      <c r="A102" s="360" t="s">
        <v>844</v>
      </c>
      <c r="B102" s="361" t="s">
        <v>309</v>
      </c>
      <c r="C102" s="452">
        <v>4.5</v>
      </c>
      <c r="D102" s="453"/>
      <c r="E102" s="453">
        <f>C102*D102</f>
        <v>0</v>
      </c>
      <c r="F102" s="453">
        <v>0</v>
      </c>
      <c r="G102" s="453">
        <f>F102*C102</f>
        <v>0</v>
      </c>
      <c r="H102" s="453">
        <f>G102+E102</f>
        <v>0</v>
      </c>
    </row>
    <row r="103" spans="1:8" ht="12.75">
      <c r="A103" s="360" t="s">
        <v>845</v>
      </c>
      <c r="B103" s="361" t="s">
        <v>309</v>
      </c>
      <c r="C103" s="452">
        <v>4.5</v>
      </c>
      <c r="D103" s="453"/>
      <c r="E103" s="453">
        <f>C103*D103</f>
        <v>0</v>
      </c>
      <c r="F103" s="453">
        <v>0</v>
      </c>
      <c r="G103" s="453">
        <f>F103*C103</f>
        <v>0</v>
      </c>
      <c r="H103" s="453">
        <f>G103+E103</f>
        <v>0</v>
      </c>
    </row>
    <row r="104" spans="1:8" ht="12.75">
      <c r="A104" s="360" t="s">
        <v>846</v>
      </c>
      <c r="B104" s="361" t="s">
        <v>309</v>
      </c>
      <c r="C104" s="452">
        <v>4.5</v>
      </c>
      <c r="D104" s="453"/>
      <c r="E104" s="453">
        <f>C104*D104</f>
        <v>0</v>
      </c>
      <c r="F104" s="453">
        <v>0</v>
      </c>
      <c r="G104" s="453">
        <f>F104*C104</f>
        <v>0</v>
      </c>
      <c r="H104" s="453">
        <f>G104+E104</f>
        <v>0</v>
      </c>
    </row>
    <row r="105" spans="1:8" ht="12.75">
      <c r="A105" s="358" t="s">
        <v>847</v>
      </c>
      <c r="B105" s="359"/>
      <c r="C105" s="449"/>
      <c r="D105" s="450"/>
      <c r="E105" s="450"/>
      <c r="F105" s="450"/>
      <c r="G105" s="450"/>
      <c r="H105" s="451"/>
    </row>
    <row r="106" spans="1:8" ht="12.75">
      <c r="A106" s="358" t="s">
        <v>848</v>
      </c>
      <c r="B106" s="359"/>
      <c r="C106" s="449"/>
      <c r="D106" s="450"/>
      <c r="E106" s="450"/>
      <c r="F106" s="450"/>
      <c r="G106" s="450"/>
      <c r="H106" s="451"/>
    </row>
    <row r="107" spans="1:8" ht="12.75">
      <c r="A107" s="360" t="s">
        <v>849</v>
      </c>
      <c r="B107" s="361" t="s">
        <v>435</v>
      </c>
      <c r="C107" s="452">
        <v>68</v>
      </c>
      <c r="D107" s="453"/>
      <c r="E107" s="453">
        <f>C107*D107</f>
        <v>0</v>
      </c>
      <c r="F107" s="453">
        <v>0</v>
      </c>
      <c r="G107" s="453">
        <f>F107*C107</f>
        <v>0</v>
      </c>
      <c r="H107" s="453">
        <f>G107+E107</f>
        <v>0</v>
      </c>
    </row>
    <row r="108" spans="1:8" ht="12.75">
      <c r="A108" s="358" t="s">
        <v>850</v>
      </c>
      <c r="B108" s="359"/>
      <c r="C108" s="449"/>
      <c r="D108" s="450"/>
      <c r="E108" s="450"/>
      <c r="F108" s="450"/>
      <c r="G108" s="450"/>
      <c r="H108" s="451"/>
    </row>
    <row r="109" spans="1:8" ht="12.75">
      <c r="A109" s="358" t="s">
        <v>851</v>
      </c>
      <c r="B109" s="359"/>
      <c r="C109" s="449"/>
      <c r="D109" s="450"/>
      <c r="E109" s="450"/>
      <c r="F109" s="450"/>
      <c r="G109" s="450"/>
      <c r="H109" s="451"/>
    </row>
    <row r="110" spans="1:8" ht="12.75">
      <c r="A110" s="358" t="s">
        <v>852</v>
      </c>
      <c r="B110" s="359"/>
      <c r="C110" s="449"/>
      <c r="D110" s="450"/>
      <c r="E110" s="450"/>
      <c r="F110" s="450"/>
      <c r="G110" s="450"/>
      <c r="H110" s="451"/>
    </row>
    <row r="111" spans="1:8" ht="12.75">
      <c r="A111" s="360" t="s">
        <v>853</v>
      </c>
      <c r="B111" s="361" t="s">
        <v>435</v>
      </c>
      <c r="C111" s="452">
        <v>45</v>
      </c>
      <c r="D111" s="453"/>
      <c r="E111" s="453">
        <f>C111*D111</f>
        <v>0</v>
      </c>
      <c r="F111" s="453">
        <v>0</v>
      </c>
      <c r="G111" s="453">
        <f>F111*C111</f>
        <v>0</v>
      </c>
      <c r="H111" s="453">
        <f>G111+E111</f>
        <v>0</v>
      </c>
    </row>
    <row r="112" spans="1:8" ht="12.75">
      <c r="A112" s="358" t="s">
        <v>854</v>
      </c>
      <c r="B112" s="359"/>
      <c r="C112" s="449"/>
      <c r="D112" s="450"/>
      <c r="E112" s="450"/>
      <c r="F112" s="450"/>
      <c r="G112" s="450"/>
      <c r="H112" s="451"/>
    </row>
    <row r="113" spans="1:8" ht="12.75">
      <c r="A113" s="360" t="s">
        <v>855</v>
      </c>
      <c r="B113" s="361" t="s">
        <v>304</v>
      </c>
      <c r="C113" s="452">
        <v>2</v>
      </c>
      <c r="D113" s="453"/>
      <c r="E113" s="453">
        <f>C113*D113</f>
        <v>0</v>
      </c>
      <c r="F113" s="453">
        <v>0</v>
      </c>
      <c r="G113" s="453">
        <f>F113*C113</f>
        <v>0</v>
      </c>
      <c r="H113" s="453">
        <f>G113+E113</f>
        <v>0</v>
      </c>
    </row>
    <row r="114" spans="1:8" ht="12.75">
      <c r="A114" s="358" t="s">
        <v>856</v>
      </c>
      <c r="B114" s="359"/>
      <c r="C114" s="449"/>
      <c r="D114" s="450"/>
      <c r="E114" s="450"/>
      <c r="F114" s="450"/>
      <c r="G114" s="450"/>
      <c r="H114" s="451"/>
    </row>
    <row r="115" spans="1:8" ht="12.75">
      <c r="A115" s="360" t="s">
        <v>857</v>
      </c>
      <c r="B115" s="361" t="s">
        <v>435</v>
      </c>
      <c r="C115" s="452">
        <v>68</v>
      </c>
      <c r="D115" s="453"/>
      <c r="E115" s="453">
        <f>C115*D115</f>
        <v>0</v>
      </c>
      <c r="F115" s="453">
        <v>0</v>
      </c>
      <c r="G115" s="453">
        <f>F115*C115</f>
        <v>0</v>
      </c>
      <c r="H115" s="453">
        <f>G115+E115</f>
        <v>0</v>
      </c>
    </row>
    <row r="116" spans="1:8" ht="12.75">
      <c r="A116" s="358" t="s">
        <v>858</v>
      </c>
      <c r="B116" s="359"/>
      <c r="C116" s="449"/>
      <c r="D116" s="450"/>
      <c r="E116" s="450"/>
      <c r="F116" s="450"/>
      <c r="G116" s="450"/>
      <c r="H116" s="451"/>
    </row>
    <row r="117" spans="1:8" ht="12.75">
      <c r="A117" s="360" t="s">
        <v>849</v>
      </c>
      <c r="B117" s="361" t="s">
        <v>435</v>
      </c>
      <c r="C117" s="452">
        <v>68</v>
      </c>
      <c r="D117" s="453"/>
      <c r="E117" s="453">
        <f>C117*D117</f>
        <v>0</v>
      </c>
      <c r="F117" s="453">
        <v>0</v>
      </c>
      <c r="G117" s="453">
        <f>F117*C117</f>
        <v>0</v>
      </c>
      <c r="H117" s="453">
        <f>G117+E117</f>
        <v>0</v>
      </c>
    </row>
    <row r="118" spans="1:8" ht="12.75">
      <c r="A118" s="358" t="s">
        <v>859</v>
      </c>
      <c r="B118" s="359"/>
      <c r="C118" s="449"/>
      <c r="D118" s="450"/>
      <c r="E118" s="450"/>
      <c r="F118" s="450"/>
      <c r="G118" s="450"/>
      <c r="H118" s="451"/>
    </row>
    <row r="119" spans="1:8" ht="12.75">
      <c r="A119" s="360" t="s">
        <v>860</v>
      </c>
      <c r="B119" s="361" t="s">
        <v>295</v>
      </c>
      <c r="C119" s="452">
        <v>26</v>
      </c>
      <c r="D119" s="453"/>
      <c r="E119" s="453">
        <f>C119*D119</f>
        <v>0</v>
      </c>
      <c r="F119" s="453">
        <v>0</v>
      </c>
      <c r="G119" s="453">
        <f>F119*C119</f>
        <v>0</v>
      </c>
      <c r="H119" s="453">
        <f>G119+E119</f>
        <v>0</v>
      </c>
    </row>
    <row r="120" spans="1:8" ht="12.75">
      <c r="A120" s="358" t="s">
        <v>861</v>
      </c>
      <c r="B120" s="359"/>
      <c r="C120" s="449"/>
      <c r="D120" s="450"/>
      <c r="E120" s="450"/>
      <c r="F120" s="450"/>
      <c r="G120" s="450"/>
      <c r="H120" s="451"/>
    </row>
    <row r="121" spans="1:8" ht="12.75">
      <c r="A121" s="358" t="s">
        <v>862</v>
      </c>
      <c r="B121" s="359"/>
      <c r="C121" s="449"/>
      <c r="D121" s="450"/>
      <c r="E121" s="450"/>
      <c r="F121" s="450"/>
      <c r="G121" s="450"/>
      <c r="H121" s="451"/>
    </row>
    <row r="122" spans="1:8" ht="12.75">
      <c r="A122" s="360" t="s">
        <v>863</v>
      </c>
      <c r="B122" s="361" t="s">
        <v>295</v>
      </c>
      <c r="C122" s="452">
        <v>34</v>
      </c>
      <c r="D122" s="453"/>
      <c r="E122" s="453">
        <f>C122*D122</f>
        <v>0</v>
      </c>
      <c r="F122" s="453">
        <v>0</v>
      </c>
      <c r="G122" s="453">
        <f>F122*C122</f>
        <v>0</v>
      </c>
      <c r="H122" s="453">
        <f>G122+E122</f>
        <v>0</v>
      </c>
    </row>
    <row r="123" spans="1:8" ht="12.75">
      <c r="A123" s="358" t="s">
        <v>864</v>
      </c>
      <c r="B123" s="359"/>
      <c r="C123" s="449"/>
      <c r="D123" s="450"/>
      <c r="E123" s="450"/>
      <c r="F123" s="450"/>
      <c r="G123" s="450"/>
      <c r="H123" s="451"/>
    </row>
    <row r="124" spans="1:8" ht="12.75">
      <c r="A124" s="360" t="s">
        <v>865</v>
      </c>
      <c r="B124" s="361" t="s">
        <v>435</v>
      </c>
      <c r="C124" s="452">
        <v>1</v>
      </c>
      <c r="D124" s="453"/>
      <c r="E124" s="453">
        <f>C124*D124</f>
        <v>0</v>
      </c>
      <c r="F124" s="453">
        <v>0</v>
      </c>
      <c r="G124" s="453">
        <f>F124*C124</f>
        <v>0</v>
      </c>
      <c r="H124" s="453">
        <f>G124+E124</f>
        <v>0</v>
      </c>
    </row>
    <row r="125" spans="1:8" ht="12.75">
      <c r="A125" s="358" t="s">
        <v>866</v>
      </c>
      <c r="B125" s="359"/>
      <c r="C125" s="449"/>
      <c r="D125" s="450"/>
      <c r="E125" s="450"/>
      <c r="F125" s="450"/>
      <c r="G125" s="450"/>
      <c r="H125" s="451"/>
    </row>
    <row r="126" spans="1:8" ht="12.75">
      <c r="A126" s="360" t="s">
        <v>867</v>
      </c>
      <c r="B126" s="361" t="s">
        <v>295</v>
      </c>
      <c r="C126" s="452">
        <v>2</v>
      </c>
      <c r="D126" s="453"/>
      <c r="E126" s="453">
        <f>C126*D126</f>
        <v>0</v>
      </c>
      <c r="F126" s="453">
        <v>0</v>
      </c>
      <c r="G126" s="453">
        <f>F126*C126</f>
        <v>0</v>
      </c>
      <c r="H126" s="453">
        <f>G126+E126</f>
        <v>0</v>
      </c>
    </row>
    <row r="127" spans="1:8" ht="12.75">
      <c r="A127" s="358" t="s">
        <v>868</v>
      </c>
      <c r="B127" s="359"/>
      <c r="C127" s="449"/>
      <c r="D127" s="450"/>
      <c r="E127" s="450"/>
      <c r="F127" s="450"/>
      <c r="G127" s="450"/>
      <c r="H127" s="451"/>
    </row>
    <row r="128" spans="1:8" ht="12.75">
      <c r="A128" s="360" t="s">
        <v>869</v>
      </c>
      <c r="B128" s="361" t="s">
        <v>295</v>
      </c>
      <c r="C128" s="452">
        <v>2</v>
      </c>
      <c r="D128" s="453"/>
      <c r="E128" s="453">
        <f>C128*D128</f>
        <v>0</v>
      </c>
      <c r="F128" s="453">
        <v>0</v>
      </c>
      <c r="G128" s="453">
        <f>F128*C128</f>
        <v>0</v>
      </c>
      <c r="H128" s="453">
        <f>G128+E128</f>
        <v>0</v>
      </c>
    </row>
    <row r="129" spans="1:8" ht="12.75">
      <c r="A129" s="349" t="s">
        <v>870</v>
      </c>
      <c r="B129" s="350"/>
      <c r="C129" s="458"/>
      <c r="D129" s="459"/>
      <c r="E129" s="459">
        <f>SUM(E82:E128)</f>
        <v>0</v>
      </c>
      <c r="F129" s="459"/>
      <c r="G129" s="459"/>
      <c r="H129" s="459">
        <f>SUM(H82:H128)</f>
        <v>0</v>
      </c>
    </row>
    <row r="130" spans="1:8" ht="12.75">
      <c r="A130" s="349" t="s">
        <v>393</v>
      </c>
      <c r="B130" s="350"/>
      <c r="C130" s="458"/>
      <c r="D130" s="459"/>
      <c r="E130" s="459">
        <f>E129+E80</f>
        <v>0</v>
      </c>
      <c r="F130" s="459"/>
      <c r="G130" s="459"/>
      <c r="H130" s="459">
        <f>H129+H80</f>
        <v>0</v>
      </c>
    </row>
  </sheetData>
  <sheetProtection selectLockedCells="1" selectUnlockedCells="1"/>
  <mergeCells count="2">
    <mergeCell ref="A1:G1"/>
    <mergeCell ref="E4:G4"/>
  </mergeCells>
  <printOptions/>
  <pageMargins left="0.7875" right="0.7875" top="0.7875" bottom="0.7875" header="0.5118055555555555" footer="0.5118055555555555"/>
  <pageSetup firstPageNumber="1" useFirstPageNumber="1" horizontalDpi="300" verticalDpi="300" orientation="portrait" paperSize="9" scale="70" r:id="rId1"/>
  <rowBreaks count="2" manualBreakCount="2">
    <brk id="60" max="255" man="1"/>
    <brk id="80" max="255" man="1"/>
  </rowBreaks>
</worksheet>
</file>

<file path=xl/worksheets/sheet42.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
      <selection activeCell="C6" sqref="C6"/>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c r="D2" s="142"/>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362"/>
      <c r="B5" s="363" t="str">
        <f>Stavba!B30</f>
        <v>SO08</v>
      </c>
      <c r="C5" s="364" t="str">
        <f>Stavba!C30</f>
        <v>Veřejný mobiliář</v>
      </c>
      <c r="D5" s="365"/>
      <c r="E5" s="36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 08 rek'!H22</f>
        <v>0</v>
      </c>
      <c r="D15" s="188" t="str">
        <f>'SO02 01 Rek'!A17</f>
        <v>Ztížené výrobní podmínky</v>
      </c>
      <c r="E15" s="189"/>
      <c r="F15" s="190"/>
      <c r="G15" s="187">
        <f>'SO02 01 Rek'!I17</f>
        <v>0</v>
      </c>
    </row>
    <row r="16" spans="1:7" ht="15.75" customHeight="1">
      <c r="A16" s="185" t="s">
        <v>256</v>
      </c>
      <c r="B16" s="186" t="s">
        <v>257</v>
      </c>
      <c r="C16" s="187">
        <f>'SO02 01 Rek'!F12</f>
        <v>0</v>
      </c>
      <c r="D16" s="145" t="str">
        <f>'SO02 01 Rek'!A18</f>
        <v>Oborová přirážka</v>
      </c>
      <c r="E16" s="191"/>
      <c r="F16" s="192"/>
      <c r="G16" s="187">
        <f>'SO02 01 Rek'!I18</f>
        <v>0</v>
      </c>
    </row>
    <row r="17" spans="1:7" ht="15.75" customHeight="1">
      <c r="A17" s="185" t="s">
        <v>258</v>
      </c>
      <c r="B17" s="186" t="s">
        <v>259</v>
      </c>
      <c r="C17" s="187">
        <f>'SO02 01 Rek'!H12</f>
        <v>0</v>
      </c>
      <c r="D17" s="145" t="str">
        <f>'SO02 01 Rek'!A19</f>
        <v>Přesun stavebních kapacit</v>
      </c>
      <c r="E17" s="191"/>
      <c r="F17" s="192"/>
      <c r="G17" s="187">
        <f>'SO02 01 Rek'!I19</f>
        <v>0</v>
      </c>
    </row>
    <row r="18" spans="1:7" ht="15.75" customHeight="1">
      <c r="A18" s="193" t="s">
        <v>260</v>
      </c>
      <c r="B18" s="194" t="s">
        <v>261</v>
      </c>
      <c r="C18" s="187">
        <f>'SO02 01 Rek'!G12</f>
        <v>0</v>
      </c>
      <c r="D18" s="145" t="str">
        <f>'SO02 01 Rek'!A20</f>
        <v>Mimostaveništní doprava</v>
      </c>
      <c r="E18" s="191"/>
      <c r="F18" s="192"/>
      <c r="G18" s="187">
        <f>'SO02 01 Rek'!I20</f>
        <v>0</v>
      </c>
    </row>
    <row r="19" spans="1:7" ht="15.75" customHeight="1">
      <c r="A19" s="195" t="s">
        <v>262</v>
      </c>
      <c r="B19" s="186"/>
      <c r="C19" s="187">
        <f>SUM(C15:C18)</f>
        <v>0</v>
      </c>
      <c r="D19" s="145" t="str">
        <f>'SO02 01 Rek'!A21</f>
        <v>Zařízení staveniště</v>
      </c>
      <c r="E19" s="191"/>
      <c r="F19" s="192"/>
      <c r="G19" s="187">
        <f>'SO02 01 Rek'!I21</f>
        <v>0</v>
      </c>
    </row>
    <row r="20" spans="1:7" ht="15.75" customHeight="1">
      <c r="A20" s="195"/>
      <c r="B20" s="186"/>
      <c r="C20" s="187"/>
      <c r="D20" s="145" t="str">
        <f>'SO02 01 Rek'!A22</f>
        <v>Provoz investora</v>
      </c>
      <c r="E20" s="191"/>
      <c r="F20" s="192"/>
      <c r="G20" s="187">
        <f>'SO02 01 Rek'!I22</f>
        <v>0</v>
      </c>
    </row>
    <row r="21" spans="1:7" ht="15.75" customHeight="1">
      <c r="A21" s="195" t="s">
        <v>263</v>
      </c>
      <c r="B21" s="186"/>
      <c r="C21" s="187">
        <f>'SO02 01 Rek'!I12</f>
        <v>0</v>
      </c>
      <c r="D21" s="145" t="str">
        <f>'SO02 01 Rek'!A23</f>
        <v>Kompletační činnost (IČD)</v>
      </c>
      <c r="E21" s="191"/>
      <c r="F21" s="192"/>
      <c r="G21" s="187">
        <f>'SO02 01 Rek'!I23</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'SO02 01 Rek'!H25</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'SO 08 rek'!H22</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43.xml><?xml version="1.0" encoding="utf-8"?>
<worksheet xmlns="http://schemas.openxmlformats.org/spreadsheetml/2006/main" xmlns:r="http://schemas.openxmlformats.org/officeDocument/2006/relationships">
  <dimension ref="A1:H22"/>
  <sheetViews>
    <sheetView showZeros="0" view="pageBreakPreview" zoomScale="80" zoomScaleSheetLayoutView="80" zoomScalePageLayoutView="0" workbookViewId="0" topLeftCell="A1">
      <selection activeCell="A1" sqref="A1"/>
    </sheetView>
  </sheetViews>
  <sheetFormatPr defaultColWidth="11.50390625" defaultRowHeight="12.75"/>
  <cols>
    <col min="1" max="5" width="11.50390625" style="0" customWidth="1"/>
    <col min="6" max="6" width="7.75390625" style="0" customWidth="1"/>
    <col min="7" max="7" width="1.00390625" style="0" customWidth="1"/>
    <col min="8" max="8" width="13.00390625" style="0" customWidth="1"/>
  </cols>
  <sheetData>
    <row r="1" spans="1:8" ht="12.75">
      <c r="A1" s="225" t="s">
        <v>2</v>
      </c>
      <c r="B1" s="430">
        <f>'SO02 03 Rek'!C5</f>
        <v>0</v>
      </c>
      <c r="C1" s="430"/>
      <c r="D1" s="430"/>
      <c r="E1" s="430"/>
      <c r="F1" s="430"/>
      <c r="G1" s="430"/>
      <c r="H1" s="430"/>
    </row>
    <row r="2" spans="1:8" ht="12.75">
      <c r="A2" s="229" t="s">
        <v>153</v>
      </c>
      <c r="B2" s="431" t="str">
        <f>'SO 08 pol'!C4</f>
        <v>SO 13 Veřejný mobiliář</v>
      </c>
      <c r="C2" s="431"/>
      <c r="D2" s="431"/>
      <c r="E2" s="431"/>
      <c r="F2" s="431"/>
      <c r="G2" s="431"/>
      <c r="H2" s="431"/>
    </row>
    <row r="3" spans="1:8" ht="12.75">
      <c r="A3" s="233"/>
      <c r="B3" s="233"/>
      <c r="C3" s="233"/>
      <c r="D3" s="233"/>
      <c r="E3" s="233"/>
      <c r="F3" s="233"/>
      <c r="G3" s="233"/>
      <c r="H3" s="234"/>
    </row>
    <row r="4" spans="1:8" ht="18">
      <c r="A4" s="419" t="s">
        <v>281</v>
      </c>
      <c r="B4" s="419"/>
      <c r="C4" s="419"/>
      <c r="D4" s="419"/>
      <c r="E4" s="419"/>
      <c r="F4" s="419"/>
      <c r="G4" s="419"/>
      <c r="H4" s="419"/>
    </row>
    <row r="5" spans="1:8" ht="12.75">
      <c r="A5" s="233"/>
      <c r="B5" s="233"/>
      <c r="C5" s="233"/>
      <c r="D5" s="233"/>
      <c r="E5" s="233"/>
      <c r="F5" s="233"/>
      <c r="G5" s="233"/>
      <c r="H5" s="235"/>
    </row>
    <row r="6" spans="1:8" ht="12.75">
      <c r="A6" s="233" t="s">
        <v>282</v>
      </c>
      <c r="B6" s="367" t="str">
        <f>B2</f>
        <v>SO 13 Veřejný mobiliář</v>
      </c>
      <c r="C6" s="233"/>
      <c r="D6" s="233"/>
      <c r="E6" s="233"/>
      <c r="F6" s="233"/>
      <c r="G6" s="233"/>
      <c r="H6" s="235"/>
    </row>
    <row r="7" spans="1:8" ht="12.75">
      <c r="A7" s="233"/>
      <c r="B7" s="420"/>
      <c r="C7" s="420"/>
      <c r="D7" s="420"/>
      <c r="E7" s="420"/>
      <c r="F7" s="420"/>
      <c r="G7" s="420"/>
      <c r="H7" s="235"/>
    </row>
    <row r="8" spans="1:8" ht="12.75">
      <c r="A8" s="233"/>
      <c r="B8" s="233"/>
      <c r="C8" s="233"/>
      <c r="D8" s="233"/>
      <c r="E8" s="233"/>
      <c r="F8" s="233"/>
      <c r="G8" s="233"/>
      <c r="H8" s="235"/>
    </row>
    <row r="9" spans="1:8" ht="12.75">
      <c r="A9" s="233" t="s">
        <v>283</v>
      </c>
      <c r="B9" s="238" t="s">
        <v>871</v>
      </c>
      <c r="C9" s="238"/>
      <c r="D9" s="233"/>
      <c r="E9" s="233"/>
      <c r="F9" s="233"/>
      <c r="G9" s="233"/>
      <c r="H9" s="235"/>
    </row>
    <row r="10" spans="1:8" ht="12.75">
      <c r="A10" s="233"/>
      <c r="B10" s="238"/>
      <c r="C10" s="238"/>
      <c r="D10" s="233"/>
      <c r="E10" s="233"/>
      <c r="F10" s="233"/>
      <c r="G10" s="233"/>
      <c r="H10" s="235"/>
    </row>
    <row r="11" spans="1:8" ht="12.75">
      <c r="A11" s="233"/>
      <c r="B11" s="238"/>
      <c r="C11" s="238"/>
      <c r="D11" s="233"/>
      <c r="E11" s="233"/>
      <c r="F11" s="233"/>
      <c r="G11" s="233"/>
      <c r="H11" s="235"/>
    </row>
    <row r="12" spans="1:8" ht="12.75">
      <c r="A12" s="233"/>
      <c r="B12" s="238"/>
      <c r="C12" s="238"/>
      <c r="D12" s="233"/>
      <c r="E12" s="233"/>
      <c r="F12" s="233"/>
      <c r="G12" s="233"/>
      <c r="H12" s="235"/>
    </row>
    <row r="13" spans="1:8" ht="12.75">
      <c r="A13" s="233"/>
      <c r="B13" s="238"/>
      <c r="C13" s="238"/>
      <c r="D13" s="233"/>
      <c r="E13" s="233"/>
      <c r="F13" s="233"/>
      <c r="G13" s="233"/>
      <c r="H13" s="235"/>
    </row>
    <row r="14" spans="1:8" ht="12.75">
      <c r="A14" s="233"/>
      <c r="B14" s="239"/>
      <c r="C14" s="239"/>
      <c r="D14" s="233"/>
      <c r="E14" s="233"/>
      <c r="F14" s="233"/>
      <c r="G14" s="233"/>
      <c r="H14" s="235"/>
    </row>
    <row r="15" spans="1:8" ht="12.75">
      <c r="A15" s="233"/>
      <c r="B15" s="238" t="s">
        <v>871</v>
      </c>
      <c r="C15" s="239"/>
      <c r="D15" s="233"/>
      <c r="E15" s="233"/>
      <c r="F15" s="233"/>
      <c r="G15" s="233"/>
      <c r="H15" s="235"/>
    </row>
    <row r="16" spans="1:8" ht="12.75">
      <c r="A16" s="233"/>
      <c r="B16" s="233"/>
      <c r="C16" s="233"/>
      <c r="D16" s="233"/>
      <c r="E16" s="233"/>
      <c r="F16" s="233"/>
      <c r="G16" s="233"/>
      <c r="H16" s="235"/>
    </row>
    <row r="17" spans="1:8" ht="12.75">
      <c r="A17" s="233" t="s">
        <v>294</v>
      </c>
      <c r="B17" s="241">
        <v>5</v>
      </c>
      <c r="C17" s="237" t="s">
        <v>304</v>
      </c>
      <c r="D17" s="233"/>
      <c r="E17" s="233"/>
      <c r="F17" s="233"/>
      <c r="G17" s="233"/>
      <c r="H17" s="235"/>
    </row>
    <row r="18" spans="1:8" ht="12.75">
      <c r="A18" s="233"/>
      <c r="B18" s="233"/>
      <c r="C18" s="233"/>
      <c r="D18" s="233"/>
      <c r="E18" s="233"/>
      <c r="F18" s="233"/>
      <c r="G18" s="233"/>
      <c r="H18" s="235"/>
    </row>
    <row r="19" spans="1:8" ht="12.75">
      <c r="A19" s="242" t="s">
        <v>296</v>
      </c>
      <c r="B19" s="242"/>
      <c r="C19" s="242"/>
      <c r="D19" s="242"/>
      <c r="E19" s="242"/>
      <c r="F19" s="242"/>
      <c r="G19" s="242"/>
      <c r="H19" s="243"/>
    </row>
    <row r="20" spans="1:8" ht="12.75">
      <c r="A20" s="244" t="s">
        <v>297</v>
      </c>
      <c r="B20" s="245"/>
      <c r="C20" s="245"/>
      <c r="D20" s="245"/>
      <c r="E20" s="245"/>
      <c r="F20" s="245"/>
      <c r="G20" s="245"/>
      <c r="H20" s="246" t="s">
        <v>298</v>
      </c>
    </row>
    <row r="21" spans="1:8" ht="12.75">
      <c r="A21" s="368" t="s">
        <v>383</v>
      </c>
      <c r="B21" t="str">
        <f>B6</f>
        <v>SO 13 Veřejný mobiliář</v>
      </c>
      <c r="C21" s="249"/>
      <c r="D21" s="249"/>
      <c r="E21" s="249"/>
      <c r="F21" s="249"/>
      <c r="G21" s="249"/>
      <c r="H21" s="369">
        <f>'SO 08 pol'!G11</f>
        <v>0</v>
      </c>
    </row>
    <row r="22" spans="1:8" ht="12.75">
      <c r="A22" s="244"/>
      <c r="B22" s="370" t="s">
        <v>299</v>
      </c>
      <c r="C22" s="245" t="str">
        <f>B21</f>
        <v>SO 13 Veřejný mobiliář</v>
      </c>
      <c r="D22" s="251"/>
      <c r="E22" s="245"/>
      <c r="F22" s="245"/>
      <c r="G22" s="245"/>
      <c r="H22" s="246">
        <f>SUM(H21:H21)</f>
        <v>0</v>
      </c>
    </row>
  </sheetData>
  <sheetProtection selectLockedCells="1" selectUnlockedCells="1"/>
  <mergeCells count="4">
    <mergeCell ref="B1:H1"/>
    <mergeCell ref="B2:H2"/>
    <mergeCell ref="A4:H4"/>
    <mergeCell ref="B7:G7"/>
  </mergeCells>
  <printOptions/>
  <pageMargins left="0.7875" right="0.7875" top="0.7875" bottom="0.7875" header="0.5118055555555555" footer="0.5118055555555555"/>
  <pageSetup firstPageNumber="1" useFirstPageNumber="1" horizontalDpi="300" verticalDpi="300" orientation="portrait" paperSize="9" r:id="rId1"/>
</worksheet>
</file>

<file path=xl/worksheets/sheet44.xml><?xml version="1.0" encoding="utf-8"?>
<worksheet xmlns="http://schemas.openxmlformats.org/spreadsheetml/2006/main" xmlns:r="http://schemas.openxmlformats.org/officeDocument/2006/relationships">
  <sheetPr>
    <tabColor indexed="41"/>
  </sheetPr>
  <dimension ref="A1:H11"/>
  <sheetViews>
    <sheetView showZeros="0" view="pageBreakPreview" zoomScale="80" zoomScaleSheetLayoutView="80" zoomScalePageLayoutView="0" workbookViewId="0" topLeftCell="A1">
      <selection activeCell="E8" sqref="E8:G11"/>
    </sheetView>
  </sheetViews>
  <sheetFormatPr defaultColWidth="11.50390625" defaultRowHeight="12.75"/>
  <cols>
    <col min="1" max="2" width="6.125" style="371" customWidth="1"/>
    <col min="3" max="3" width="37.25390625" style="371" customWidth="1"/>
    <col min="4" max="4" width="4.875" style="371" customWidth="1"/>
    <col min="5" max="5" width="6.75390625" style="371" customWidth="1"/>
    <col min="6" max="6" width="10.125" style="371" customWidth="1"/>
    <col min="7" max="7" width="9.625" style="371" customWidth="1"/>
    <col min="8" max="16384" width="11.50390625" style="371" customWidth="1"/>
  </cols>
  <sheetData>
    <row r="1" spans="1:8" ht="12.75">
      <c r="A1" s="432" t="s">
        <v>745</v>
      </c>
      <c r="B1" s="432"/>
      <c r="C1" s="432"/>
      <c r="D1" s="432"/>
      <c r="E1" s="432"/>
      <c r="F1" s="432"/>
      <c r="G1" s="432"/>
      <c r="H1" s="372"/>
    </row>
    <row r="2" spans="1:8" ht="12">
      <c r="A2" s="373"/>
      <c r="B2" s="374"/>
      <c r="C2" s="375"/>
      <c r="D2" s="375"/>
      <c r="E2" s="376"/>
      <c r="F2" s="375"/>
      <c r="G2" s="375"/>
      <c r="H2" s="373"/>
    </row>
    <row r="3" spans="1:8" ht="12">
      <c r="A3" s="377" t="s">
        <v>2</v>
      </c>
      <c r="B3" s="337"/>
      <c r="C3" s="337" t="str">
        <f>Stavba!D4</f>
        <v>Revitalizace obce Břest</v>
      </c>
      <c r="D3" s="338"/>
      <c r="E3" s="339"/>
      <c r="F3" s="340"/>
      <c r="G3" s="335"/>
      <c r="H3" s="378"/>
    </row>
    <row r="4" spans="1:8" ht="12">
      <c r="A4" s="379" t="s">
        <v>153</v>
      </c>
      <c r="B4" s="337"/>
      <c r="C4" s="337" t="s">
        <v>872</v>
      </c>
      <c r="D4" s="338"/>
      <c r="E4" s="433"/>
      <c r="F4" s="433"/>
      <c r="G4" s="433"/>
      <c r="H4" s="380"/>
    </row>
    <row r="5" spans="1:8" ht="12">
      <c r="A5" s="373"/>
      <c r="B5" s="373"/>
      <c r="C5" s="373"/>
      <c r="D5" s="373"/>
      <c r="E5" s="381"/>
      <c r="F5" s="373"/>
      <c r="G5" s="382"/>
      <c r="H5" s="373"/>
    </row>
    <row r="6" spans="1:7" ht="38.25" customHeight="1">
      <c r="A6" s="383" t="s">
        <v>873</v>
      </c>
      <c r="B6" s="383" t="s">
        <v>874</v>
      </c>
      <c r="C6" s="383" t="s">
        <v>875</v>
      </c>
      <c r="D6" s="383" t="s">
        <v>158</v>
      </c>
      <c r="E6" s="383" t="s">
        <v>876</v>
      </c>
      <c r="F6" s="383" t="s">
        <v>877</v>
      </c>
      <c r="G6" s="383" t="s">
        <v>27</v>
      </c>
    </row>
    <row r="7" spans="1:7" ht="13.5">
      <c r="A7" s="384"/>
      <c r="B7" s="385"/>
      <c r="C7" s="386" t="s">
        <v>878</v>
      </c>
      <c r="D7" s="387"/>
      <c r="E7" s="388"/>
      <c r="F7" s="389"/>
      <c r="G7" s="390"/>
    </row>
    <row r="8" spans="1:7" ht="60">
      <c r="A8" s="391" t="s">
        <v>383</v>
      </c>
      <c r="B8" s="392" t="s">
        <v>879</v>
      </c>
      <c r="C8" s="393" t="s">
        <v>880</v>
      </c>
      <c r="D8" s="394" t="s">
        <v>304</v>
      </c>
      <c r="E8" s="461">
        <v>4</v>
      </c>
      <c r="F8" s="462"/>
      <c r="G8" s="463">
        <f>E8*F8</f>
        <v>0</v>
      </c>
    </row>
    <row r="9" spans="1:7" ht="70.5">
      <c r="A9" s="391" t="s">
        <v>563</v>
      </c>
      <c r="B9" s="392" t="s">
        <v>881</v>
      </c>
      <c r="C9" s="395" t="s">
        <v>882</v>
      </c>
      <c r="D9" s="394" t="s">
        <v>304</v>
      </c>
      <c r="E9" s="461">
        <v>2</v>
      </c>
      <c r="F9" s="462"/>
      <c r="G9" s="463">
        <f>E9*F9</f>
        <v>0</v>
      </c>
    </row>
    <row r="10" spans="1:7" ht="90">
      <c r="A10" s="391" t="s">
        <v>669</v>
      </c>
      <c r="B10" s="392" t="s">
        <v>883</v>
      </c>
      <c r="C10" s="395" t="s">
        <v>884</v>
      </c>
      <c r="D10" s="394" t="s">
        <v>304</v>
      </c>
      <c r="E10" s="461">
        <v>1</v>
      </c>
      <c r="F10" s="462"/>
      <c r="G10" s="463">
        <f>E10*F10</f>
        <v>0</v>
      </c>
    </row>
    <row r="11" spans="1:7" ht="12.75">
      <c r="A11" s="434" t="s">
        <v>214</v>
      </c>
      <c r="B11" s="434"/>
      <c r="C11" s="396"/>
      <c r="D11" s="397"/>
      <c r="E11" s="464"/>
      <c r="F11" s="464"/>
      <c r="G11" s="465">
        <f>SUM(G7:G10)</f>
        <v>0</v>
      </c>
    </row>
  </sheetData>
  <sheetProtection selectLockedCells="1" selectUnlockedCells="1"/>
  <mergeCells count="3">
    <mergeCell ref="A1:G1"/>
    <mergeCell ref="E4:G4"/>
    <mergeCell ref="A11:B11"/>
  </mergeCells>
  <printOptions/>
  <pageMargins left="0.7875" right="0.7875" top="0.7875" bottom="0.7875" header="0.5118055555555555" footer="0.5118055555555555"/>
  <pageSetup firstPageNumber="1" useFirstPageNumber="1"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sheetPr>
    <tabColor indexed="41"/>
  </sheetPr>
  <dimension ref="A1:H60"/>
  <sheetViews>
    <sheetView showGridLines="0" showZeros="0" view="pageBreakPreview" zoomScale="80" zoomScaleSheetLayoutView="80" zoomScalePageLayoutView="0" workbookViewId="0" topLeftCell="A31">
      <selection activeCell="F54" sqref="F54"/>
    </sheetView>
  </sheetViews>
  <sheetFormatPr defaultColWidth="9.00390625" defaultRowHeight="12.75"/>
  <cols>
    <col min="1" max="1" width="5.50390625" style="0" customWidth="1"/>
    <col min="2" max="2" width="10.50390625" style="0" customWidth="1"/>
    <col min="3" max="3" width="44.625" style="0" customWidth="1"/>
    <col min="5" max="6" width="10.125" style="0" customWidth="1"/>
    <col min="7" max="7" width="12.125" style="0" customWidth="1"/>
  </cols>
  <sheetData>
    <row r="1" spans="1:7" ht="12.75">
      <c r="A1" s="253" t="s">
        <v>155</v>
      </c>
      <c r="B1" s="254" t="s">
        <v>156</v>
      </c>
      <c r="C1" s="254" t="s">
        <v>157</v>
      </c>
      <c r="D1" s="254" t="s">
        <v>158</v>
      </c>
      <c r="E1" s="255" t="s">
        <v>159</v>
      </c>
      <c r="F1" s="254" t="s">
        <v>160</v>
      </c>
      <c r="G1" s="256" t="s">
        <v>300</v>
      </c>
    </row>
    <row r="2" spans="1:7" s="52" customFormat="1" ht="15">
      <c r="A2" s="257" t="s">
        <v>301</v>
      </c>
      <c r="B2" s="258"/>
      <c r="C2" s="259"/>
      <c r="D2" s="260"/>
      <c r="E2" s="261"/>
      <c r="F2" s="261"/>
      <c r="G2" s="262"/>
    </row>
    <row r="3" spans="1:7" ht="12">
      <c r="A3" s="263">
        <v>1</v>
      </c>
      <c r="B3" s="264" t="s">
        <v>302</v>
      </c>
      <c r="C3" s="265" t="s">
        <v>303</v>
      </c>
      <c r="D3" s="266" t="s">
        <v>304</v>
      </c>
      <c r="E3" s="435">
        <v>2</v>
      </c>
      <c r="F3" s="267"/>
      <c r="G3" s="440">
        <f>+E3*F3</f>
        <v>0</v>
      </c>
    </row>
    <row r="4" spans="1:7" ht="21">
      <c r="A4" s="263">
        <v>5</v>
      </c>
      <c r="B4" s="264" t="s">
        <v>305</v>
      </c>
      <c r="C4" s="265" t="s">
        <v>306</v>
      </c>
      <c r="D4" s="266" t="s">
        <v>295</v>
      </c>
      <c r="E4" s="435">
        <v>8</v>
      </c>
      <c r="F4" s="267"/>
      <c r="G4" s="440">
        <f>+E4*F4</f>
        <v>0</v>
      </c>
    </row>
    <row r="5" spans="1:7" ht="12">
      <c r="A5" s="263">
        <v>6</v>
      </c>
      <c r="B5" s="264" t="s">
        <v>307</v>
      </c>
      <c r="C5" s="265" t="s">
        <v>308</v>
      </c>
      <c r="D5" s="266" t="s">
        <v>309</v>
      </c>
      <c r="E5" s="435">
        <v>4</v>
      </c>
      <c r="F5" s="267"/>
      <c r="G5" s="440">
        <f>+E5*F5</f>
        <v>0</v>
      </c>
    </row>
    <row r="6" spans="1:7" ht="21">
      <c r="A6" s="263">
        <v>7</v>
      </c>
      <c r="B6" s="264" t="s">
        <v>310</v>
      </c>
      <c r="C6" s="265" t="s">
        <v>311</v>
      </c>
      <c r="D6" s="266" t="s">
        <v>304</v>
      </c>
      <c r="E6" s="435">
        <v>2</v>
      </c>
      <c r="F6" s="267"/>
      <c r="G6" s="440">
        <f>+E6*F6</f>
        <v>0</v>
      </c>
    </row>
    <row r="7" spans="1:7" s="52" customFormat="1" ht="15">
      <c r="A7" s="268" t="s">
        <v>312</v>
      </c>
      <c r="B7" s="269"/>
      <c r="C7" s="270"/>
      <c r="D7" s="271"/>
      <c r="E7" s="436"/>
      <c r="F7" s="272"/>
      <c r="G7" s="441">
        <f>SUM(G3:G6)</f>
        <v>0</v>
      </c>
    </row>
    <row r="8" spans="1:7" s="52" customFormat="1" ht="15">
      <c r="A8" s="257" t="s">
        <v>313</v>
      </c>
      <c r="B8" s="258"/>
      <c r="C8" s="259"/>
      <c r="D8" s="260"/>
      <c r="E8" s="437"/>
      <c r="F8" s="261"/>
      <c r="G8" s="442"/>
    </row>
    <row r="9" spans="1:7" ht="12.75">
      <c r="A9" s="257" t="s">
        <v>314</v>
      </c>
      <c r="B9" s="258"/>
      <c r="C9" s="259"/>
      <c r="D9" s="260"/>
      <c r="E9" s="437"/>
      <c r="F9" s="261"/>
      <c r="G9" s="442"/>
    </row>
    <row r="10" spans="1:7" ht="21">
      <c r="A10" s="263">
        <v>1</v>
      </c>
      <c r="B10" s="264" t="s">
        <v>315</v>
      </c>
      <c r="C10" s="265" t="s">
        <v>316</v>
      </c>
      <c r="D10" s="266" t="s">
        <v>295</v>
      </c>
      <c r="E10" s="435">
        <v>69</v>
      </c>
      <c r="F10" s="267"/>
      <c r="G10" s="440">
        <f aca="true" t="shared" si="0" ref="G10:G33">+F10*E10</f>
        <v>0</v>
      </c>
    </row>
    <row r="11" spans="1:7" ht="21">
      <c r="A11" s="263">
        <v>2</v>
      </c>
      <c r="B11" s="264" t="s">
        <v>315</v>
      </c>
      <c r="C11" s="265" t="s">
        <v>317</v>
      </c>
      <c r="D11" s="266" t="s">
        <v>295</v>
      </c>
      <c r="E11" s="435">
        <v>15024</v>
      </c>
      <c r="F11" s="267"/>
      <c r="G11" s="440">
        <f t="shared" si="0"/>
        <v>0</v>
      </c>
    </row>
    <row r="12" spans="1:7" ht="12">
      <c r="A12" s="263">
        <v>5</v>
      </c>
      <c r="B12" s="264" t="s">
        <v>318</v>
      </c>
      <c r="C12" s="265" t="s">
        <v>319</v>
      </c>
      <c r="D12" s="266" t="s">
        <v>304</v>
      </c>
      <c r="E12" s="435">
        <v>2</v>
      </c>
      <c r="F12" s="267"/>
      <c r="G12" s="440">
        <f t="shared" si="0"/>
        <v>0</v>
      </c>
    </row>
    <row r="13" spans="1:7" ht="12">
      <c r="A13" s="263">
        <v>7</v>
      </c>
      <c r="B13" s="264" t="s">
        <v>320</v>
      </c>
      <c r="C13" s="265" t="s">
        <v>321</v>
      </c>
      <c r="D13" s="266" t="s">
        <v>295</v>
      </c>
      <c r="E13" s="435">
        <v>13157</v>
      </c>
      <c r="F13" s="267"/>
      <c r="G13" s="440">
        <f t="shared" si="0"/>
        <v>0</v>
      </c>
    </row>
    <row r="14" spans="1:7" ht="12">
      <c r="A14" s="263">
        <v>8</v>
      </c>
      <c r="B14" s="264" t="s">
        <v>322</v>
      </c>
      <c r="C14" s="265" t="s">
        <v>323</v>
      </c>
      <c r="D14" s="266" t="s">
        <v>295</v>
      </c>
      <c r="E14" s="435">
        <v>69</v>
      </c>
      <c r="F14" s="267"/>
      <c r="G14" s="440">
        <f t="shared" si="0"/>
        <v>0</v>
      </c>
    </row>
    <row r="15" spans="1:7" ht="12">
      <c r="A15" s="263">
        <v>9</v>
      </c>
      <c r="B15" s="264" t="s">
        <v>324</v>
      </c>
      <c r="C15" s="265" t="s">
        <v>325</v>
      </c>
      <c r="D15" s="266" t="s">
        <v>295</v>
      </c>
      <c r="E15" s="435">
        <v>12626</v>
      </c>
      <c r="F15" s="267"/>
      <c r="G15" s="440">
        <f t="shared" si="0"/>
        <v>0</v>
      </c>
    </row>
    <row r="16" spans="1:7" ht="21">
      <c r="A16" s="263">
        <v>10</v>
      </c>
      <c r="B16" s="264" t="s">
        <v>326</v>
      </c>
      <c r="C16" s="265" t="s">
        <v>327</v>
      </c>
      <c r="D16" s="266" t="s">
        <v>295</v>
      </c>
      <c r="E16" s="435">
        <v>3715</v>
      </c>
      <c r="F16" s="267"/>
      <c r="G16" s="440">
        <f t="shared" si="0"/>
        <v>0</v>
      </c>
    </row>
    <row r="17" spans="1:7" ht="12">
      <c r="A17" s="263">
        <v>11</v>
      </c>
      <c r="B17" s="264" t="s">
        <v>328</v>
      </c>
      <c r="C17" s="265" t="s">
        <v>329</v>
      </c>
      <c r="D17" s="266" t="s">
        <v>295</v>
      </c>
      <c r="E17" s="435">
        <v>12626</v>
      </c>
      <c r="F17" s="267"/>
      <c r="G17" s="440">
        <f t="shared" si="0"/>
        <v>0</v>
      </c>
    </row>
    <row r="18" spans="1:7" ht="12">
      <c r="A18" s="263">
        <v>12</v>
      </c>
      <c r="B18" s="264" t="s">
        <v>330</v>
      </c>
      <c r="C18" s="265" t="s">
        <v>331</v>
      </c>
      <c r="D18" s="266" t="s">
        <v>295</v>
      </c>
      <c r="E18" s="435">
        <v>13157</v>
      </c>
      <c r="F18" s="267"/>
      <c r="G18" s="440">
        <f t="shared" si="0"/>
        <v>0</v>
      </c>
    </row>
    <row r="19" spans="1:7" ht="21">
      <c r="A19" s="263">
        <v>13</v>
      </c>
      <c r="B19" s="264" t="s">
        <v>332</v>
      </c>
      <c r="C19" s="265" t="s">
        <v>333</v>
      </c>
      <c r="D19" s="266" t="s">
        <v>295</v>
      </c>
      <c r="E19" s="435">
        <v>3715</v>
      </c>
      <c r="F19" s="267"/>
      <c r="G19" s="440">
        <f t="shared" si="0"/>
        <v>0</v>
      </c>
    </row>
    <row r="20" spans="1:7" ht="12">
      <c r="A20" s="263">
        <v>14</v>
      </c>
      <c r="B20" s="264" t="s">
        <v>334</v>
      </c>
      <c r="C20" s="265" t="s">
        <v>335</v>
      </c>
      <c r="D20" s="266" t="s">
        <v>336</v>
      </c>
      <c r="E20" s="435">
        <v>1.51</v>
      </c>
      <c r="F20" s="267"/>
      <c r="G20" s="440">
        <f t="shared" si="0"/>
        <v>0</v>
      </c>
    </row>
    <row r="21" spans="1:7" ht="12">
      <c r="A21" s="263">
        <v>15</v>
      </c>
      <c r="B21" s="264" t="s">
        <v>337</v>
      </c>
      <c r="C21" s="265" t="s">
        <v>338</v>
      </c>
      <c r="D21" s="266" t="s">
        <v>336</v>
      </c>
      <c r="E21" s="435">
        <v>1.51</v>
      </c>
      <c r="F21" s="267"/>
      <c r="G21" s="440">
        <f t="shared" si="0"/>
        <v>0</v>
      </c>
    </row>
    <row r="22" spans="1:7" ht="12">
      <c r="A22" s="263">
        <v>16</v>
      </c>
      <c r="B22" s="264" t="s">
        <v>339</v>
      </c>
      <c r="C22" s="265" t="s">
        <v>340</v>
      </c>
      <c r="D22" s="266" t="s">
        <v>295</v>
      </c>
      <c r="E22" s="435">
        <v>13157</v>
      </c>
      <c r="F22" s="267"/>
      <c r="G22" s="440">
        <f t="shared" si="0"/>
        <v>0</v>
      </c>
    </row>
    <row r="23" spans="1:7" ht="21">
      <c r="A23" s="263">
        <v>19</v>
      </c>
      <c r="B23" s="264" t="s">
        <v>341</v>
      </c>
      <c r="C23" s="265" t="s">
        <v>342</v>
      </c>
      <c r="D23" s="266" t="s">
        <v>343</v>
      </c>
      <c r="E23" s="435">
        <v>0.894</v>
      </c>
      <c r="F23" s="267"/>
      <c r="G23" s="440">
        <f t="shared" si="0"/>
        <v>0</v>
      </c>
    </row>
    <row r="24" spans="1:7" ht="12">
      <c r="A24" s="263">
        <v>20</v>
      </c>
      <c r="B24" s="264" t="s">
        <v>344</v>
      </c>
      <c r="C24" s="265" t="s">
        <v>345</v>
      </c>
      <c r="D24" s="266" t="s">
        <v>304</v>
      </c>
      <c r="E24" s="435">
        <v>37</v>
      </c>
      <c r="F24" s="267"/>
      <c r="G24" s="440">
        <f t="shared" si="0"/>
        <v>0</v>
      </c>
    </row>
    <row r="25" spans="1:7" ht="21">
      <c r="A25" s="263">
        <v>21</v>
      </c>
      <c r="B25" s="264" t="s">
        <v>346</v>
      </c>
      <c r="C25" s="265" t="s">
        <v>347</v>
      </c>
      <c r="D25" s="266" t="s">
        <v>304</v>
      </c>
      <c r="E25" s="435">
        <v>3</v>
      </c>
      <c r="F25" s="267"/>
      <c r="G25" s="440">
        <f t="shared" si="0"/>
        <v>0</v>
      </c>
    </row>
    <row r="26" spans="1:7" ht="12">
      <c r="A26" s="263">
        <v>23</v>
      </c>
      <c r="B26" s="264" t="s">
        <v>348</v>
      </c>
      <c r="C26" s="265" t="s">
        <v>349</v>
      </c>
      <c r="D26" s="266" t="s">
        <v>304</v>
      </c>
      <c r="E26" s="435">
        <v>37</v>
      </c>
      <c r="F26" s="267"/>
      <c r="G26" s="440">
        <f t="shared" si="0"/>
        <v>0</v>
      </c>
    </row>
    <row r="27" spans="1:7" ht="12">
      <c r="A27" s="263">
        <v>24</v>
      </c>
      <c r="B27" s="264" t="s">
        <v>350</v>
      </c>
      <c r="C27" s="265" t="s">
        <v>351</v>
      </c>
      <c r="D27" s="266" t="s">
        <v>304</v>
      </c>
      <c r="E27" s="435">
        <v>3</v>
      </c>
      <c r="F27" s="267"/>
      <c r="G27" s="440">
        <f t="shared" si="0"/>
        <v>0</v>
      </c>
    </row>
    <row r="28" spans="1:7" ht="21">
      <c r="A28" s="263">
        <v>25</v>
      </c>
      <c r="B28" s="264" t="s">
        <v>352</v>
      </c>
      <c r="C28" s="265" t="s">
        <v>353</v>
      </c>
      <c r="D28" s="266" t="s">
        <v>304</v>
      </c>
      <c r="E28" s="435">
        <v>3</v>
      </c>
      <c r="F28" s="267"/>
      <c r="G28" s="440">
        <f t="shared" si="0"/>
        <v>0</v>
      </c>
    </row>
    <row r="29" spans="1:7" ht="12">
      <c r="A29" s="263">
        <v>26</v>
      </c>
      <c r="B29" s="264" t="s">
        <v>354</v>
      </c>
      <c r="C29" s="265" t="s">
        <v>355</v>
      </c>
      <c r="D29" s="266" t="s">
        <v>295</v>
      </c>
      <c r="E29" s="435">
        <v>6</v>
      </c>
      <c r="F29" s="267"/>
      <c r="G29" s="440">
        <f t="shared" si="0"/>
        <v>0</v>
      </c>
    </row>
    <row r="30" spans="1:7" ht="21">
      <c r="A30" s="263">
        <v>30</v>
      </c>
      <c r="B30" s="264" t="s">
        <v>356</v>
      </c>
      <c r="C30" s="265" t="s">
        <v>357</v>
      </c>
      <c r="D30" s="266" t="s">
        <v>295</v>
      </c>
      <c r="E30" s="435">
        <v>68</v>
      </c>
      <c r="F30" s="267"/>
      <c r="G30" s="440">
        <f t="shared" si="0"/>
        <v>0</v>
      </c>
    </row>
    <row r="31" spans="1:7" ht="21">
      <c r="A31" s="263">
        <v>31</v>
      </c>
      <c r="B31" s="264" t="s">
        <v>358</v>
      </c>
      <c r="C31" s="265" t="s">
        <v>359</v>
      </c>
      <c r="D31" s="266" t="s">
        <v>343</v>
      </c>
      <c r="E31" s="435">
        <v>0.039485</v>
      </c>
      <c r="F31" s="267"/>
      <c r="G31" s="440">
        <f t="shared" si="0"/>
        <v>0</v>
      </c>
    </row>
    <row r="32" spans="1:7" ht="12">
      <c r="A32" s="263">
        <v>32</v>
      </c>
      <c r="B32" s="264" t="s">
        <v>360</v>
      </c>
      <c r="C32" s="265" t="s">
        <v>361</v>
      </c>
      <c r="D32" s="266" t="s">
        <v>309</v>
      </c>
      <c r="E32" s="435">
        <v>69.2</v>
      </c>
      <c r="F32" s="267"/>
      <c r="G32" s="440">
        <f t="shared" si="0"/>
        <v>0</v>
      </c>
    </row>
    <row r="33" spans="1:7" ht="12">
      <c r="A33" s="263">
        <v>33</v>
      </c>
      <c r="B33" s="264" t="s">
        <v>362</v>
      </c>
      <c r="C33" s="265" t="s">
        <v>363</v>
      </c>
      <c r="D33" s="266" t="s">
        <v>309</v>
      </c>
      <c r="E33" s="435">
        <v>9.4</v>
      </c>
      <c r="F33" s="267"/>
      <c r="G33" s="440">
        <f t="shared" si="0"/>
        <v>0</v>
      </c>
    </row>
    <row r="34" spans="1:7" ht="12.75">
      <c r="A34" s="268" t="s">
        <v>364</v>
      </c>
      <c r="B34" s="269"/>
      <c r="C34" s="270"/>
      <c r="D34" s="271"/>
      <c r="E34" s="436"/>
      <c r="F34" s="272"/>
      <c r="G34" s="441">
        <f>SUM(G10:G33)</f>
        <v>0</v>
      </c>
    </row>
    <row r="35" spans="1:7" ht="12.75">
      <c r="A35" s="257" t="s">
        <v>365</v>
      </c>
      <c r="B35" s="258"/>
      <c r="C35" s="259"/>
      <c r="D35" s="260"/>
      <c r="E35" s="437"/>
      <c r="F35" s="261"/>
      <c r="G35" s="442"/>
    </row>
    <row r="36" spans="1:7" ht="12">
      <c r="A36" s="263">
        <v>37</v>
      </c>
      <c r="B36" s="264" t="s">
        <v>258</v>
      </c>
      <c r="C36" s="265" t="s">
        <v>366</v>
      </c>
      <c r="D36" s="266" t="s">
        <v>367</v>
      </c>
      <c r="E36" s="435">
        <v>15.6</v>
      </c>
      <c r="F36" s="267"/>
      <c r="G36" s="440">
        <f aca="true" t="shared" si="1" ref="G36:G47">+F36*E36</f>
        <v>0</v>
      </c>
    </row>
    <row r="37" spans="1:7" ht="12">
      <c r="A37" s="263">
        <v>38</v>
      </c>
      <c r="B37" s="264" t="s">
        <v>258</v>
      </c>
      <c r="C37" s="265" t="s">
        <v>368</v>
      </c>
      <c r="D37" s="266" t="s">
        <v>367</v>
      </c>
      <c r="E37" s="435">
        <v>4.7</v>
      </c>
      <c r="F37" s="267"/>
      <c r="G37" s="440">
        <f t="shared" si="1"/>
        <v>0</v>
      </c>
    </row>
    <row r="38" spans="1:7" ht="12">
      <c r="A38" s="263">
        <v>39</v>
      </c>
      <c r="B38" s="264" t="s">
        <v>258</v>
      </c>
      <c r="C38" s="265" t="s">
        <v>369</v>
      </c>
      <c r="D38" s="266" t="s">
        <v>304</v>
      </c>
      <c r="E38" s="435">
        <v>34</v>
      </c>
      <c r="F38" s="267"/>
      <c r="G38" s="440">
        <f t="shared" si="1"/>
        <v>0</v>
      </c>
    </row>
    <row r="39" spans="1:7" ht="21">
      <c r="A39" s="263">
        <v>40</v>
      </c>
      <c r="B39" s="264" t="s">
        <v>258</v>
      </c>
      <c r="C39" s="265" t="s">
        <v>370</v>
      </c>
      <c r="D39" s="266" t="s">
        <v>343</v>
      </c>
      <c r="E39" s="435">
        <v>0.89</v>
      </c>
      <c r="F39" s="267"/>
      <c r="G39" s="440">
        <f t="shared" si="1"/>
        <v>0</v>
      </c>
    </row>
    <row r="40" spans="1:7" ht="12">
      <c r="A40" s="263">
        <v>41</v>
      </c>
      <c r="B40" s="264" t="s">
        <v>258</v>
      </c>
      <c r="C40" s="265" t="s">
        <v>371</v>
      </c>
      <c r="D40" s="266" t="s">
        <v>304</v>
      </c>
      <c r="E40" s="435">
        <v>9</v>
      </c>
      <c r="F40" s="267"/>
      <c r="G40" s="440">
        <f t="shared" si="1"/>
        <v>0</v>
      </c>
    </row>
    <row r="41" spans="1:7" ht="12">
      <c r="A41" s="263">
        <v>42</v>
      </c>
      <c r="B41" s="264" t="s">
        <v>258</v>
      </c>
      <c r="C41" s="265" t="s">
        <v>372</v>
      </c>
      <c r="D41" s="266" t="s">
        <v>304</v>
      </c>
      <c r="E41" s="435">
        <v>3</v>
      </c>
      <c r="F41" s="267"/>
      <c r="G41" s="440">
        <f t="shared" si="1"/>
        <v>0</v>
      </c>
    </row>
    <row r="42" spans="1:7" ht="12">
      <c r="A42" s="263">
        <v>43</v>
      </c>
      <c r="B42" s="264" t="s">
        <v>258</v>
      </c>
      <c r="C42" s="265" t="s">
        <v>373</v>
      </c>
      <c r="D42" s="266" t="s">
        <v>295</v>
      </c>
      <c r="E42" s="435">
        <v>6</v>
      </c>
      <c r="F42" s="267"/>
      <c r="G42" s="440">
        <f t="shared" si="1"/>
        <v>0</v>
      </c>
    </row>
    <row r="43" spans="1:7" ht="12">
      <c r="A43" s="263">
        <v>44</v>
      </c>
      <c r="B43" s="264" t="s">
        <v>258</v>
      </c>
      <c r="C43" s="265" t="s">
        <v>374</v>
      </c>
      <c r="D43" s="266" t="s">
        <v>375</v>
      </c>
      <c r="E43" s="435">
        <v>4.5</v>
      </c>
      <c r="F43" s="267"/>
      <c r="G43" s="440">
        <f t="shared" si="1"/>
        <v>0</v>
      </c>
    </row>
    <row r="44" spans="1:7" ht="12">
      <c r="A44" s="263">
        <v>45</v>
      </c>
      <c r="B44" s="264" t="s">
        <v>258</v>
      </c>
      <c r="C44" s="265" t="s">
        <v>376</v>
      </c>
      <c r="D44" s="266" t="s">
        <v>309</v>
      </c>
      <c r="E44" s="435">
        <v>13</v>
      </c>
      <c r="F44" s="267"/>
      <c r="G44" s="440">
        <f t="shared" si="1"/>
        <v>0</v>
      </c>
    </row>
    <row r="45" spans="1:7" ht="21">
      <c r="A45" s="263">
        <v>48</v>
      </c>
      <c r="B45" s="264" t="s">
        <v>258</v>
      </c>
      <c r="C45" s="265" t="s">
        <v>377</v>
      </c>
      <c r="D45" s="266" t="s">
        <v>309</v>
      </c>
      <c r="E45" s="435">
        <v>145</v>
      </c>
      <c r="F45" s="267"/>
      <c r="G45" s="440">
        <f t="shared" si="1"/>
        <v>0</v>
      </c>
    </row>
    <row r="46" spans="1:7" ht="12">
      <c r="A46" s="263">
        <v>49</v>
      </c>
      <c r="B46" s="264" t="s">
        <v>258</v>
      </c>
      <c r="C46" s="265" t="s">
        <v>378</v>
      </c>
      <c r="D46" s="266" t="s">
        <v>375</v>
      </c>
      <c r="E46" s="435">
        <v>23</v>
      </c>
      <c r="F46" s="267"/>
      <c r="G46" s="440">
        <f t="shared" si="1"/>
        <v>0</v>
      </c>
    </row>
    <row r="47" spans="1:7" ht="12">
      <c r="A47" s="263">
        <v>51</v>
      </c>
      <c r="B47" t="s">
        <v>258</v>
      </c>
      <c r="C47" s="265" t="s">
        <v>379</v>
      </c>
      <c r="D47" s="266" t="s">
        <v>375</v>
      </c>
      <c r="E47" s="435">
        <v>52</v>
      </c>
      <c r="F47" s="267"/>
      <c r="G47" s="440">
        <f t="shared" si="1"/>
        <v>0</v>
      </c>
    </row>
    <row r="48" spans="1:8" ht="12.75">
      <c r="A48" s="268" t="s">
        <v>380</v>
      </c>
      <c r="B48" s="273"/>
      <c r="C48" s="273"/>
      <c r="D48" s="273"/>
      <c r="E48" s="438"/>
      <c r="F48" s="273"/>
      <c r="G48" s="441">
        <f>SUM(G36:G47)</f>
        <v>0</v>
      </c>
      <c r="H48" s="274"/>
    </row>
    <row r="49" spans="1:8" s="274" customFormat="1" ht="12.75">
      <c r="A49" s="269" t="s">
        <v>381</v>
      </c>
      <c r="B49" s="269"/>
      <c r="C49" s="269"/>
      <c r="D49" s="269"/>
      <c r="E49" s="439"/>
      <c r="F49" s="269"/>
      <c r="G49" s="439"/>
      <c r="H49"/>
    </row>
    <row r="50" spans="1:7" s="26" customFormat="1" ht="12.75">
      <c r="A50" s="257" t="s">
        <v>382</v>
      </c>
      <c r="B50" s="258"/>
      <c r="C50" s="259"/>
      <c r="D50" s="260"/>
      <c r="E50" s="437"/>
      <c r="F50" s="261"/>
      <c r="G50" s="442"/>
    </row>
    <row r="51" spans="2:7" ht="12">
      <c r="B51" s="264" t="s">
        <v>383</v>
      </c>
      <c r="C51" s="265" t="s">
        <v>384</v>
      </c>
      <c r="D51" s="266" t="s">
        <v>304</v>
      </c>
      <c r="E51" s="435">
        <v>2</v>
      </c>
      <c r="F51" s="267"/>
      <c r="G51" s="440">
        <f>+F51*E51</f>
        <v>0</v>
      </c>
    </row>
    <row r="52" spans="2:7" ht="12">
      <c r="B52" s="264">
        <v>8</v>
      </c>
      <c r="C52" s="265" t="s">
        <v>385</v>
      </c>
      <c r="D52" s="266" t="s">
        <v>304</v>
      </c>
      <c r="E52" s="435">
        <v>1</v>
      </c>
      <c r="F52" s="267"/>
      <c r="G52" s="440">
        <f>+F52*E52</f>
        <v>0</v>
      </c>
    </row>
    <row r="53" spans="1:7" s="26" customFormat="1" ht="12.75">
      <c r="A53" s="257" t="s">
        <v>386</v>
      </c>
      <c r="B53" s="258"/>
      <c r="C53" s="259"/>
      <c r="D53" s="260"/>
      <c r="E53" s="437"/>
      <c r="F53" s="261"/>
      <c r="G53" s="442"/>
    </row>
    <row r="54" spans="1:7" s="26" customFormat="1" ht="12">
      <c r="A54" s="263"/>
      <c r="B54" s="264">
        <v>9</v>
      </c>
      <c r="C54" s="265" t="s">
        <v>387</v>
      </c>
      <c r="D54" s="266" t="s">
        <v>304</v>
      </c>
      <c r="E54" s="435">
        <v>1</v>
      </c>
      <c r="F54" s="267"/>
      <c r="G54" s="440">
        <f>+F54*E54</f>
        <v>0</v>
      </c>
    </row>
    <row r="55" spans="1:7" s="26" customFormat="1" ht="12.75">
      <c r="A55" s="257" t="s">
        <v>388</v>
      </c>
      <c r="B55" s="258"/>
      <c r="C55" s="259"/>
      <c r="D55" s="260"/>
      <c r="E55" s="437"/>
      <c r="F55" s="261"/>
      <c r="G55" s="442"/>
    </row>
    <row r="56" spans="1:7" ht="12">
      <c r="A56" s="263"/>
      <c r="B56" s="264">
        <v>10</v>
      </c>
      <c r="C56" s="265" t="s">
        <v>389</v>
      </c>
      <c r="D56" s="266" t="s">
        <v>304</v>
      </c>
      <c r="E56" s="435">
        <v>18</v>
      </c>
      <c r="F56" s="267"/>
      <c r="G56" s="440">
        <f>+F56*E56</f>
        <v>0</v>
      </c>
    </row>
    <row r="57" spans="1:7" ht="12">
      <c r="A57" s="263"/>
      <c r="B57" s="264">
        <v>22</v>
      </c>
      <c r="C57" s="265" t="s">
        <v>390</v>
      </c>
      <c r="D57" s="266" t="s">
        <v>304</v>
      </c>
      <c r="E57" s="435">
        <v>18</v>
      </c>
      <c r="F57" s="267"/>
      <c r="G57" s="440">
        <f>+F57*E57</f>
        <v>0</v>
      </c>
    </row>
    <row r="58" spans="1:7" ht="12.75">
      <c r="A58" s="268" t="s">
        <v>391</v>
      </c>
      <c r="B58" s="269"/>
      <c r="C58" s="270"/>
      <c r="D58" s="271"/>
      <c r="E58" s="272"/>
      <c r="F58" s="436"/>
      <c r="G58" s="441">
        <f>SUM(G51:G57)</f>
        <v>0</v>
      </c>
    </row>
    <row r="59" spans="1:7" s="26" customFormat="1" ht="12.75">
      <c r="A59" s="268" t="s">
        <v>392</v>
      </c>
      <c r="B59" s="269"/>
      <c r="C59" s="270"/>
      <c r="D59" s="271"/>
      <c r="E59" s="272"/>
      <c r="F59" s="436"/>
      <c r="G59" s="441">
        <f>G58+G48+G34</f>
        <v>0</v>
      </c>
    </row>
    <row r="60" spans="1:7" s="26" customFormat="1" ht="12.75">
      <c r="A60" s="269" t="s">
        <v>393</v>
      </c>
      <c r="B60" s="269"/>
      <c r="C60" s="270"/>
      <c r="D60" s="271"/>
      <c r="E60" s="272"/>
      <c r="F60" s="436"/>
      <c r="G60" s="441">
        <f>+G58+G48+G34+G7</f>
        <v>0</v>
      </c>
    </row>
  </sheetData>
  <sheetProtection selectLockedCells="1" selectUnlockedCells="1"/>
  <printOptions/>
  <pageMargins left="0.7875" right="0.7875" top="0.7875" bottom="0.7875" header="0.5118055555555555" footer="0.5118055555555555"/>
  <pageSetup horizontalDpi="300" verticalDpi="300" orientation="portrait" paperSize="9" scale="82" r:id="rId1"/>
  <rowBreaks count="1" manualBreakCount="1">
    <brk id="48" max="255" man="1"/>
  </rowBreaks>
</worksheet>
</file>

<file path=xl/worksheets/sheet6.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
      <selection activeCell="A1" sqref="A1:G1"/>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1</v>
      </c>
      <c r="D2" s="142" t="s">
        <v>394</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33</v>
      </c>
      <c r="B5" s="153"/>
      <c r="C5" s="154" t="s">
        <v>34</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'SO02 01 Rek'!E12</f>
        <v>0</v>
      </c>
      <c r="D15" s="188" t="str">
        <f>'SO02 01 Rek'!A17</f>
        <v>Ztížené výrobní podmínky</v>
      </c>
      <c r="E15" s="189"/>
      <c r="F15" s="190"/>
      <c r="G15" s="187">
        <f>'SO02 01 Rek'!I17</f>
        <v>0</v>
      </c>
    </row>
    <row r="16" spans="1:7" ht="15.75" customHeight="1">
      <c r="A16" s="185" t="s">
        <v>256</v>
      </c>
      <c r="B16" s="186" t="s">
        <v>257</v>
      </c>
      <c r="C16" s="187">
        <f>'SO02 01 Rek'!F12</f>
        <v>0</v>
      </c>
      <c r="D16" s="145" t="str">
        <f>'SO02 01 Rek'!A18</f>
        <v>Oborová přirážka</v>
      </c>
      <c r="E16" s="191"/>
      <c r="F16" s="192"/>
      <c r="G16" s="187">
        <f>'SO02 01 Rek'!I18</f>
        <v>0</v>
      </c>
    </row>
    <row r="17" spans="1:7" ht="15.75" customHeight="1">
      <c r="A17" s="185" t="s">
        <v>258</v>
      </c>
      <c r="B17" s="186" t="s">
        <v>259</v>
      </c>
      <c r="C17" s="187">
        <f>'SO02 01 Rek'!H12</f>
        <v>0</v>
      </c>
      <c r="D17" s="145" t="str">
        <f>'SO02 01 Rek'!A19</f>
        <v>Přesun stavebních kapacit</v>
      </c>
      <c r="E17" s="191"/>
      <c r="F17" s="192"/>
      <c r="G17" s="187">
        <f>'SO02 01 Rek'!I19</f>
        <v>0</v>
      </c>
    </row>
    <row r="18" spans="1:7" ht="15.75" customHeight="1">
      <c r="A18" s="193" t="s">
        <v>260</v>
      </c>
      <c r="B18" s="194" t="s">
        <v>261</v>
      </c>
      <c r="C18" s="187">
        <f>'SO02 01 Rek'!G12</f>
        <v>0</v>
      </c>
      <c r="D18" s="145" t="str">
        <f>'SO02 01 Rek'!A20</f>
        <v>Mimostaveništní doprava</v>
      </c>
      <c r="E18" s="191"/>
      <c r="F18" s="192"/>
      <c r="G18" s="187">
        <f>'SO02 01 Rek'!I20</f>
        <v>0</v>
      </c>
    </row>
    <row r="19" spans="1:7" ht="15.75" customHeight="1">
      <c r="A19" s="195" t="s">
        <v>262</v>
      </c>
      <c r="B19" s="186"/>
      <c r="C19" s="187">
        <f>SUM(C15:C18)</f>
        <v>0</v>
      </c>
      <c r="D19" s="145" t="str">
        <f>'SO02 01 Rek'!A21</f>
        <v>Zařízení staveniště</v>
      </c>
      <c r="E19" s="191"/>
      <c r="F19" s="192"/>
      <c r="G19" s="187">
        <f>'SO02 01 Rek'!I21</f>
        <v>0</v>
      </c>
    </row>
    <row r="20" spans="1:7" ht="15.75" customHeight="1">
      <c r="A20" s="195"/>
      <c r="B20" s="186"/>
      <c r="C20" s="187"/>
      <c r="D20" s="145" t="str">
        <f>'SO02 01 Rek'!A22</f>
        <v>Provoz investora</v>
      </c>
      <c r="E20" s="191"/>
      <c r="F20" s="192"/>
      <c r="G20" s="187">
        <f>'SO02 01 Rek'!I22</f>
        <v>0</v>
      </c>
    </row>
    <row r="21" spans="1:7" ht="15.75" customHeight="1">
      <c r="A21" s="195" t="s">
        <v>263</v>
      </c>
      <c r="B21" s="186"/>
      <c r="C21" s="187">
        <f>'SO02 01 Rek'!I12</f>
        <v>0</v>
      </c>
      <c r="D21" s="145" t="str">
        <f>'SO02 01 Rek'!A23</f>
        <v>Kompletační činnost (IČD)</v>
      </c>
      <c r="E21" s="191"/>
      <c r="F21" s="192"/>
      <c r="G21" s="187">
        <f>'SO02 01 Rek'!I23</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'SO02 01 Rek'!H25</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BE25"/>
  <sheetViews>
    <sheetView showZeros="0" view="pageBreakPreview" zoomScale="80" zoomScaleSheetLayoutView="80" zoomScalePageLayoutView="0" workbookViewId="0" topLeftCell="A1">
      <selection activeCell="A1" sqref="A1:B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2.75">
      <c r="A1" s="405" t="s">
        <v>2</v>
      </c>
      <c r="B1" s="405"/>
      <c r="C1" s="275" t="s">
        <v>395</v>
      </c>
      <c r="D1" s="99"/>
      <c r="E1" s="276"/>
      <c r="F1" s="99"/>
      <c r="G1" s="277" t="s">
        <v>396</v>
      </c>
      <c r="H1" s="278">
        <v>1</v>
      </c>
      <c r="I1" s="279"/>
    </row>
    <row r="2" spans="1:9" ht="12.75">
      <c r="A2" s="421" t="s">
        <v>153</v>
      </c>
      <c r="B2" s="421"/>
      <c r="C2" s="103" t="s">
        <v>397</v>
      </c>
      <c r="D2" s="104"/>
      <c r="E2" s="280"/>
      <c r="F2" s="104"/>
      <c r="G2" s="422" t="s">
        <v>394</v>
      </c>
      <c r="H2" s="422"/>
      <c r="I2" s="422"/>
    </row>
    <row r="3" ht="12">
      <c r="F3" s="171"/>
    </row>
    <row r="4" spans="1:9" ht="19.5" customHeight="1">
      <c r="A4" s="423" t="s">
        <v>398</v>
      </c>
      <c r="B4" s="423"/>
      <c r="C4" s="423"/>
      <c r="D4" s="423"/>
      <c r="E4" s="423"/>
      <c r="F4" s="423"/>
      <c r="G4" s="423"/>
      <c r="H4" s="423"/>
      <c r="I4" s="423"/>
    </row>
    <row r="6" spans="1:9" s="171" customFormat="1" ht="12.75">
      <c r="A6" s="281"/>
      <c r="B6" s="282" t="s">
        <v>399</v>
      </c>
      <c r="C6" s="282"/>
      <c r="D6" s="184"/>
      <c r="E6" s="283" t="s">
        <v>400</v>
      </c>
      <c r="F6" s="284" t="s">
        <v>401</v>
      </c>
      <c r="G6" s="284" t="s">
        <v>402</v>
      </c>
      <c r="H6" s="284" t="s">
        <v>403</v>
      </c>
      <c r="I6" s="285" t="s">
        <v>263</v>
      </c>
    </row>
    <row r="7" spans="1:9" s="171" customFormat="1" ht="12">
      <c r="A7" s="286" t="str">
        <f>'SO02 01 Pol'!B7</f>
        <v>1</v>
      </c>
      <c r="B7" s="71" t="str">
        <f>'SO02 01 Pol'!C7</f>
        <v>Zemní práce</v>
      </c>
      <c r="D7" s="287"/>
      <c r="E7" s="288">
        <f>'SO02 01 Pol'!BA28</f>
        <v>0</v>
      </c>
      <c r="F7" s="289">
        <f>'SO02 01 Pol'!BB28</f>
        <v>0</v>
      </c>
      <c r="G7" s="289">
        <f>'SO02 01 Pol'!BC28</f>
        <v>0</v>
      </c>
      <c r="H7" s="289">
        <f>'SO02 01 Pol'!BD28</f>
        <v>0</v>
      </c>
      <c r="I7" s="290">
        <f>'SO02 01 Pol'!BE28</f>
        <v>0</v>
      </c>
    </row>
    <row r="8" spans="1:9" s="171" customFormat="1" ht="12">
      <c r="A8" s="286" t="str">
        <f>'SO02 01 Pol'!B29</f>
        <v>5</v>
      </c>
      <c r="B8" s="71" t="str">
        <f>'SO02 01 Pol'!C29</f>
        <v>Komunikace</v>
      </c>
      <c r="D8" s="287"/>
      <c r="E8" s="288">
        <f>'SO02 01 Pol'!BA41</f>
        <v>0</v>
      </c>
      <c r="F8" s="289">
        <f>'SO02 01 Pol'!BB41</f>
        <v>0</v>
      </c>
      <c r="G8" s="289">
        <f>'SO02 01 Pol'!BC41</f>
        <v>0</v>
      </c>
      <c r="H8" s="289">
        <f>'SO02 01 Pol'!BD41</f>
        <v>0</v>
      </c>
      <c r="I8" s="290">
        <f>'SO02 01 Pol'!BE41</f>
        <v>0</v>
      </c>
    </row>
    <row r="9" spans="1:9" s="171" customFormat="1" ht="12">
      <c r="A9" s="286" t="str">
        <f>'SO02 01 Pol'!B42</f>
        <v>91</v>
      </c>
      <c r="B9" s="71" t="str">
        <f>'SO02 01 Pol'!C42</f>
        <v>Doplňující práce na komunikaci</v>
      </c>
      <c r="D9" s="287"/>
      <c r="E9" s="288">
        <f>'SO02 01 Pol'!BA48</f>
        <v>0</v>
      </c>
      <c r="F9" s="289">
        <f>'SO02 01 Pol'!BB48</f>
        <v>0</v>
      </c>
      <c r="G9" s="289">
        <f>'SO02 01 Pol'!BC48</f>
        <v>0</v>
      </c>
      <c r="H9" s="289">
        <f>'SO02 01 Pol'!BD48</f>
        <v>0</v>
      </c>
      <c r="I9" s="290">
        <f>'SO02 01 Pol'!BE48</f>
        <v>0</v>
      </c>
    </row>
    <row r="10" spans="1:9" s="171" customFormat="1" ht="12">
      <c r="A10" s="286" t="str">
        <f>'SO02 01 Pol'!B49</f>
        <v>99</v>
      </c>
      <c r="B10" s="71" t="str">
        <f>'SO02 01 Pol'!C49</f>
        <v>Staveništní přesun hmot</v>
      </c>
      <c r="D10" s="287"/>
      <c r="E10" s="288">
        <f>'SO02 01 Pol'!BA51</f>
        <v>0</v>
      </c>
      <c r="F10" s="289">
        <f>'SO02 01 Pol'!BB51</f>
        <v>0</v>
      </c>
      <c r="G10" s="289">
        <f>'SO02 01 Pol'!BC51</f>
        <v>0</v>
      </c>
      <c r="H10" s="289">
        <f>'SO02 01 Pol'!BD51</f>
        <v>0</v>
      </c>
      <c r="I10" s="290">
        <f>'SO02 01 Pol'!BE51</f>
        <v>0</v>
      </c>
    </row>
    <row r="11" spans="1:9" s="171" customFormat="1" ht="12">
      <c r="A11" s="286" t="str">
        <f>'SO02 01 Pol'!B52</f>
        <v>D96</v>
      </c>
      <c r="B11" s="71" t="str">
        <f>'SO02 01 Pol'!C52</f>
        <v>Přesuny suti a vybouraných hmot</v>
      </c>
      <c r="D11" s="287"/>
      <c r="E11" s="288">
        <f>'SO02 01 Pol'!BA57</f>
        <v>0</v>
      </c>
      <c r="F11" s="289">
        <f>'SO02 01 Pol'!BB57</f>
        <v>0</v>
      </c>
      <c r="G11" s="289">
        <f>'SO02 01 Pol'!BC57</f>
        <v>0</v>
      </c>
      <c r="H11" s="289">
        <f>'SO02 01 Pol'!BD57</f>
        <v>0</v>
      </c>
      <c r="I11" s="290">
        <f>'SO02 01 Pol'!BE57</f>
        <v>0</v>
      </c>
    </row>
    <row r="12" spans="1:9" s="14" customFormat="1" ht="12.75">
      <c r="A12" s="291"/>
      <c r="B12" s="292" t="s">
        <v>404</v>
      </c>
      <c r="C12" s="292"/>
      <c r="D12" s="293"/>
      <c r="E12" s="294">
        <f>SUM(E7:E11)</f>
        <v>0</v>
      </c>
      <c r="F12" s="295">
        <f>SUM(F7:F11)</f>
        <v>0</v>
      </c>
      <c r="G12" s="295">
        <f>SUM(G7:G11)</f>
        <v>0</v>
      </c>
      <c r="H12" s="295">
        <f>SUM(H7:H11)</f>
        <v>0</v>
      </c>
      <c r="I12" s="296">
        <f>SUM(I7:I11)</f>
        <v>0</v>
      </c>
    </row>
    <row r="13" spans="1:9" ht="12">
      <c r="A13" s="171"/>
      <c r="B13" s="171"/>
      <c r="C13" s="171"/>
      <c r="D13" s="171"/>
      <c r="E13" s="171"/>
      <c r="F13" s="171"/>
      <c r="G13" s="171"/>
      <c r="H13" s="171"/>
      <c r="I13" s="171"/>
    </row>
    <row r="14" spans="1:57" ht="19.5" customHeight="1">
      <c r="A14" s="424" t="s">
        <v>405</v>
      </c>
      <c r="B14" s="424"/>
      <c r="C14" s="424"/>
      <c r="D14" s="424"/>
      <c r="E14" s="424"/>
      <c r="F14" s="424"/>
      <c r="G14" s="424"/>
      <c r="H14" s="424"/>
      <c r="I14" s="424"/>
      <c r="BA14" s="177"/>
      <c r="BB14" s="177"/>
      <c r="BC14" s="177"/>
      <c r="BD14" s="177"/>
      <c r="BE14" s="177"/>
    </row>
    <row r="16" spans="1:9" ht="12.75">
      <c r="A16" s="201" t="s">
        <v>406</v>
      </c>
      <c r="B16" s="202"/>
      <c r="C16" s="202"/>
      <c r="D16" s="297"/>
      <c r="E16" s="298" t="s">
        <v>407</v>
      </c>
      <c r="F16" s="299" t="s">
        <v>22</v>
      </c>
      <c r="G16" s="300" t="s">
        <v>408</v>
      </c>
      <c r="H16" s="301"/>
      <c r="I16" s="302" t="s">
        <v>407</v>
      </c>
    </row>
    <row r="17" spans="1:53" ht="12">
      <c r="A17" s="195" t="s">
        <v>409</v>
      </c>
      <c r="B17" s="186"/>
      <c r="C17" s="186"/>
      <c r="D17" s="303"/>
      <c r="E17" s="304">
        <v>0</v>
      </c>
      <c r="F17" s="305">
        <v>0</v>
      </c>
      <c r="G17" s="306">
        <v>63517.775190298</v>
      </c>
      <c r="H17" s="307"/>
      <c r="I17" s="308">
        <f aca="true" t="shared" si="0" ref="I17:I24">E17+F17*G17/100</f>
        <v>0</v>
      </c>
      <c r="BA17" s="1">
        <v>0</v>
      </c>
    </row>
    <row r="18" spans="1:53" ht="12">
      <c r="A18" s="195" t="s">
        <v>410</v>
      </c>
      <c r="B18" s="186"/>
      <c r="C18" s="186"/>
      <c r="D18" s="303"/>
      <c r="E18" s="304">
        <v>0</v>
      </c>
      <c r="F18" s="305">
        <v>0</v>
      </c>
      <c r="G18" s="306">
        <v>63517.775190298</v>
      </c>
      <c r="H18" s="307"/>
      <c r="I18" s="308">
        <f t="shared" si="0"/>
        <v>0</v>
      </c>
      <c r="BA18" s="1">
        <v>0</v>
      </c>
    </row>
    <row r="19" spans="1:53" ht="12">
      <c r="A19" s="195" t="s">
        <v>411</v>
      </c>
      <c r="B19" s="186"/>
      <c r="C19" s="186"/>
      <c r="D19" s="303"/>
      <c r="E19" s="304">
        <v>0</v>
      </c>
      <c r="F19" s="305">
        <v>0</v>
      </c>
      <c r="G19" s="306">
        <v>63517.775190298</v>
      </c>
      <c r="H19" s="307"/>
      <c r="I19" s="308">
        <f t="shared" si="0"/>
        <v>0</v>
      </c>
      <c r="BA19" s="1">
        <v>0</v>
      </c>
    </row>
    <row r="20" spans="1:53" ht="12">
      <c r="A20" s="195" t="s">
        <v>412</v>
      </c>
      <c r="B20" s="186"/>
      <c r="C20" s="186"/>
      <c r="D20" s="303"/>
      <c r="E20" s="304">
        <v>0</v>
      </c>
      <c r="F20" s="305">
        <v>0</v>
      </c>
      <c r="G20" s="306">
        <v>63517.775190298</v>
      </c>
      <c r="H20" s="307"/>
      <c r="I20" s="308">
        <f t="shared" si="0"/>
        <v>0</v>
      </c>
      <c r="BA20" s="1">
        <v>0</v>
      </c>
    </row>
    <row r="21" spans="1:53" ht="12">
      <c r="A21" s="195" t="s">
        <v>413</v>
      </c>
      <c r="B21" s="186"/>
      <c r="C21" s="186"/>
      <c r="D21" s="303"/>
      <c r="E21" s="304">
        <v>0</v>
      </c>
      <c r="F21" s="305">
        <v>0</v>
      </c>
      <c r="G21" s="306">
        <v>63517.775190298</v>
      </c>
      <c r="H21" s="307"/>
      <c r="I21" s="308">
        <f t="shared" si="0"/>
        <v>0</v>
      </c>
      <c r="BA21" s="1">
        <v>1</v>
      </c>
    </row>
    <row r="22" spans="1:53" ht="12">
      <c r="A22" s="195" t="s">
        <v>414</v>
      </c>
      <c r="B22" s="186"/>
      <c r="C22" s="186"/>
      <c r="D22" s="303"/>
      <c r="E22" s="304">
        <v>0</v>
      </c>
      <c r="F22" s="305">
        <v>0</v>
      </c>
      <c r="G22" s="306">
        <v>63517.775190298</v>
      </c>
      <c r="H22" s="307"/>
      <c r="I22" s="308">
        <f t="shared" si="0"/>
        <v>0</v>
      </c>
      <c r="BA22" s="1">
        <v>1</v>
      </c>
    </row>
    <row r="23" spans="1:53" ht="12">
      <c r="A23" s="195" t="s">
        <v>415</v>
      </c>
      <c r="B23" s="186"/>
      <c r="C23" s="186"/>
      <c r="D23" s="303"/>
      <c r="E23" s="304">
        <v>0</v>
      </c>
      <c r="F23" s="305">
        <v>0</v>
      </c>
      <c r="G23" s="306">
        <v>63517.775190298</v>
      </c>
      <c r="H23" s="307"/>
      <c r="I23" s="308">
        <f t="shared" si="0"/>
        <v>0</v>
      </c>
      <c r="BA23" s="1">
        <v>2</v>
      </c>
    </row>
    <row r="24" spans="1:53" ht="12">
      <c r="A24" s="195" t="s">
        <v>416</v>
      </c>
      <c r="B24" s="186"/>
      <c r="C24" s="186"/>
      <c r="D24" s="303"/>
      <c r="E24" s="304">
        <v>0</v>
      </c>
      <c r="F24" s="305">
        <v>0</v>
      </c>
      <c r="G24" s="306">
        <v>63517.775190298</v>
      </c>
      <c r="H24" s="307"/>
      <c r="I24" s="308">
        <f t="shared" si="0"/>
        <v>0</v>
      </c>
      <c r="BA24" s="1">
        <v>2</v>
      </c>
    </row>
    <row r="25" spans="1:9" ht="12.75">
      <c r="A25" s="309"/>
      <c r="B25" s="310" t="s">
        <v>417</v>
      </c>
      <c r="C25" s="311"/>
      <c r="D25" s="312"/>
      <c r="E25" s="313"/>
      <c r="F25" s="314"/>
      <c r="G25" s="314"/>
      <c r="H25" s="425">
        <f>SUM(I17:I24)</f>
        <v>0</v>
      </c>
      <c r="I25" s="425"/>
    </row>
  </sheetData>
  <sheetProtection selectLockedCells="1" selectUnlockedCells="1"/>
  <mergeCells count="6">
    <mergeCell ref="A1:B1"/>
    <mergeCell ref="A2:B2"/>
    <mergeCell ref="G2:I2"/>
    <mergeCell ref="A4:I4"/>
    <mergeCell ref="A14:I14"/>
    <mergeCell ref="H25:I25"/>
  </mergeCells>
  <printOptions/>
  <pageMargins left="0.5902777777777778" right="0.39375" top="0.5902777777777778" bottom="0.5118055555555555"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CB57"/>
  <sheetViews>
    <sheetView showGridLines="0" showZeros="0" view="pageBreakPreview" zoomScale="80" zoomScaleSheetLayoutView="80" zoomScalePageLayoutView="0" workbookViewId="0" topLeftCell="A37">
      <selection activeCell="F55" sqref="F55"/>
    </sheetView>
  </sheetViews>
  <sheetFormatPr defaultColWidth="9.125" defaultRowHeight="12.75"/>
  <cols>
    <col min="1" max="1" width="4.50390625" style="93" customWidth="1"/>
    <col min="2" max="2" width="11.50390625" style="93" customWidth="1"/>
    <col min="3" max="3" width="40.50390625" style="93" customWidth="1"/>
    <col min="4" max="4" width="5.50390625" style="93" customWidth="1"/>
    <col min="5" max="5" width="8.50390625" style="94" customWidth="1"/>
    <col min="6" max="6" width="9.875" style="93" customWidth="1"/>
    <col min="7" max="7" width="13.875" style="93" customWidth="1"/>
    <col min="8" max="11" width="0" style="93" hidden="1" customWidth="1"/>
    <col min="12" max="12" width="75.50390625" style="93" customWidth="1"/>
    <col min="13" max="13" width="45.25390625" style="93" customWidth="1"/>
    <col min="14" max="16384" width="9.125" style="93" customWidth="1"/>
  </cols>
  <sheetData>
    <row r="1" spans="1:7" ht="15">
      <c r="A1" s="426" t="s">
        <v>418</v>
      </c>
      <c r="B1" s="426"/>
      <c r="C1" s="426"/>
      <c r="D1" s="426"/>
      <c r="E1" s="426"/>
      <c r="F1" s="426"/>
      <c r="G1" s="426"/>
    </row>
    <row r="2" spans="2:7" ht="14.25" customHeight="1">
      <c r="B2" s="95"/>
      <c r="C2" s="96"/>
      <c r="D2" s="96"/>
      <c r="E2" s="97"/>
      <c r="F2" s="96"/>
      <c r="G2" s="96"/>
    </row>
    <row r="3" spans="1:7" ht="12.75">
      <c r="A3" s="405" t="s">
        <v>2</v>
      </c>
      <c r="B3" s="405"/>
      <c r="C3" s="275" t="s">
        <v>395</v>
      </c>
      <c r="D3" s="99"/>
      <c r="E3" s="315" t="s">
        <v>419</v>
      </c>
      <c r="F3" s="101">
        <f>'SO02 01 Rek'!H1</f>
        <v>1</v>
      </c>
      <c r="G3" s="102"/>
    </row>
    <row r="4" spans="1:7" ht="12.75">
      <c r="A4" s="406" t="s">
        <v>153</v>
      </c>
      <c r="B4" s="406"/>
      <c r="C4" s="103" t="s">
        <v>397</v>
      </c>
      <c r="D4" s="104"/>
      <c r="E4" s="427" t="str">
        <f>'SO02 01 Rek'!G2</f>
        <v>Chodník CH1</v>
      </c>
      <c r="F4" s="427"/>
      <c r="G4" s="427"/>
    </row>
    <row r="5" spans="1:7" ht="12">
      <c r="A5" s="105"/>
      <c r="G5" s="106"/>
    </row>
    <row r="6" spans="1:11" ht="27" customHeight="1">
      <c r="A6" s="107" t="s">
        <v>155</v>
      </c>
      <c r="B6" s="108" t="s">
        <v>156</v>
      </c>
      <c r="C6" s="108" t="s">
        <v>157</v>
      </c>
      <c r="D6" s="108" t="s">
        <v>158</v>
      </c>
      <c r="E6" s="109" t="s">
        <v>159</v>
      </c>
      <c r="F6" s="108" t="s">
        <v>160</v>
      </c>
      <c r="G6" s="110" t="s">
        <v>300</v>
      </c>
      <c r="H6" s="110" t="s">
        <v>420</v>
      </c>
      <c r="I6" s="110" t="s">
        <v>421</v>
      </c>
      <c r="J6" s="110" t="s">
        <v>422</v>
      </c>
      <c r="K6" s="110" t="s">
        <v>423</v>
      </c>
    </row>
    <row r="7" spans="1:15" ht="12.75">
      <c r="A7" s="111" t="s">
        <v>162</v>
      </c>
      <c r="B7" s="112" t="s">
        <v>383</v>
      </c>
      <c r="C7" s="113" t="s">
        <v>424</v>
      </c>
      <c r="D7" s="114"/>
      <c r="E7" s="115"/>
      <c r="F7" s="115"/>
      <c r="G7" s="316"/>
      <c r="H7" s="317"/>
      <c r="I7" s="318"/>
      <c r="J7" s="319"/>
      <c r="K7" s="320"/>
      <c r="O7" s="117">
        <v>1</v>
      </c>
    </row>
    <row r="8" spans="1:80" ht="12">
      <c r="A8" s="118">
        <v>1</v>
      </c>
      <c r="B8" s="119" t="s">
        <v>425</v>
      </c>
      <c r="C8" s="120" t="s">
        <v>426</v>
      </c>
      <c r="D8" s="121" t="s">
        <v>295</v>
      </c>
      <c r="E8" s="443">
        <v>5.5</v>
      </c>
      <c r="F8" s="122"/>
      <c r="G8" s="446">
        <f aca="true" t="shared" si="0" ref="G8:G27">E8*F8</f>
        <v>0</v>
      </c>
      <c r="H8" s="321">
        <v>0</v>
      </c>
      <c r="I8" s="322">
        <f aca="true" t="shared" si="1" ref="I8:I27">E8*H8</f>
        <v>0</v>
      </c>
      <c r="J8" s="321">
        <v>-0.13799999999992</v>
      </c>
      <c r="K8" s="322">
        <f aca="true" t="shared" si="2" ref="K8:K27">E8*J8</f>
        <v>-0.7589999999995599</v>
      </c>
      <c r="O8" s="117">
        <v>2</v>
      </c>
      <c r="AA8" s="93">
        <v>1</v>
      </c>
      <c r="AB8" s="93">
        <v>1</v>
      </c>
      <c r="AC8" s="93">
        <v>1</v>
      </c>
      <c r="AZ8" s="93">
        <v>1</v>
      </c>
      <c r="BA8" s="125">
        <f aca="true" t="shared" si="3" ref="BA8:BA27">IF(AZ8=1,G8,0)</f>
        <v>0</v>
      </c>
      <c r="BB8" s="93">
        <f aca="true" t="shared" si="4" ref="BB8:BB27">IF(AZ8=2,G8,0)</f>
        <v>0</v>
      </c>
      <c r="BC8" s="93">
        <f aca="true" t="shared" si="5" ref="BC8:BC27">IF(AZ8=3,G8,0)</f>
        <v>0</v>
      </c>
      <c r="BD8" s="93">
        <f aca="true" t="shared" si="6" ref="BD8:BD27">IF(AZ8=4,G8,0)</f>
        <v>0</v>
      </c>
      <c r="BE8" s="93">
        <f aca="true" t="shared" si="7" ref="BE8:BE27">IF(AZ8=5,G8,0)</f>
        <v>0</v>
      </c>
      <c r="CA8" s="117">
        <v>1</v>
      </c>
      <c r="CB8" s="117">
        <v>1</v>
      </c>
    </row>
    <row r="9" spans="1:80" ht="12">
      <c r="A9" s="118">
        <v>2</v>
      </c>
      <c r="B9" s="119" t="s">
        <v>427</v>
      </c>
      <c r="C9" s="120" t="s">
        <v>428</v>
      </c>
      <c r="D9" s="121" t="s">
        <v>295</v>
      </c>
      <c r="E9" s="443">
        <v>5.5</v>
      </c>
      <c r="F9" s="122"/>
      <c r="G9" s="446">
        <f t="shared" si="0"/>
        <v>0</v>
      </c>
      <c r="H9" s="321">
        <v>0</v>
      </c>
      <c r="I9" s="322">
        <f t="shared" si="1"/>
        <v>0</v>
      </c>
      <c r="J9" s="321">
        <v>-0.240000000000009</v>
      </c>
      <c r="K9" s="322">
        <f t="shared" si="2"/>
        <v>-1.3200000000000496</v>
      </c>
      <c r="O9" s="117">
        <v>2</v>
      </c>
      <c r="AA9" s="93">
        <v>1</v>
      </c>
      <c r="AB9" s="93">
        <v>1</v>
      </c>
      <c r="AC9" s="93">
        <v>1</v>
      </c>
      <c r="AZ9" s="93">
        <v>1</v>
      </c>
      <c r="BA9" s="125">
        <f t="shared" si="3"/>
        <v>0</v>
      </c>
      <c r="BB9" s="93">
        <f t="shared" si="4"/>
        <v>0</v>
      </c>
      <c r="BC9" s="93">
        <f t="shared" si="5"/>
        <v>0</v>
      </c>
      <c r="BD9" s="93">
        <f t="shared" si="6"/>
        <v>0</v>
      </c>
      <c r="BE9" s="93">
        <f t="shared" si="7"/>
        <v>0</v>
      </c>
      <c r="CA9" s="117">
        <v>1</v>
      </c>
      <c r="CB9" s="117">
        <v>1</v>
      </c>
    </row>
    <row r="10" spans="1:80" ht="12">
      <c r="A10" s="118">
        <v>3</v>
      </c>
      <c r="B10" s="119" t="s">
        <v>429</v>
      </c>
      <c r="C10" s="120" t="s">
        <v>430</v>
      </c>
      <c r="D10" s="121" t="s">
        <v>295</v>
      </c>
      <c r="E10" s="443">
        <v>1.75</v>
      </c>
      <c r="F10" s="122"/>
      <c r="G10" s="446">
        <f t="shared" si="0"/>
        <v>0</v>
      </c>
      <c r="H10" s="321">
        <v>0</v>
      </c>
      <c r="I10" s="322">
        <f t="shared" si="1"/>
        <v>0</v>
      </c>
      <c r="J10" s="321">
        <v>-0.400000000000091</v>
      </c>
      <c r="K10" s="322">
        <f t="shared" si="2"/>
        <v>-0.7000000000001593</v>
      </c>
      <c r="O10" s="117">
        <v>2</v>
      </c>
      <c r="AA10" s="93">
        <v>1</v>
      </c>
      <c r="AB10" s="93">
        <v>1</v>
      </c>
      <c r="AC10" s="93">
        <v>1</v>
      </c>
      <c r="AZ10" s="93">
        <v>1</v>
      </c>
      <c r="BA10" s="125">
        <f t="shared" si="3"/>
        <v>0</v>
      </c>
      <c r="BB10" s="93">
        <f t="shared" si="4"/>
        <v>0</v>
      </c>
      <c r="BC10" s="93">
        <f t="shared" si="5"/>
        <v>0</v>
      </c>
      <c r="BD10" s="93">
        <f t="shared" si="6"/>
        <v>0</v>
      </c>
      <c r="BE10" s="93">
        <f t="shared" si="7"/>
        <v>0</v>
      </c>
      <c r="CA10" s="117">
        <v>1</v>
      </c>
      <c r="CB10" s="117">
        <v>1</v>
      </c>
    </row>
    <row r="11" spans="1:80" ht="12">
      <c r="A11" s="118">
        <v>4</v>
      </c>
      <c r="B11" s="119" t="s">
        <v>431</v>
      </c>
      <c r="C11" s="120" t="s">
        <v>432</v>
      </c>
      <c r="D11" s="121" t="s">
        <v>295</v>
      </c>
      <c r="E11" s="443">
        <v>1.75</v>
      </c>
      <c r="F11" s="122"/>
      <c r="G11" s="446">
        <f t="shared" si="0"/>
        <v>0</v>
      </c>
      <c r="H11" s="321">
        <v>0</v>
      </c>
      <c r="I11" s="322">
        <f t="shared" si="1"/>
        <v>0</v>
      </c>
      <c r="J11" s="321">
        <v>-0.18100000000004</v>
      </c>
      <c r="K11" s="322">
        <f t="shared" si="2"/>
        <v>-0.31675000000007</v>
      </c>
      <c r="O11" s="117">
        <v>2</v>
      </c>
      <c r="AA11" s="93">
        <v>1</v>
      </c>
      <c r="AB11" s="93">
        <v>1</v>
      </c>
      <c r="AC11" s="93">
        <v>1</v>
      </c>
      <c r="AZ11" s="93">
        <v>1</v>
      </c>
      <c r="BA11" s="125">
        <f t="shared" si="3"/>
        <v>0</v>
      </c>
      <c r="BB11" s="93">
        <f t="shared" si="4"/>
        <v>0</v>
      </c>
      <c r="BC11" s="93">
        <f t="shared" si="5"/>
        <v>0</v>
      </c>
      <c r="BD11" s="93">
        <f t="shared" si="6"/>
        <v>0</v>
      </c>
      <c r="BE11" s="93">
        <f t="shared" si="7"/>
        <v>0</v>
      </c>
      <c r="CA11" s="117">
        <v>1</v>
      </c>
      <c r="CB11" s="117">
        <v>1</v>
      </c>
    </row>
    <row r="12" spans="1:80" ht="12">
      <c r="A12" s="118">
        <v>5</v>
      </c>
      <c r="B12" s="119" t="s">
        <v>433</v>
      </c>
      <c r="C12" s="120" t="s">
        <v>434</v>
      </c>
      <c r="D12" s="121" t="s">
        <v>435</v>
      </c>
      <c r="E12" s="443">
        <v>3.5</v>
      </c>
      <c r="F12" s="122"/>
      <c r="G12" s="446">
        <f t="shared" si="0"/>
        <v>0</v>
      </c>
      <c r="H12" s="321">
        <v>0</v>
      </c>
      <c r="I12" s="322">
        <f t="shared" si="1"/>
        <v>0</v>
      </c>
      <c r="J12" s="321">
        <v>-0.144999999999982</v>
      </c>
      <c r="K12" s="322">
        <f t="shared" si="2"/>
        <v>-0.507499999999937</v>
      </c>
      <c r="O12" s="117">
        <v>2</v>
      </c>
      <c r="AA12" s="93">
        <v>1</v>
      </c>
      <c r="AB12" s="93">
        <v>1</v>
      </c>
      <c r="AC12" s="93">
        <v>1</v>
      </c>
      <c r="AZ12" s="93">
        <v>1</v>
      </c>
      <c r="BA12" s="125">
        <f t="shared" si="3"/>
        <v>0</v>
      </c>
      <c r="BB12" s="93">
        <f t="shared" si="4"/>
        <v>0</v>
      </c>
      <c r="BC12" s="93">
        <f t="shared" si="5"/>
        <v>0</v>
      </c>
      <c r="BD12" s="93">
        <f t="shared" si="6"/>
        <v>0</v>
      </c>
      <c r="BE12" s="93">
        <f t="shared" si="7"/>
        <v>0</v>
      </c>
      <c r="CA12" s="117">
        <v>1</v>
      </c>
      <c r="CB12" s="117">
        <v>1</v>
      </c>
    </row>
    <row r="13" spans="1:80" ht="12">
      <c r="A13" s="118">
        <v>6</v>
      </c>
      <c r="B13" s="119" t="s">
        <v>436</v>
      </c>
      <c r="C13" s="120" t="s">
        <v>437</v>
      </c>
      <c r="D13" s="121" t="s">
        <v>435</v>
      </c>
      <c r="E13" s="443">
        <v>3.5</v>
      </c>
      <c r="F13" s="122"/>
      <c r="G13" s="446">
        <f t="shared" si="0"/>
        <v>0</v>
      </c>
      <c r="H13" s="321">
        <v>0</v>
      </c>
      <c r="I13" s="322">
        <f t="shared" si="1"/>
        <v>0</v>
      </c>
      <c r="J13" s="321">
        <v>-0.11500000000000901</v>
      </c>
      <c r="K13" s="322">
        <f t="shared" si="2"/>
        <v>-0.40250000000003155</v>
      </c>
      <c r="O13" s="117">
        <v>2</v>
      </c>
      <c r="AA13" s="93">
        <v>1</v>
      </c>
      <c r="AB13" s="93">
        <v>1</v>
      </c>
      <c r="AC13" s="93">
        <v>1</v>
      </c>
      <c r="AZ13" s="93">
        <v>1</v>
      </c>
      <c r="BA13" s="125">
        <f t="shared" si="3"/>
        <v>0</v>
      </c>
      <c r="BB13" s="93">
        <f t="shared" si="4"/>
        <v>0</v>
      </c>
      <c r="BC13" s="93">
        <f t="shared" si="5"/>
        <v>0</v>
      </c>
      <c r="BD13" s="93">
        <f t="shared" si="6"/>
        <v>0</v>
      </c>
      <c r="BE13" s="93">
        <f t="shared" si="7"/>
        <v>0</v>
      </c>
      <c r="CA13" s="117">
        <v>1</v>
      </c>
      <c r="CB13" s="117">
        <v>1</v>
      </c>
    </row>
    <row r="14" spans="1:80" ht="12">
      <c r="A14" s="118">
        <v>7</v>
      </c>
      <c r="B14" s="119" t="s">
        <v>438</v>
      </c>
      <c r="C14" s="120" t="s">
        <v>439</v>
      </c>
      <c r="D14" s="121" t="s">
        <v>435</v>
      </c>
      <c r="E14" s="443">
        <v>10</v>
      </c>
      <c r="F14" s="122"/>
      <c r="G14" s="446">
        <f t="shared" si="0"/>
        <v>0</v>
      </c>
      <c r="H14" s="321">
        <v>0</v>
      </c>
      <c r="I14" s="322">
        <f t="shared" si="1"/>
        <v>0</v>
      </c>
      <c r="J14" s="321">
        <v>-0.0400000000000205</v>
      </c>
      <c r="K14" s="322">
        <f t="shared" si="2"/>
        <v>-0.40000000000020497</v>
      </c>
      <c r="O14" s="117">
        <v>2</v>
      </c>
      <c r="AA14" s="93">
        <v>1</v>
      </c>
      <c r="AB14" s="93">
        <v>1</v>
      </c>
      <c r="AC14" s="93">
        <v>1</v>
      </c>
      <c r="AZ14" s="93">
        <v>1</v>
      </c>
      <c r="BA14" s="125">
        <f t="shared" si="3"/>
        <v>0</v>
      </c>
      <c r="BB14" s="93">
        <f t="shared" si="4"/>
        <v>0</v>
      </c>
      <c r="BC14" s="93">
        <f t="shared" si="5"/>
        <v>0</v>
      </c>
      <c r="BD14" s="93">
        <f t="shared" si="6"/>
        <v>0</v>
      </c>
      <c r="BE14" s="93">
        <f t="shared" si="7"/>
        <v>0</v>
      </c>
      <c r="CA14" s="117">
        <v>1</v>
      </c>
      <c r="CB14" s="117">
        <v>1</v>
      </c>
    </row>
    <row r="15" spans="1:80" ht="12">
      <c r="A15" s="118">
        <v>8</v>
      </c>
      <c r="B15" s="119" t="s">
        <v>440</v>
      </c>
      <c r="C15" s="120" t="s">
        <v>441</v>
      </c>
      <c r="D15" s="121" t="s">
        <v>309</v>
      </c>
      <c r="E15" s="443">
        <v>4.985</v>
      </c>
      <c r="F15" s="122"/>
      <c r="G15" s="446">
        <f t="shared" si="0"/>
        <v>0</v>
      </c>
      <c r="H15" s="321">
        <v>0</v>
      </c>
      <c r="I15" s="322">
        <f t="shared" si="1"/>
        <v>0</v>
      </c>
      <c r="J15" s="321">
        <v>0</v>
      </c>
      <c r="K15" s="322">
        <f t="shared" si="2"/>
        <v>0</v>
      </c>
      <c r="O15" s="117">
        <v>2</v>
      </c>
      <c r="AA15" s="93">
        <v>1</v>
      </c>
      <c r="AB15" s="93">
        <v>0</v>
      </c>
      <c r="AC15" s="93">
        <v>0</v>
      </c>
      <c r="AZ15" s="93">
        <v>1</v>
      </c>
      <c r="BA15" s="125">
        <f t="shared" si="3"/>
        <v>0</v>
      </c>
      <c r="BB15" s="93">
        <f t="shared" si="4"/>
        <v>0</v>
      </c>
      <c r="BC15" s="93">
        <f t="shared" si="5"/>
        <v>0</v>
      </c>
      <c r="BD15" s="93">
        <f t="shared" si="6"/>
        <v>0</v>
      </c>
      <c r="BE15" s="93">
        <f t="shared" si="7"/>
        <v>0</v>
      </c>
      <c r="CA15" s="117">
        <v>1</v>
      </c>
      <c r="CB15" s="117">
        <v>0</v>
      </c>
    </row>
    <row r="16" spans="1:80" ht="12">
      <c r="A16" s="118">
        <v>9</v>
      </c>
      <c r="B16" s="119" t="s">
        <v>442</v>
      </c>
      <c r="C16" s="120" t="s">
        <v>443</v>
      </c>
      <c r="D16" s="121" t="s">
        <v>309</v>
      </c>
      <c r="E16" s="443">
        <v>8.8175</v>
      </c>
      <c r="F16" s="122"/>
      <c r="G16" s="446">
        <f t="shared" si="0"/>
        <v>0</v>
      </c>
      <c r="H16" s="321">
        <v>0</v>
      </c>
      <c r="I16" s="322">
        <f t="shared" si="1"/>
        <v>0</v>
      </c>
      <c r="J16" s="321">
        <v>0</v>
      </c>
      <c r="K16" s="322">
        <f t="shared" si="2"/>
        <v>0</v>
      </c>
      <c r="O16" s="117">
        <v>2</v>
      </c>
      <c r="AA16" s="93">
        <v>1</v>
      </c>
      <c r="AB16" s="93">
        <v>1</v>
      </c>
      <c r="AC16" s="93">
        <v>1</v>
      </c>
      <c r="AZ16" s="93">
        <v>1</v>
      </c>
      <c r="BA16" s="125">
        <f t="shared" si="3"/>
        <v>0</v>
      </c>
      <c r="BB16" s="93">
        <f t="shared" si="4"/>
        <v>0</v>
      </c>
      <c r="BC16" s="93">
        <f t="shared" si="5"/>
        <v>0</v>
      </c>
      <c r="BD16" s="93">
        <f t="shared" si="6"/>
        <v>0</v>
      </c>
      <c r="BE16" s="93">
        <f t="shared" si="7"/>
        <v>0</v>
      </c>
      <c r="CA16" s="117">
        <v>1</v>
      </c>
      <c r="CB16" s="117">
        <v>1</v>
      </c>
    </row>
    <row r="17" spans="1:80" ht="12">
      <c r="A17" s="118">
        <v>10</v>
      </c>
      <c r="B17" s="119" t="s">
        <v>444</v>
      </c>
      <c r="C17" s="120" t="s">
        <v>445</v>
      </c>
      <c r="D17" s="121" t="s">
        <v>309</v>
      </c>
      <c r="E17" s="443">
        <v>8.8175</v>
      </c>
      <c r="F17" s="122"/>
      <c r="G17" s="446">
        <f t="shared" si="0"/>
        <v>0</v>
      </c>
      <c r="H17" s="321">
        <v>0</v>
      </c>
      <c r="I17" s="322">
        <f t="shared" si="1"/>
        <v>0</v>
      </c>
      <c r="J17" s="321">
        <v>0</v>
      </c>
      <c r="K17" s="322">
        <f t="shared" si="2"/>
        <v>0</v>
      </c>
      <c r="O17" s="117">
        <v>2</v>
      </c>
      <c r="AA17" s="93">
        <v>1</v>
      </c>
      <c r="AB17" s="93">
        <v>1</v>
      </c>
      <c r="AC17" s="93">
        <v>1</v>
      </c>
      <c r="AZ17" s="93">
        <v>1</v>
      </c>
      <c r="BA17" s="125">
        <f t="shared" si="3"/>
        <v>0</v>
      </c>
      <c r="BB17" s="93">
        <f t="shared" si="4"/>
        <v>0</v>
      </c>
      <c r="BC17" s="93">
        <f t="shared" si="5"/>
        <v>0</v>
      </c>
      <c r="BD17" s="93">
        <f t="shared" si="6"/>
        <v>0</v>
      </c>
      <c r="BE17" s="93">
        <f t="shared" si="7"/>
        <v>0</v>
      </c>
      <c r="CA17" s="117">
        <v>1</v>
      </c>
      <c r="CB17" s="117">
        <v>1</v>
      </c>
    </row>
    <row r="18" spans="1:80" ht="19.5">
      <c r="A18" s="118">
        <v>11</v>
      </c>
      <c r="B18" s="119" t="s">
        <v>446</v>
      </c>
      <c r="C18" s="120" t="s">
        <v>447</v>
      </c>
      <c r="D18" s="121" t="s">
        <v>309</v>
      </c>
      <c r="E18" s="443">
        <v>2.01</v>
      </c>
      <c r="F18" s="122"/>
      <c r="G18" s="446">
        <f t="shared" si="0"/>
        <v>0</v>
      </c>
      <c r="H18" s="321">
        <v>0</v>
      </c>
      <c r="I18" s="322">
        <f t="shared" si="1"/>
        <v>0</v>
      </c>
      <c r="J18" s="321">
        <v>0</v>
      </c>
      <c r="K18" s="322">
        <f t="shared" si="2"/>
        <v>0</v>
      </c>
      <c r="O18" s="117">
        <v>2</v>
      </c>
      <c r="AA18" s="93">
        <v>1</v>
      </c>
      <c r="AB18" s="93">
        <v>1</v>
      </c>
      <c r="AC18" s="93">
        <v>1</v>
      </c>
      <c r="AZ18" s="93">
        <v>1</v>
      </c>
      <c r="BA18" s="125">
        <f t="shared" si="3"/>
        <v>0</v>
      </c>
      <c r="BB18" s="93">
        <f t="shared" si="4"/>
        <v>0</v>
      </c>
      <c r="BC18" s="93">
        <f t="shared" si="5"/>
        <v>0</v>
      </c>
      <c r="BD18" s="93">
        <f t="shared" si="6"/>
        <v>0</v>
      </c>
      <c r="BE18" s="93">
        <f t="shared" si="7"/>
        <v>0</v>
      </c>
      <c r="CA18" s="117">
        <v>1</v>
      </c>
      <c r="CB18" s="117">
        <v>1</v>
      </c>
    </row>
    <row r="19" spans="1:80" ht="19.5">
      <c r="A19" s="118">
        <v>12</v>
      </c>
      <c r="B19" s="119" t="s">
        <v>448</v>
      </c>
      <c r="C19" s="120" t="s">
        <v>449</v>
      </c>
      <c r="D19" s="121" t="s">
        <v>309</v>
      </c>
      <c r="E19" s="443">
        <v>8.8175</v>
      </c>
      <c r="F19" s="122"/>
      <c r="G19" s="446">
        <f t="shared" si="0"/>
        <v>0</v>
      </c>
      <c r="H19" s="321">
        <v>0</v>
      </c>
      <c r="I19" s="322">
        <f t="shared" si="1"/>
        <v>0</v>
      </c>
      <c r="J19" s="321">
        <v>0</v>
      </c>
      <c r="K19" s="322">
        <f t="shared" si="2"/>
        <v>0</v>
      </c>
      <c r="O19" s="117">
        <v>2</v>
      </c>
      <c r="AA19" s="93">
        <v>1</v>
      </c>
      <c r="AB19" s="93">
        <v>1</v>
      </c>
      <c r="AC19" s="93">
        <v>1</v>
      </c>
      <c r="AZ19" s="93">
        <v>1</v>
      </c>
      <c r="BA19" s="125">
        <f t="shared" si="3"/>
        <v>0</v>
      </c>
      <c r="BB19" s="93">
        <f t="shared" si="4"/>
        <v>0</v>
      </c>
      <c r="BC19" s="93">
        <f t="shared" si="5"/>
        <v>0</v>
      </c>
      <c r="BD19" s="93">
        <f t="shared" si="6"/>
        <v>0</v>
      </c>
      <c r="BE19" s="93">
        <f t="shared" si="7"/>
        <v>0</v>
      </c>
      <c r="CA19" s="117">
        <v>1</v>
      </c>
      <c r="CB19" s="117">
        <v>1</v>
      </c>
    </row>
    <row r="20" spans="1:80" ht="12">
      <c r="A20" s="118">
        <v>13</v>
      </c>
      <c r="B20" s="119" t="s">
        <v>450</v>
      </c>
      <c r="C20" s="120" t="s">
        <v>451</v>
      </c>
      <c r="D20" s="121" t="s">
        <v>309</v>
      </c>
      <c r="E20" s="443">
        <v>2.01</v>
      </c>
      <c r="F20" s="122"/>
      <c r="G20" s="446">
        <f t="shared" si="0"/>
        <v>0</v>
      </c>
      <c r="H20" s="321">
        <v>0</v>
      </c>
      <c r="I20" s="322">
        <f t="shared" si="1"/>
        <v>0</v>
      </c>
      <c r="J20" s="321">
        <v>0</v>
      </c>
      <c r="K20" s="322">
        <f t="shared" si="2"/>
        <v>0</v>
      </c>
      <c r="O20" s="117">
        <v>2</v>
      </c>
      <c r="AA20" s="93">
        <v>1</v>
      </c>
      <c r="AB20" s="93">
        <v>1</v>
      </c>
      <c r="AC20" s="93">
        <v>1</v>
      </c>
      <c r="AZ20" s="93">
        <v>1</v>
      </c>
      <c r="BA20" s="125">
        <f t="shared" si="3"/>
        <v>0</v>
      </c>
      <c r="BB20" s="93">
        <f t="shared" si="4"/>
        <v>0</v>
      </c>
      <c r="BC20" s="93">
        <f t="shared" si="5"/>
        <v>0</v>
      </c>
      <c r="BD20" s="93">
        <f t="shared" si="6"/>
        <v>0</v>
      </c>
      <c r="BE20" s="93">
        <f t="shared" si="7"/>
        <v>0</v>
      </c>
      <c r="CA20" s="117">
        <v>1</v>
      </c>
      <c r="CB20" s="117">
        <v>1</v>
      </c>
    </row>
    <row r="21" spans="1:80" ht="12">
      <c r="A21" s="118">
        <v>14</v>
      </c>
      <c r="B21" s="119" t="s">
        <v>452</v>
      </c>
      <c r="C21" s="120" t="s">
        <v>453</v>
      </c>
      <c r="D21" s="121" t="s">
        <v>309</v>
      </c>
      <c r="E21" s="443">
        <v>8.8175</v>
      </c>
      <c r="F21" s="122"/>
      <c r="G21" s="446">
        <f t="shared" si="0"/>
        <v>0</v>
      </c>
      <c r="H21" s="321">
        <v>0</v>
      </c>
      <c r="I21" s="322">
        <f t="shared" si="1"/>
        <v>0</v>
      </c>
      <c r="J21" s="321">
        <v>0</v>
      </c>
      <c r="K21" s="322">
        <f t="shared" si="2"/>
        <v>0</v>
      </c>
      <c r="O21" s="117">
        <v>2</v>
      </c>
      <c r="AA21" s="93">
        <v>1</v>
      </c>
      <c r="AB21" s="93">
        <v>1</v>
      </c>
      <c r="AC21" s="93">
        <v>1</v>
      </c>
      <c r="AZ21" s="93">
        <v>1</v>
      </c>
      <c r="BA21" s="125">
        <f t="shared" si="3"/>
        <v>0</v>
      </c>
      <c r="BB21" s="93">
        <f t="shared" si="4"/>
        <v>0</v>
      </c>
      <c r="BC21" s="93">
        <f t="shared" si="5"/>
        <v>0</v>
      </c>
      <c r="BD21" s="93">
        <f t="shared" si="6"/>
        <v>0</v>
      </c>
      <c r="BE21" s="93">
        <f t="shared" si="7"/>
        <v>0</v>
      </c>
      <c r="CA21" s="117">
        <v>1</v>
      </c>
      <c r="CB21" s="117">
        <v>1</v>
      </c>
    </row>
    <row r="22" spans="1:80" ht="12">
      <c r="A22" s="118">
        <v>15</v>
      </c>
      <c r="B22" s="119" t="s">
        <v>454</v>
      </c>
      <c r="C22" s="120" t="s">
        <v>455</v>
      </c>
      <c r="D22" s="121" t="s">
        <v>343</v>
      </c>
      <c r="E22" s="443">
        <v>14.5489</v>
      </c>
      <c r="F22" s="122"/>
      <c r="G22" s="446">
        <f t="shared" si="0"/>
        <v>0</v>
      </c>
      <c r="H22" s="321">
        <v>1</v>
      </c>
      <c r="I22" s="322">
        <f t="shared" si="1"/>
        <v>14.5489</v>
      </c>
      <c r="J22" s="321">
        <v>0</v>
      </c>
      <c r="K22" s="322">
        <f t="shared" si="2"/>
        <v>0</v>
      </c>
      <c r="O22" s="117">
        <v>2</v>
      </c>
      <c r="AA22" s="93">
        <v>1</v>
      </c>
      <c r="AB22" s="93">
        <v>1</v>
      </c>
      <c r="AC22" s="93">
        <v>1</v>
      </c>
      <c r="AZ22" s="93">
        <v>1</v>
      </c>
      <c r="BA22" s="125">
        <f t="shared" si="3"/>
        <v>0</v>
      </c>
      <c r="BB22" s="93">
        <f t="shared" si="4"/>
        <v>0</v>
      </c>
      <c r="BC22" s="93">
        <f t="shared" si="5"/>
        <v>0</v>
      </c>
      <c r="BD22" s="93">
        <f t="shared" si="6"/>
        <v>0</v>
      </c>
      <c r="BE22" s="93">
        <f t="shared" si="7"/>
        <v>0</v>
      </c>
      <c r="CA22" s="117">
        <v>1</v>
      </c>
      <c r="CB22" s="117">
        <v>1</v>
      </c>
    </row>
    <row r="23" spans="1:80" ht="19.5">
      <c r="A23" s="118">
        <v>16</v>
      </c>
      <c r="B23" s="119" t="s">
        <v>456</v>
      </c>
      <c r="C23" s="120" t="s">
        <v>457</v>
      </c>
      <c r="D23" s="121" t="s">
        <v>309</v>
      </c>
      <c r="E23" s="443">
        <v>2.01</v>
      </c>
      <c r="F23" s="122"/>
      <c r="G23" s="446">
        <f t="shared" si="0"/>
        <v>0</v>
      </c>
      <c r="H23" s="321">
        <v>0</v>
      </c>
      <c r="I23" s="322">
        <f t="shared" si="1"/>
        <v>0</v>
      </c>
      <c r="J23" s="321">
        <v>0</v>
      </c>
      <c r="K23" s="322">
        <f t="shared" si="2"/>
        <v>0</v>
      </c>
      <c r="O23" s="117">
        <v>2</v>
      </c>
      <c r="AA23" s="93">
        <v>1</v>
      </c>
      <c r="AB23" s="93">
        <v>1</v>
      </c>
      <c r="AC23" s="93">
        <v>1</v>
      </c>
      <c r="AZ23" s="93">
        <v>1</v>
      </c>
      <c r="BA23" s="125">
        <f t="shared" si="3"/>
        <v>0</v>
      </c>
      <c r="BB23" s="93">
        <f t="shared" si="4"/>
        <v>0</v>
      </c>
      <c r="BC23" s="93">
        <f t="shared" si="5"/>
        <v>0</v>
      </c>
      <c r="BD23" s="93">
        <f t="shared" si="6"/>
        <v>0</v>
      </c>
      <c r="BE23" s="93">
        <f t="shared" si="7"/>
        <v>0</v>
      </c>
      <c r="CA23" s="117">
        <v>1</v>
      </c>
      <c r="CB23" s="117">
        <v>1</v>
      </c>
    </row>
    <row r="24" spans="1:80" ht="12">
      <c r="A24" s="118">
        <v>17</v>
      </c>
      <c r="B24" s="119" t="s">
        <v>458</v>
      </c>
      <c r="C24" s="120" t="s">
        <v>459</v>
      </c>
      <c r="D24" s="121" t="s">
        <v>295</v>
      </c>
      <c r="E24" s="443">
        <v>20.1</v>
      </c>
      <c r="F24" s="122"/>
      <c r="G24" s="446">
        <f t="shared" si="0"/>
        <v>0</v>
      </c>
      <c r="H24" s="321">
        <v>0</v>
      </c>
      <c r="I24" s="322">
        <f t="shared" si="1"/>
        <v>0</v>
      </c>
      <c r="J24" s="321">
        <v>0</v>
      </c>
      <c r="K24" s="322">
        <f t="shared" si="2"/>
        <v>0</v>
      </c>
      <c r="O24" s="117">
        <v>2</v>
      </c>
      <c r="AA24" s="93">
        <v>1</v>
      </c>
      <c r="AB24" s="93">
        <v>1</v>
      </c>
      <c r="AC24" s="93">
        <v>1</v>
      </c>
      <c r="AZ24" s="93">
        <v>1</v>
      </c>
      <c r="BA24" s="125">
        <f t="shared" si="3"/>
        <v>0</v>
      </c>
      <c r="BB24" s="93">
        <f t="shared" si="4"/>
        <v>0</v>
      </c>
      <c r="BC24" s="93">
        <f t="shared" si="5"/>
        <v>0</v>
      </c>
      <c r="BD24" s="93">
        <f t="shared" si="6"/>
        <v>0</v>
      </c>
      <c r="BE24" s="93">
        <f t="shared" si="7"/>
        <v>0</v>
      </c>
      <c r="CA24" s="117">
        <v>1</v>
      </c>
      <c r="CB24" s="117">
        <v>1</v>
      </c>
    </row>
    <row r="25" spans="1:80" ht="19.5">
      <c r="A25" s="118">
        <v>18</v>
      </c>
      <c r="B25" s="119" t="s">
        <v>460</v>
      </c>
      <c r="C25" s="120" t="s">
        <v>461</v>
      </c>
      <c r="D25" s="121" t="s">
        <v>295</v>
      </c>
      <c r="E25" s="443">
        <v>52</v>
      </c>
      <c r="F25" s="122"/>
      <c r="G25" s="446">
        <f t="shared" si="0"/>
        <v>0</v>
      </c>
      <c r="H25" s="321">
        <v>0</v>
      </c>
      <c r="I25" s="322">
        <f t="shared" si="1"/>
        <v>0</v>
      </c>
      <c r="J25" s="321">
        <v>0</v>
      </c>
      <c r="K25" s="322">
        <f t="shared" si="2"/>
        <v>0</v>
      </c>
      <c r="O25" s="117">
        <v>2</v>
      </c>
      <c r="AA25" s="93">
        <v>1</v>
      </c>
      <c r="AB25" s="93">
        <v>1</v>
      </c>
      <c r="AC25" s="93">
        <v>1</v>
      </c>
      <c r="AZ25" s="93">
        <v>1</v>
      </c>
      <c r="BA25" s="125">
        <f t="shared" si="3"/>
        <v>0</v>
      </c>
      <c r="BB25" s="93">
        <f t="shared" si="4"/>
        <v>0</v>
      </c>
      <c r="BC25" s="93">
        <f t="shared" si="5"/>
        <v>0</v>
      </c>
      <c r="BD25" s="93">
        <f t="shared" si="6"/>
        <v>0</v>
      </c>
      <c r="BE25" s="93">
        <f t="shared" si="7"/>
        <v>0</v>
      </c>
      <c r="CA25" s="117">
        <v>1</v>
      </c>
      <c r="CB25" s="117">
        <v>1</v>
      </c>
    </row>
    <row r="26" spans="1:80" ht="12">
      <c r="A26" s="118">
        <v>19</v>
      </c>
      <c r="B26" s="119" t="s">
        <v>462</v>
      </c>
      <c r="C26" s="120" t="s">
        <v>463</v>
      </c>
      <c r="D26" s="121" t="s">
        <v>295</v>
      </c>
      <c r="E26" s="443">
        <v>20.1</v>
      </c>
      <c r="F26" s="122"/>
      <c r="G26" s="446">
        <f t="shared" si="0"/>
        <v>0</v>
      </c>
      <c r="H26" s="321">
        <v>0</v>
      </c>
      <c r="I26" s="322">
        <f t="shared" si="1"/>
        <v>0</v>
      </c>
      <c r="J26" s="321">
        <v>0</v>
      </c>
      <c r="K26" s="322">
        <f t="shared" si="2"/>
        <v>0</v>
      </c>
      <c r="O26" s="117">
        <v>2</v>
      </c>
      <c r="AA26" s="93">
        <v>1</v>
      </c>
      <c r="AB26" s="93">
        <v>1</v>
      </c>
      <c r="AC26" s="93">
        <v>1</v>
      </c>
      <c r="AZ26" s="93">
        <v>1</v>
      </c>
      <c r="BA26" s="125">
        <f t="shared" si="3"/>
        <v>0</v>
      </c>
      <c r="BB26" s="93">
        <f t="shared" si="4"/>
        <v>0</v>
      </c>
      <c r="BC26" s="93">
        <f t="shared" si="5"/>
        <v>0</v>
      </c>
      <c r="BD26" s="93">
        <f t="shared" si="6"/>
        <v>0</v>
      </c>
      <c r="BE26" s="93">
        <f t="shared" si="7"/>
        <v>0</v>
      </c>
      <c r="CA26" s="117">
        <v>1</v>
      </c>
      <c r="CB26" s="117">
        <v>1</v>
      </c>
    </row>
    <row r="27" spans="1:80" ht="12">
      <c r="A27" s="118">
        <v>20</v>
      </c>
      <c r="B27" s="119" t="s">
        <v>464</v>
      </c>
      <c r="C27" s="120" t="s">
        <v>465</v>
      </c>
      <c r="D27" s="121" t="s">
        <v>375</v>
      </c>
      <c r="E27" s="443">
        <v>0.5743</v>
      </c>
      <c r="F27" s="122"/>
      <c r="G27" s="446">
        <f t="shared" si="0"/>
        <v>0</v>
      </c>
      <c r="H27" s="321">
        <v>0.000999999999999446</v>
      </c>
      <c r="I27" s="322">
        <f t="shared" si="1"/>
        <v>0.0005742999999996818</v>
      </c>
      <c r="J27" s="321"/>
      <c r="K27" s="322">
        <f t="shared" si="2"/>
        <v>0</v>
      </c>
      <c r="O27" s="117">
        <v>2</v>
      </c>
      <c r="AA27" s="93">
        <v>3</v>
      </c>
      <c r="AB27" s="93">
        <v>1</v>
      </c>
      <c r="AC27" s="93">
        <v>572400</v>
      </c>
      <c r="AZ27" s="93">
        <v>1</v>
      </c>
      <c r="BA27" s="125">
        <f t="shared" si="3"/>
        <v>0</v>
      </c>
      <c r="BB27" s="93">
        <f t="shared" si="4"/>
        <v>0</v>
      </c>
      <c r="BC27" s="93">
        <f t="shared" si="5"/>
        <v>0</v>
      </c>
      <c r="BD27" s="93">
        <f t="shared" si="6"/>
        <v>0</v>
      </c>
      <c r="BE27" s="93">
        <f t="shared" si="7"/>
        <v>0</v>
      </c>
      <c r="CA27" s="117">
        <v>3</v>
      </c>
      <c r="CB27" s="117">
        <v>1</v>
      </c>
    </row>
    <row r="28" spans="1:57" ht="12.75">
      <c r="A28" s="131"/>
      <c r="B28" s="132" t="s">
        <v>214</v>
      </c>
      <c r="C28" s="133" t="s">
        <v>466</v>
      </c>
      <c r="D28" s="134"/>
      <c r="E28" s="444"/>
      <c r="F28" s="136"/>
      <c r="G28" s="447">
        <f>SUM(G7:G27)</f>
        <v>0</v>
      </c>
      <c r="H28" s="323"/>
      <c r="I28" s="324">
        <f>SUM(I7:I27)</f>
        <v>14.5494743</v>
      </c>
      <c r="J28" s="323"/>
      <c r="K28" s="324">
        <f>SUM(K7:K27)</f>
        <v>-4.405750000000012</v>
      </c>
      <c r="O28" s="117">
        <v>4</v>
      </c>
      <c r="BA28" s="138">
        <f>SUM(BA7:BA27)</f>
        <v>0</v>
      </c>
      <c r="BB28" s="138">
        <f>SUM(BB7:BB27)</f>
        <v>0</v>
      </c>
      <c r="BC28" s="138">
        <f>SUM(BC7:BC27)</f>
        <v>0</v>
      </c>
      <c r="BD28" s="138">
        <f>SUM(BD7:BD27)</f>
        <v>0</v>
      </c>
      <c r="BE28" s="138">
        <f>SUM(BE7:BE27)</f>
        <v>0</v>
      </c>
    </row>
    <row r="29" spans="1:15" ht="12.75">
      <c r="A29" s="111" t="s">
        <v>162</v>
      </c>
      <c r="B29" s="112" t="s">
        <v>467</v>
      </c>
      <c r="C29" s="113" t="s">
        <v>468</v>
      </c>
      <c r="D29" s="114"/>
      <c r="E29" s="445"/>
      <c r="F29" s="115"/>
      <c r="G29" s="448"/>
      <c r="H29" s="317"/>
      <c r="I29" s="318"/>
      <c r="J29" s="319"/>
      <c r="K29" s="320"/>
      <c r="O29" s="117">
        <v>1</v>
      </c>
    </row>
    <row r="30" spans="1:80" ht="12">
      <c r="A30" s="118">
        <v>21</v>
      </c>
      <c r="B30" s="119" t="s">
        <v>469</v>
      </c>
      <c r="C30" s="120" t="s">
        <v>470</v>
      </c>
      <c r="D30" s="121" t="s">
        <v>295</v>
      </c>
      <c r="E30" s="443">
        <v>1.75</v>
      </c>
      <c r="F30" s="122"/>
      <c r="G30" s="446">
        <f aca="true" t="shared" si="8" ref="G30:G40">E30*F30</f>
        <v>0</v>
      </c>
      <c r="H30" s="321">
        <v>0.189069999999901</v>
      </c>
      <c r="I30" s="322">
        <f aca="true" t="shared" si="9" ref="I30:I40">E30*H30</f>
        <v>0.33087249999982676</v>
      </c>
      <c r="J30" s="321">
        <v>0</v>
      </c>
      <c r="K30" s="322">
        <f aca="true" t="shared" si="10" ref="K30:K40">E30*J30</f>
        <v>0</v>
      </c>
      <c r="O30" s="117">
        <v>2</v>
      </c>
      <c r="AA30" s="93">
        <v>1</v>
      </c>
      <c r="AB30" s="93">
        <v>1</v>
      </c>
      <c r="AC30" s="93">
        <v>1</v>
      </c>
      <c r="AZ30" s="93">
        <v>1</v>
      </c>
      <c r="BA30" s="125">
        <f aca="true" t="shared" si="11" ref="BA30:BA40">IF(AZ30=1,G30,0)</f>
        <v>0</v>
      </c>
      <c r="BB30" s="93">
        <f aca="true" t="shared" si="12" ref="BB30:BB40">IF(AZ30=2,G30,0)</f>
        <v>0</v>
      </c>
      <c r="BC30" s="93">
        <f aca="true" t="shared" si="13" ref="BC30:BC40">IF(AZ30=3,G30,0)</f>
        <v>0</v>
      </c>
      <c r="BD30" s="93">
        <f aca="true" t="shared" si="14" ref="BD30:BD40">IF(AZ30=4,G30,0)</f>
        <v>0</v>
      </c>
      <c r="BE30" s="93">
        <f aca="true" t="shared" si="15" ref="BE30:BE40">IF(AZ30=5,G30,0)</f>
        <v>0</v>
      </c>
      <c r="CA30" s="117">
        <v>1</v>
      </c>
      <c r="CB30" s="117">
        <v>1</v>
      </c>
    </row>
    <row r="31" spans="1:80" ht="12">
      <c r="A31" s="118">
        <v>22</v>
      </c>
      <c r="B31" s="119" t="s">
        <v>471</v>
      </c>
      <c r="C31" s="120" t="s">
        <v>472</v>
      </c>
      <c r="D31" s="121" t="s">
        <v>295</v>
      </c>
      <c r="E31" s="443">
        <v>38.6</v>
      </c>
      <c r="F31" s="122"/>
      <c r="G31" s="446">
        <f t="shared" si="8"/>
        <v>0</v>
      </c>
      <c r="H31" s="321">
        <v>0.27993999999989705</v>
      </c>
      <c r="I31" s="322">
        <f t="shared" si="9"/>
        <v>10.805683999996026</v>
      </c>
      <c r="J31" s="321">
        <v>0</v>
      </c>
      <c r="K31" s="322">
        <f t="shared" si="10"/>
        <v>0</v>
      </c>
      <c r="O31" s="117">
        <v>2</v>
      </c>
      <c r="AA31" s="93">
        <v>1</v>
      </c>
      <c r="AB31" s="93">
        <v>1</v>
      </c>
      <c r="AC31" s="93">
        <v>1</v>
      </c>
      <c r="AZ31" s="93">
        <v>1</v>
      </c>
      <c r="BA31" s="125">
        <f t="shared" si="11"/>
        <v>0</v>
      </c>
      <c r="BB31" s="93">
        <f t="shared" si="12"/>
        <v>0</v>
      </c>
      <c r="BC31" s="93">
        <f t="shared" si="13"/>
        <v>0</v>
      </c>
      <c r="BD31" s="93">
        <f t="shared" si="14"/>
        <v>0</v>
      </c>
      <c r="BE31" s="93">
        <f t="shared" si="15"/>
        <v>0</v>
      </c>
      <c r="CA31" s="117">
        <v>1</v>
      </c>
      <c r="CB31" s="117">
        <v>1</v>
      </c>
    </row>
    <row r="32" spans="1:80" ht="12">
      <c r="A32" s="118">
        <v>23</v>
      </c>
      <c r="B32" s="119" t="s">
        <v>473</v>
      </c>
      <c r="C32" s="120" t="s">
        <v>474</v>
      </c>
      <c r="D32" s="121" t="s">
        <v>295</v>
      </c>
      <c r="E32" s="443">
        <v>1.75</v>
      </c>
      <c r="F32" s="122"/>
      <c r="G32" s="446">
        <f t="shared" si="8"/>
        <v>0</v>
      </c>
      <c r="H32" s="321">
        <v>0.370800000000145</v>
      </c>
      <c r="I32" s="322">
        <f t="shared" si="9"/>
        <v>0.6489000000002538</v>
      </c>
      <c r="J32" s="321">
        <v>0</v>
      </c>
      <c r="K32" s="322">
        <f t="shared" si="10"/>
        <v>0</v>
      </c>
      <c r="O32" s="117">
        <v>2</v>
      </c>
      <c r="AA32" s="93">
        <v>1</v>
      </c>
      <c r="AB32" s="93">
        <v>1</v>
      </c>
      <c r="AC32" s="93">
        <v>1</v>
      </c>
      <c r="AZ32" s="93">
        <v>1</v>
      </c>
      <c r="BA32" s="125">
        <f t="shared" si="11"/>
        <v>0</v>
      </c>
      <c r="BB32" s="93">
        <f t="shared" si="12"/>
        <v>0</v>
      </c>
      <c r="BC32" s="93">
        <f t="shared" si="13"/>
        <v>0</v>
      </c>
      <c r="BD32" s="93">
        <f t="shared" si="14"/>
        <v>0</v>
      </c>
      <c r="BE32" s="93">
        <f t="shared" si="15"/>
        <v>0</v>
      </c>
      <c r="CA32" s="117">
        <v>1</v>
      </c>
      <c r="CB32" s="117">
        <v>1</v>
      </c>
    </row>
    <row r="33" spans="1:80" ht="12">
      <c r="A33" s="118">
        <v>24</v>
      </c>
      <c r="B33" s="119" t="s">
        <v>475</v>
      </c>
      <c r="C33" s="120" t="s">
        <v>476</v>
      </c>
      <c r="D33" s="121" t="s">
        <v>295</v>
      </c>
      <c r="E33" s="443">
        <v>1.75</v>
      </c>
      <c r="F33" s="122"/>
      <c r="G33" s="446">
        <f t="shared" si="8"/>
        <v>0</v>
      </c>
      <c r="H33" s="321">
        <v>0.18462999999997</v>
      </c>
      <c r="I33" s="322">
        <f t="shared" si="9"/>
        <v>0.3231024999999475</v>
      </c>
      <c r="J33" s="321">
        <v>0</v>
      </c>
      <c r="K33" s="322">
        <f t="shared" si="10"/>
        <v>0</v>
      </c>
      <c r="O33" s="117">
        <v>2</v>
      </c>
      <c r="AA33" s="93">
        <v>1</v>
      </c>
      <c r="AB33" s="93">
        <v>1</v>
      </c>
      <c r="AC33" s="93">
        <v>1</v>
      </c>
      <c r="AZ33" s="93">
        <v>1</v>
      </c>
      <c r="BA33" s="125">
        <f t="shared" si="11"/>
        <v>0</v>
      </c>
      <c r="BB33" s="93">
        <f t="shared" si="12"/>
        <v>0</v>
      </c>
      <c r="BC33" s="93">
        <f t="shared" si="13"/>
        <v>0</v>
      </c>
      <c r="BD33" s="93">
        <f t="shared" si="14"/>
        <v>0</v>
      </c>
      <c r="BE33" s="93">
        <f t="shared" si="15"/>
        <v>0</v>
      </c>
      <c r="CA33" s="117">
        <v>1</v>
      </c>
      <c r="CB33" s="117">
        <v>1</v>
      </c>
    </row>
    <row r="34" spans="1:80" ht="12">
      <c r="A34" s="118">
        <v>25</v>
      </c>
      <c r="B34" s="119" t="s">
        <v>477</v>
      </c>
      <c r="C34" s="120" t="s">
        <v>478</v>
      </c>
      <c r="D34" s="121" t="s">
        <v>295</v>
      </c>
      <c r="E34" s="443">
        <v>1.75</v>
      </c>
      <c r="F34" s="122"/>
      <c r="G34" s="446">
        <f t="shared" si="8"/>
        <v>0</v>
      </c>
      <c r="H34" s="321">
        <v>0.0060100000000034</v>
      </c>
      <c r="I34" s="322">
        <f t="shared" si="9"/>
        <v>0.01051750000000595</v>
      </c>
      <c r="J34" s="321">
        <v>0</v>
      </c>
      <c r="K34" s="322">
        <f t="shared" si="10"/>
        <v>0</v>
      </c>
      <c r="O34" s="117">
        <v>2</v>
      </c>
      <c r="AA34" s="93">
        <v>1</v>
      </c>
      <c r="AB34" s="93">
        <v>1</v>
      </c>
      <c r="AC34" s="93">
        <v>1</v>
      </c>
      <c r="AZ34" s="93">
        <v>1</v>
      </c>
      <c r="BA34" s="125">
        <f t="shared" si="11"/>
        <v>0</v>
      </c>
      <c r="BB34" s="93">
        <f t="shared" si="12"/>
        <v>0</v>
      </c>
      <c r="BC34" s="93">
        <f t="shared" si="13"/>
        <v>0</v>
      </c>
      <c r="BD34" s="93">
        <f t="shared" si="14"/>
        <v>0</v>
      </c>
      <c r="BE34" s="93">
        <f t="shared" si="15"/>
        <v>0</v>
      </c>
      <c r="CA34" s="117">
        <v>1</v>
      </c>
      <c r="CB34" s="117">
        <v>1</v>
      </c>
    </row>
    <row r="35" spans="1:80" ht="12">
      <c r="A35" s="118">
        <v>26</v>
      </c>
      <c r="B35" s="119" t="s">
        <v>479</v>
      </c>
      <c r="C35" s="120" t="s">
        <v>480</v>
      </c>
      <c r="D35" s="121" t="s">
        <v>295</v>
      </c>
      <c r="E35" s="443">
        <v>1.75</v>
      </c>
      <c r="F35" s="122"/>
      <c r="G35" s="446">
        <f t="shared" si="8"/>
        <v>0</v>
      </c>
      <c r="H35" s="321">
        <v>0.000609999999999999</v>
      </c>
      <c r="I35" s="322">
        <f t="shared" si="9"/>
        <v>0.0010674999999999981</v>
      </c>
      <c r="J35" s="321">
        <v>0</v>
      </c>
      <c r="K35" s="322">
        <f t="shared" si="10"/>
        <v>0</v>
      </c>
      <c r="O35" s="117">
        <v>2</v>
      </c>
      <c r="AA35" s="93">
        <v>1</v>
      </c>
      <c r="AB35" s="93">
        <v>1</v>
      </c>
      <c r="AC35" s="93">
        <v>1</v>
      </c>
      <c r="AZ35" s="93">
        <v>1</v>
      </c>
      <c r="BA35" s="125">
        <f t="shared" si="11"/>
        <v>0</v>
      </c>
      <c r="BB35" s="93">
        <f t="shared" si="12"/>
        <v>0</v>
      </c>
      <c r="BC35" s="93">
        <f t="shared" si="13"/>
        <v>0</v>
      </c>
      <c r="BD35" s="93">
        <f t="shared" si="14"/>
        <v>0</v>
      </c>
      <c r="BE35" s="93">
        <f t="shared" si="15"/>
        <v>0</v>
      </c>
      <c r="CA35" s="117">
        <v>1</v>
      </c>
      <c r="CB35" s="117">
        <v>1</v>
      </c>
    </row>
    <row r="36" spans="1:80" ht="12">
      <c r="A36" s="118">
        <v>27</v>
      </c>
      <c r="B36" s="119" t="s">
        <v>481</v>
      </c>
      <c r="C36" s="120" t="s">
        <v>482</v>
      </c>
      <c r="D36" s="121" t="s">
        <v>295</v>
      </c>
      <c r="E36" s="443">
        <v>1.75</v>
      </c>
      <c r="F36" s="122"/>
      <c r="G36" s="446">
        <f t="shared" si="8"/>
        <v>0</v>
      </c>
      <c r="H36" s="321">
        <v>0.129660000000058</v>
      </c>
      <c r="I36" s="322">
        <f t="shared" si="9"/>
        <v>0.2269050000001015</v>
      </c>
      <c r="J36" s="321">
        <v>0</v>
      </c>
      <c r="K36" s="322">
        <f t="shared" si="10"/>
        <v>0</v>
      </c>
      <c r="O36" s="117">
        <v>2</v>
      </c>
      <c r="AA36" s="93">
        <v>1</v>
      </c>
      <c r="AB36" s="93">
        <v>1</v>
      </c>
      <c r="AC36" s="93">
        <v>1</v>
      </c>
      <c r="AZ36" s="93">
        <v>1</v>
      </c>
      <c r="BA36" s="125">
        <f t="shared" si="11"/>
        <v>0</v>
      </c>
      <c r="BB36" s="93">
        <f t="shared" si="12"/>
        <v>0</v>
      </c>
      <c r="BC36" s="93">
        <f t="shared" si="13"/>
        <v>0</v>
      </c>
      <c r="BD36" s="93">
        <f t="shared" si="14"/>
        <v>0</v>
      </c>
      <c r="BE36" s="93">
        <f t="shared" si="15"/>
        <v>0</v>
      </c>
      <c r="CA36" s="117">
        <v>1</v>
      </c>
      <c r="CB36" s="117">
        <v>1</v>
      </c>
    </row>
    <row r="37" spans="1:80" ht="12">
      <c r="A37" s="118">
        <v>28</v>
      </c>
      <c r="B37" s="119" t="s">
        <v>483</v>
      </c>
      <c r="C37" s="120" t="s">
        <v>484</v>
      </c>
      <c r="D37" s="121" t="s">
        <v>295</v>
      </c>
      <c r="E37" s="443">
        <v>38.6</v>
      </c>
      <c r="F37" s="122"/>
      <c r="G37" s="446">
        <f t="shared" si="8"/>
        <v>0</v>
      </c>
      <c r="H37" s="321">
        <v>0.0554500000000075</v>
      </c>
      <c r="I37" s="322">
        <f t="shared" si="9"/>
        <v>2.1403700000002894</v>
      </c>
      <c r="J37" s="321">
        <v>0</v>
      </c>
      <c r="K37" s="322">
        <f t="shared" si="10"/>
        <v>0</v>
      </c>
      <c r="O37" s="117">
        <v>2</v>
      </c>
      <c r="AA37" s="93">
        <v>1</v>
      </c>
      <c r="AB37" s="93">
        <v>1</v>
      </c>
      <c r="AC37" s="93">
        <v>1</v>
      </c>
      <c r="AZ37" s="93">
        <v>1</v>
      </c>
      <c r="BA37" s="125">
        <f t="shared" si="11"/>
        <v>0</v>
      </c>
      <c r="BB37" s="93">
        <f t="shared" si="12"/>
        <v>0</v>
      </c>
      <c r="BC37" s="93">
        <f t="shared" si="13"/>
        <v>0</v>
      </c>
      <c r="BD37" s="93">
        <f t="shared" si="14"/>
        <v>0</v>
      </c>
      <c r="BE37" s="93">
        <f t="shared" si="15"/>
        <v>0</v>
      </c>
      <c r="CA37" s="117">
        <v>1</v>
      </c>
      <c r="CB37" s="117">
        <v>1</v>
      </c>
    </row>
    <row r="38" spans="1:80" ht="12">
      <c r="A38" s="118">
        <v>29</v>
      </c>
      <c r="B38" s="119" t="s">
        <v>485</v>
      </c>
      <c r="C38" s="120" t="s">
        <v>486</v>
      </c>
      <c r="D38" s="121" t="s">
        <v>435</v>
      </c>
      <c r="E38" s="443">
        <v>4.5</v>
      </c>
      <c r="F38" s="122"/>
      <c r="G38" s="446">
        <f t="shared" si="8"/>
        <v>0</v>
      </c>
      <c r="H38" s="321">
        <v>0.0022400000000004604</v>
      </c>
      <c r="I38" s="322">
        <f t="shared" si="9"/>
        <v>0.010080000000002072</v>
      </c>
      <c r="J38" s="321">
        <v>0</v>
      </c>
      <c r="K38" s="322">
        <f t="shared" si="10"/>
        <v>0</v>
      </c>
      <c r="O38" s="117">
        <v>2</v>
      </c>
      <c r="AA38" s="93">
        <v>1</v>
      </c>
      <c r="AB38" s="93">
        <v>1</v>
      </c>
      <c r="AC38" s="93">
        <v>1</v>
      </c>
      <c r="AZ38" s="93">
        <v>1</v>
      </c>
      <c r="BA38" s="125">
        <f t="shared" si="11"/>
        <v>0</v>
      </c>
      <c r="BB38" s="93">
        <f t="shared" si="12"/>
        <v>0</v>
      </c>
      <c r="BC38" s="93">
        <f t="shared" si="13"/>
        <v>0</v>
      </c>
      <c r="BD38" s="93">
        <f t="shared" si="14"/>
        <v>0</v>
      </c>
      <c r="BE38" s="93">
        <f t="shared" si="15"/>
        <v>0</v>
      </c>
      <c r="CA38" s="117">
        <v>1</v>
      </c>
      <c r="CB38" s="117">
        <v>1</v>
      </c>
    </row>
    <row r="39" spans="1:80" ht="12">
      <c r="A39" s="118">
        <v>30</v>
      </c>
      <c r="B39" s="119" t="s">
        <v>487</v>
      </c>
      <c r="C39" s="120" t="s">
        <v>488</v>
      </c>
      <c r="D39" s="121" t="s">
        <v>295</v>
      </c>
      <c r="E39" s="443">
        <v>0.618</v>
      </c>
      <c r="F39" s="122"/>
      <c r="G39" s="446">
        <f t="shared" si="8"/>
        <v>0</v>
      </c>
      <c r="H39" s="321">
        <v>0.17599999999993102</v>
      </c>
      <c r="I39" s="322">
        <f t="shared" si="9"/>
        <v>0.10876799999995737</v>
      </c>
      <c r="J39" s="321"/>
      <c r="K39" s="322">
        <f t="shared" si="10"/>
        <v>0</v>
      </c>
      <c r="O39" s="117">
        <v>2</v>
      </c>
      <c r="AA39" s="93">
        <v>3</v>
      </c>
      <c r="AB39" s="93">
        <v>1</v>
      </c>
      <c r="AC39" s="93">
        <v>59245264</v>
      </c>
      <c r="AZ39" s="93">
        <v>1</v>
      </c>
      <c r="BA39" s="125">
        <f t="shared" si="11"/>
        <v>0</v>
      </c>
      <c r="BB39" s="93">
        <f t="shared" si="12"/>
        <v>0</v>
      </c>
      <c r="BC39" s="93">
        <f t="shared" si="13"/>
        <v>0</v>
      </c>
      <c r="BD39" s="93">
        <f t="shared" si="14"/>
        <v>0</v>
      </c>
      <c r="BE39" s="93">
        <f t="shared" si="15"/>
        <v>0</v>
      </c>
      <c r="CA39" s="117">
        <v>3</v>
      </c>
      <c r="CB39" s="117">
        <v>1</v>
      </c>
    </row>
    <row r="40" spans="1:80" ht="12">
      <c r="A40" s="118">
        <v>31</v>
      </c>
      <c r="B40" s="119" t="s">
        <v>489</v>
      </c>
      <c r="C40" s="120" t="s">
        <v>490</v>
      </c>
      <c r="D40" s="121" t="s">
        <v>295</v>
      </c>
      <c r="E40" s="443">
        <v>39.14</v>
      </c>
      <c r="F40" s="122"/>
      <c r="G40" s="446">
        <f t="shared" si="8"/>
        <v>0</v>
      </c>
      <c r="H40" s="321">
        <v>0.11300000000005601</v>
      </c>
      <c r="I40" s="322">
        <f t="shared" si="9"/>
        <v>4.422820000002193</v>
      </c>
      <c r="J40" s="321"/>
      <c r="K40" s="322">
        <f t="shared" si="10"/>
        <v>0</v>
      </c>
      <c r="O40" s="117">
        <v>2</v>
      </c>
      <c r="AA40" s="93">
        <v>3</v>
      </c>
      <c r="AB40" s="93">
        <v>1</v>
      </c>
      <c r="AC40" s="93">
        <v>59245304</v>
      </c>
      <c r="AZ40" s="93">
        <v>1</v>
      </c>
      <c r="BA40" s="125">
        <f t="shared" si="11"/>
        <v>0</v>
      </c>
      <c r="BB40" s="93">
        <f t="shared" si="12"/>
        <v>0</v>
      </c>
      <c r="BC40" s="93">
        <f t="shared" si="13"/>
        <v>0</v>
      </c>
      <c r="BD40" s="93">
        <f t="shared" si="14"/>
        <v>0</v>
      </c>
      <c r="BE40" s="93">
        <f t="shared" si="15"/>
        <v>0</v>
      </c>
      <c r="CA40" s="117">
        <v>3</v>
      </c>
      <c r="CB40" s="117">
        <v>1</v>
      </c>
    </row>
    <row r="41" spans="1:57" ht="12.75">
      <c r="A41" s="131"/>
      <c r="B41" s="132" t="s">
        <v>214</v>
      </c>
      <c r="C41" s="133" t="s">
        <v>491</v>
      </c>
      <c r="D41" s="134"/>
      <c r="E41" s="444"/>
      <c r="F41" s="136"/>
      <c r="G41" s="447">
        <f>SUM(G29:G40)</f>
        <v>0</v>
      </c>
      <c r="H41" s="323"/>
      <c r="I41" s="324">
        <f>SUM(I29:I40)</f>
        <v>19.0290869999986</v>
      </c>
      <c r="J41" s="323"/>
      <c r="K41" s="324">
        <f>SUM(K29:K40)</f>
        <v>0</v>
      </c>
      <c r="O41" s="117">
        <v>4</v>
      </c>
      <c r="BA41" s="138">
        <f>SUM(BA29:BA40)</f>
        <v>0</v>
      </c>
      <c r="BB41" s="138">
        <f>SUM(BB29:BB40)</f>
        <v>0</v>
      </c>
      <c r="BC41" s="138">
        <f>SUM(BC29:BC40)</f>
        <v>0</v>
      </c>
      <c r="BD41" s="138">
        <f>SUM(BD29:BD40)</f>
        <v>0</v>
      </c>
      <c r="BE41" s="138">
        <f>SUM(BE29:BE40)</f>
        <v>0</v>
      </c>
    </row>
    <row r="42" spans="1:15" ht="12.75">
      <c r="A42" s="111" t="s">
        <v>162</v>
      </c>
      <c r="B42" s="112" t="s">
        <v>492</v>
      </c>
      <c r="C42" s="113" t="s">
        <v>493</v>
      </c>
      <c r="D42" s="114"/>
      <c r="E42" s="445"/>
      <c r="F42" s="115"/>
      <c r="G42" s="448"/>
      <c r="H42" s="317"/>
      <c r="I42" s="318"/>
      <c r="J42" s="319"/>
      <c r="K42" s="320"/>
      <c r="O42" s="117">
        <v>1</v>
      </c>
    </row>
    <row r="43" spans="1:80" ht="12">
      <c r="A43" s="118">
        <v>32</v>
      </c>
      <c r="B43" s="119" t="s">
        <v>494</v>
      </c>
      <c r="C43" s="120" t="s">
        <v>495</v>
      </c>
      <c r="D43" s="121" t="s">
        <v>435</v>
      </c>
      <c r="E43" s="443">
        <v>3.5</v>
      </c>
      <c r="F43" s="122"/>
      <c r="G43" s="446">
        <f>E43*F43</f>
        <v>0</v>
      </c>
      <c r="H43" s="321">
        <v>0.0277100000000132</v>
      </c>
      <c r="I43" s="322">
        <f>E43*H43</f>
        <v>0.0969850000000462</v>
      </c>
      <c r="J43" s="321">
        <v>0</v>
      </c>
      <c r="K43" s="322">
        <f>E43*J43</f>
        <v>0</v>
      </c>
      <c r="O43" s="117">
        <v>2</v>
      </c>
      <c r="AA43" s="93">
        <v>1</v>
      </c>
      <c r="AB43" s="93">
        <v>1</v>
      </c>
      <c r="AC43" s="93">
        <v>1</v>
      </c>
      <c r="AZ43" s="93">
        <v>1</v>
      </c>
      <c r="BA43" s="125">
        <f>IF(AZ43=1,G43,0)</f>
        <v>0</v>
      </c>
      <c r="BB43" s="93">
        <f>IF(AZ43=2,G43,0)</f>
        <v>0</v>
      </c>
      <c r="BC43" s="93">
        <f>IF(AZ43=3,G43,0)</f>
        <v>0</v>
      </c>
      <c r="BD43" s="93">
        <f>IF(AZ43=4,G43,0)</f>
        <v>0</v>
      </c>
      <c r="BE43" s="93">
        <f>IF(AZ43=5,G43,0)</f>
        <v>0</v>
      </c>
      <c r="CA43" s="117">
        <v>1</v>
      </c>
      <c r="CB43" s="117">
        <v>1</v>
      </c>
    </row>
    <row r="44" spans="1:80" ht="19.5">
      <c r="A44" s="118">
        <v>33</v>
      </c>
      <c r="B44" s="119" t="s">
        <v>496</v>
      </c>
      <c r="C44" s="120" t="s">
        <v>497</v>
      </c>
      <c r="D44" s="121" t="s">
        <v>435</v>
      </c>
      <c r="E44" s="443">
        <v>67</v>
      </c>
      <c r="F44" s="122"/>
      <c r="G44" s="446">
        <f>E44*F44</f>
        <v>0</v>
      </c>
      <c r="H44" s="321">
        <v>0.125009999999975</v>
      </c>
      <c r="I44" s="322">
        <f>E44*H44</f>
        <v>8.375669999998324</v>
      </c>
      <c r="J44" s="321">
        <v>0</v>
      </c>
      <c r="K44" s="322">
        <f>E44*J44</f>
        <v>0</v>
      </c>
      <c r="O44" s="117">
        <v>2</v>
      </c>
      <c r="AA44" s="93">
        <v>1</v>
      </c>
      <c r="AB44" s="93">
        <v>1</v>
      </c>
      <c r="AC44" s="93">
        <v>1</v>
      </c>
      <c r="AZ44" s="93">
        <v>1</v>
      </c>
      <c r="BA44" s="125">
        <f>IF(AZ44=1,G44,0)</f>
        <v>0</v>
      </c>
      <c r="BB44" s="93">
        <f>IF(AZ44=2,G44,0)</f>
        <v>0</v>
      </c>
      <c r="BC44" s="93">
        <f>IF(AZ44=3,G44,0)</f>
        <v>0</v>
      </c>
      <c r="BD44" s="93">
        <f>IF(AZ44=4,G44,0)</f>
        <v>0</v>
      </c>
      <c r="BE44" s="93">
        <f>IF(AZ44=5,G44,0)</f>
        <v>0</v>
      </c>
      <c r="CA44" s="117">
        <v>1</v>
      </c>
      <c r="CB44" s="117">
        <v>1</v>
      </c>
    </row>
    <row r="45" spans="1:80" ht="19.5">
      <c r="A45" s="118">
        <v>34</v>
      </c>
      <c r="B45" s="119" t="s">
        <v>498</v>
      </c>
      <c r="C45" s="120" t="s">
        <v>499</v>
      </c>
      <c r="D45" s="121" t="s">
        <v>435</v>
      </c>
      <c r="E45" s="443">
        <v>3.5</v>
      </c>
      <c r="F45" s="122"/>
      <c r="G45" s="446">
        <f>E45*F45</f>
        <v>0</v>
      </c>
      <c r="H45" s="321">
        <v>0.22487000000001</v>
      </c>
      <c r="I45" s="322">
        <f>E45*H45</f>
        <v>0.7870450000000351</v>
      </c>
      <c r="J45" s="321">
        <v>0</v>
      </c>
      <c r="K45" s="322">
        <f>E45*J45</f>
        <v>0</v>
      </c>
      <c r="O45" s="117">
        <v>2</v>
      </c>
      <c r="AA45" s="93">
        <v>1</v>
      </c>
      <c r="AB45" s="93">
        <v>1</v>
      </c>
      <c r="AC45" s="93">
        <v>1</v>
      </c>
      <c r="AZ45" s="93">
        <v>1</v>
      </c>
      <c r="BA45" s="125">
        <f>IF(AZ45=1,G45,0)</f>
        <v>0</v>
      </c>
      <c r="BB45" s="93">
        <f>IF(AZ45=2,G45,0)</f>
        <v>0</v>
      </c>
      <c r="BC45" s="93">
        <f>IF(AZ45=3,G45,0)</f>
        <v>0</v>
      </c>
      <c r="BD45" s="93">
        <f>IF(AZ45=4,G45,0)</f>
        <v>0</v>
      </c>
      <c r="BE45" s="93">
        <f>IF(AZ45=5,G45,0)</f>
        <v>0</v>
      </c>
      <c r="CA45" s="117">
        <v>1</v>
      </c>
      <c r="CB45" s="117">
        <v>1</v>
      </c>
    </row>
    <row r="46" spans="1:80" ht="12">
      <c r="A46" s="118">
        <v>35</v>
      </c>
      <c r="B46" s="119" t="s">
        <v>500</v>
      </c>
      <c r="C46" s="120" t="s">
        <v>501</v>
      </c>
      <c r="D46" s="121" t="s">
        <v>309</v>
      </c>
      <c r="E46" s="443">
        <v>0.96</v>
      </c>
      <c r="F46" s="122"/>
      <c r="G46" s="446">
        <f>E46*F46</f>
        <v>0</v>
      </c>
      <c r="H46" s="321">
        <v>2.37855000000127</v>
      </c>
      <c r="I46" s="322">
        <f>E46*H46</f>
        <v>2.283408000001219</v>
      </c>
      <c r="J46" s="321">
        <v>0</v>
      </c>
      <c r="K46" s="322">
        <f>E46*J46</f>
        <v>0</v>
      </c>
      <c r="O46" s="117">
        <v>2</v>
      </c>
      <c r="AA46" s="93">
        <v>1</v>
      </c>
      <c r="AB46" s="93">
        <v>1</v>
      </c>
      <c r="AC46" s="93">
        <v>1</v>
      </c>
      <c r="AZ46" s="93">
        <v>1</v>
      </c>
      <c r="BA46" s="125">
        <f>IF(AZ46=1,G46,0)</f>
        <v>0</v>
      </c>
      <c r="BB46" s="93">
        <f>IF(AZ46=2,G46,0)</f>
        <v>0</v>
      </c>
      <c r="BC46" s="93">
        <f>IF(AZ46=3,G46,0)</f>
        <v>0</v>
      </c>
      <c r="BD46" s="93">
        <f>IF(AZ46=4,G46,0)</f>
        <v>0</v>
      </c>
      <c r="BE46" s="93">
        <f>IF(AZ46=5,G46,0)</f>
        <v>0</v>
      </c>
      <c r="CA46" s="117">
        <v>1</v>
      </c>
      <c r="CB46" s="117">
        <v>1</v>
      </c>
    </row>
    <row r="47" spans="1:80" ht="12">
      <c r="A47" s="118">
        <v>36</v>
      </c>
      <c r="B47" s="119" t="s">
        <v>502</v>
      </c>
      <c r="C47" s="120" t="s">
        <v>503</v>
      </c>
      <c r="D47" s="121" t="s">
        <v>435</v>
      </c>
      <c r="E47" s="443">
        <v>4.5</v>
      </c>
      <c r="F47" s="122"/>
      <c r="G47" s="446">
        <f>E47*F47</f>
        <v>0</v>
      </c>
      <c r="H47" s="321">
        <v>0</v>
      </c>
      <c r="I47" s="322">
        <f>E47*H47</f>
        <v>0</v>
      </c>
      <c r="J47" s="321">
        <v>0</v>
      </c>
      <c r="K47" s="322">
        <f>E47*J47</f>
        <v>0</v>
      </c>
      <c r="O47" s="117">
        <v>2</v>
      </c>
      <c r="AA47" s="93">
        <v>1</v>
      </c>
      <c r="AB47" s="93">
        <v>1</v>
      </c>
      <c r="AC47" s="93">
        <v>1</v>
      </c>
      <c r="AZ47" s="93">
        <v>1</v>
      </c>
      <c r="BA47" s="125">
        <f>IF(AZ47=1,G47,0)</f>
        <v>0</v>
      </c>
      <c r="BB47" s="93">
        <f>IF(AZ47=2,G47,0)</f>
        <v>0</v>
      </c>
      <c r="BC47" s="93">
        <f>IF(AZ47=3,G47,0)</f>
        <v>0</v>
      </c>
      <c r="BD47" s="93">
        <f>IF(AZ47=4,G47,0)</f>
        <v>0</v>
      </c>
      <c r="BE47" s="93">
        <f>IF(AZ47=5,G47,0)</f>
        <v>0</v>
      </c>
      <c r="CA47" s="117">
        <v>1</v>
      </c>
      <c r="CB47" s="117">
        <v>1</v>
      </c>
    </row>
    <row r="48" spans="1:57" ht="12.75">
      <c r="A48" s="131"/>
      <c r="B48" s="132" t="s">
        <v>214</v>
      </c>
      <c r="C48" s="133" t="s">
        <v>504</v>
      </c>
      <c r="D48" s="134"/>
      <c r="E48" s="444"/>
      <c r="F48" s="136"/>
      <c r="G48" s="447">
        <f>SUM(G42:G47)</f>
        <v>0</v>
      </c>
      <c r="H48" s="323"/>
      <c r="I48" s="324">
        <f>SUM(I42:I47)</f>
        <v>11.543107999999624</v>
      </c>
      <c r="J48" s="323"/>
      <c r="K48" s="324">
        <f>SUM(K42:K47)</f>
        <v>0</v>
      </c>
      <c r="O48" s="117">
        <v>4</v>
      </c>
      <c r="BA48" s="138">
        <f>SUM(BA42:BA47)</f>
        <v>0</v>
      </c>
      <c r="BB48" s="138">
        <f>SUM(BB42:BB47)</f>
        <v>0</v>
      </c>
      <c r="BC48" s="138">
        <f>SUM(BC42:BC47)</f>
        <v>0</v>
      </c>
      <c r="BD48" s="138">
        <f>SUM(BD42:BD47)</f>
        <v>0</v>
      </c>
      <c r="BE48" s="138">
        <f>SUM(BE42:BE47)</f>
        <v>0</v>
      </c>
    </row>
    <row r="49" spans="1:15" ht="12.75">
      <c r="A49" s="111" t="s">
        <v>162</v>
      </c>
      <c r="B49" s="112" t="s">
        <v>505</v>
      </c>
      <c r="C49" s="113" t="s">
        <v>506</v>
      </c>
      <c r="D49" s="114"/>
      <c r="E49" s="445"/>
      <c r="F49" s="115"/>
      <c r="G49" s="448"/>
      <c r="H49" s="317"/>
      <c r="I49" s="318"/>
      <c r="J49" s="319"/>
      <c r="K49" s="320"/>
      <c r="O49" s="117">
        <v>1</v>
      </c>
    </row>
    <row r="50" spans="1:80" ht="12">
      <c r="A50" s="118">
        <v>37</v>
      </c>
      <c r="B50" s="119" t="s">
        <v>507</v>
      </c>
      <c r="C50" s="120" t="s">
        <v>508</v>
      </c>
      <c r="D50" s="121" t="s">
        <v>343</v>
      </c>
      <c r="E50" s="443">
        <v>45.1216692999982</v>
      </c>
      <c r="F50" s="122"/>
      <c r="G50" s="446">
        <f>E50*F50</f>
        <v>0</v>
      </c>
      <c r="H50" s="321">
        <v>0</v>
      </c>
      <c r="I50" s="322">
        <f>E50*H50</f>
        <v>0</v>
      </c>
      <c r="J50" s="321"/>
      <c r="K50" s="322">
        <f>E50*J50</f>
        <v>0</v>
      </c>
      <c r="O50" s="117">
        <v>2</v>
      </c>
      <c r="AA50" s="93">
        <v>7</v>
      </c>
      <c r="AB50" s="93">
        <v>1</v>
      </c>
      <c r="AC50" s="93">
        <v>2</v>
      </c>
      <c r="AZ50" s="93">
        <v>1</v>
      </c>
      <c r="BA50" s="125">
        <f>IF(AZ50=1,G50,0)</f>
        <v>0</v>
      </c>
      <c r="BB50" s="93">
        <f>IF(AZ50=2,G50,0)</f>
        <v>0</v>
      </c>
      <c r="BC50" s="93">
        <f>IF(AZ50=3,G50,0)</f>
        <v>0</v>
      </c>
      <c r="BD50" s="93">
        <f>IF(AZ50=4,G50,0)</f>
        <v>0</v>
      </c>
      <c r="BE50" s="93">
        <f>IF(AZ50=5,G50,0)</f>
        <v>0</v>
      </c>
      <c r="CA50" s="117">
        <v>7</v>
      </c>
      <c r="CB50" s="117">
        <v>1</v>
      </c>
    </row>
    <row r="51" spans="1:57" ht="12.75">
      <c r="A51" s="131"/>
      <c r="B51" s="132" t="s">
        <v>214</v>
      </c>
      <c r="C51" s="133" t="s">
        <v>509</v>
      </c>
      <c r="D51" s="134"/>
      <c r="E51" s="444"/>
      <c r="F51" s="136"/>
      <c r="G51" s="447">
        <f>SUM(G49:G50)</f>
        <v>0</v>
      </c>
      <c r="H51" s="323"/>
      <c r="I51" s="324">
        <f>SUM(I49:I50)</f>
        <v>0</v>
      </c>
      <c r="J51" s="323"/>
      <c r="K51" s="324">
        <f>SUM(K49:K50)</f>
        <v>0</v>
      </c>
      <c r="O51" s="117">
        <v>4</v>
      </c>
      <c r="BA51" s="138">
        <f>SUM(BA49:BA50)</f>
        <v>0</v>
      </c>
      <c r="BB51" s="138">
        <f>SUM(BB49:BB50)</f>
        <v>0</v>
      </c>
      <c r="BC51" s="138">
        <f>SUM(BC49:BC50)</f>
        <v>0</v>
      </c>
      <c r="BD51" s="138">
        <f>SUM(BD49:BD50)</f>
        <v>0</v>
      </c>
      <c r="BE51" s="138">
        <f>SUM(BE49:BE50)</f>
        <v>0</v>
      </c>
    </row>
    <row r="52" spans="1:15" ht="12.75">
      <c r="A52" s="111" t="s">
        <v>162</v>
      </c>
      <c r="B52" s="112" t="s">
        <v>510</v>
      </c>
      <c r="C52" s="113" t="s">
        <v>511</v>
      </c>
      <c r="D52" s="114"/>
      <c r="E52" s="445"/>
      <c r="F52" s="115"/>
      <c r="G52" s="448"/>
      <c r="H52" s="317"/>
      <c r="I52" s="318"/>
      <c r="J52" s="319"/>
      <c r="K52" s="320"/>
      <c r="O52" s="117">
        <v>1</v>
      </c>
    </row>
    <row r="53" spans="1:80" ht="12">
      <c r="A53" s="118">
        <v>38</v>
      </c>
      <c r="B53" s="119" t="s">
        <v>512</v>
      </c>
      <c r="C53" s="120" t="s">
        <v>513</v>
      </c>
      <c r="D53" s="121" t="s">
        <v>343</v>
      </c>
      <c r="E53" s="443">
        <v>4.40575000000001</v>
      </c>
      <c r="F53" s="122"/>
      <c r="G53" s="446">
        <f>E53*F53</f>
        <v>0</v>
      </c>
      <c r="H53" s="321">
        <v>0</v>
      </c>
      <c r="I53" s="322">
        <f>E53*H53</f>
        <v>0</v>
      </c>
      <c r="J53" s="321"/>
      <c r="K53" s="322">
        <f>E53*J53</f>
        <v>0</v>
      </c>
      <c r="O53" s="117">
        <v>2</v>
      </c>
      <c r="AA53" s="93">
        <v>8</v>
      </c>
      <c r="AB53" s="93">
        <v>0</v>
      </c>
      <c r="AC53" s="93">
        <v>3</v>
      </c>
      <c r="AZ53" s="93">
        <v>1</v>
      </c>
      <c r="BA53" s="125">
        <f>IF(AZ53=1,G53,0)</f>
        <v>0</v>
      </c>
      <c r="BB53" s="93">
        <f>IF(AZ53=2,G53,0)</f>
        <v>0</v>
      </c>
      <c r="BC53" s="93">
        <f>IF(AZ53=3,G53,0)</f>
        <v>0</v>
      </c>
      <c r="BD53" s="93">
        <f>IF(AZ53=4,G53,0)</f>
        <v>0</v>
      </c>
      <c r="BE53" s="93">
        <f>IF(AZ53=5,G53,0)</f>
        <v>0</v>
      </c>
      <c r="CA53" s="117">
        <v>8</v>
      </c>
      <c r="CB53" s="117">
        <v>0</v>
      </c>
    </row>
    <row r="54" spans="1:80" ht="12">
      <c r="A54" s="118">
        <v>39</v>
      </c>
      <c r="B54" s="119" t="s">
        <v>514</v>
      </c>
      <c r="C54" s="120" t="s">
        <v>515</v>
      </c>
      <c r="D54" s="121" t="s">
        <v>343</v>
      </c>
      <c r="E54" s="443">
        <v>105.738</v>
      </c>
      <c r="F54" s="122"/>
      <c r="G54" s="446">
        <f>E54*F54</f>
        <v>0</v>
      </c>
      <c r="H54" s="321">
        <v>0</v>
      </c>
      <c r="I54" s="322">
        <f>E54*H54</f>
        <v>0</v>
      </c>
      <c r="J54" s="321"/>
      <c r="K54" s="322">
        <f>E54*J54</f>
        <v>0</v>
      </c>
      <c r="O54" s="117">
        <v>2</v>
      </c>
      <c r="AA54" s="93">
        <v>8</v>
      </c>
      <c r="AB54" s="93">
        <v>0</v>
      </c>
      <c r="AC54" s="93">
        <v>3</v>
      </c>
      <c r="AZ54" s="93">
        <v>1</v>
      </c>
      <c r="BA54" s="125">
        <f>IF(AZ54=1,G54,0)</f>
        <v>0</v>
      </c>
      <c r="BB54" s="93">
        <f>IF(AZ54=2,G54,0)</f>
        <v>0</v>
      </c>
      <c r="BC54" s="93">
        <f>IF(AZ54=3,G54,0)</f>
        <v>0</v>
      </c>
      <c r="BD54" s="93">
        <f>IF(AZ54=4,G54,0)</f>
        <v>0</v>
      </c>
      <c r="BE54" s="93">
        <f>IF(AZ54=5,G54,0)</f>
        <v>0</v>
      </c>
      <c r="CA54" s="117">
        <v>8</v>
      </c>
      <c r="CB54" s="117">
        <v>0</v>
      </c>
    </row>
    <row r="55" spans="1:80" ht="12">
      <c r="A55" s="118">
        <v>40</v>
      </c>
      <c r="B55" s="119" t="s">
        <v>516</v>
      </c>
      <c r="C55" s="120" t="s">
        <v>517</v>
      </c>
      <c r="D55" s="121" t="s">
        <v>343</v>
      </c>
      <c r="E55" s="443">
        <v>3.18888184999893</v>
      </c>
      <c r="F55" s="122"/>
      <c r="G55" s="446">
        <f>E55*F55</f>
        <v>0</v>
      </c>
      <c r="H55" s="321">
        <v>0</v>
      </c>
      <c r="I55" s="322">
        <f>E55*H55</f>
        <v>0</v>
      </c>
      <c r="J55" s="321"/>
      <c r="K55" s="322">
        <f>E55*J55</f>
        <v>0</v>
      </c>
      <c r="O55" s="117">
        <v>2</v>
      </c>
      <c r="AA55" s="93">
        <v>8</v>
      </c>
      <c r="AB55" s="93">
        <v>0</v>
      </c>
      <c r="AC55" s="93">
        <v>3</v>
      </c>
      <c r="AZ55" s="93">
        <v>1</v>
      </c>
      <c r="BA55" s="125">
        <f>IF(AZ55=1,G55,0)</f>
        <v>0</v>
      </c>
      <c r="BB55" s="93">
        <f>IF(AZ55=2,G55,0)</f>
        <v>0</v>
      </c>
      <c r="BC55" s="93">
        <f>IF(AZ55=3,G55,0)</f>
        <v>0</v>
      </c>
      <c r="BD55" s="93">
        <f>IF(AZ55=4,G55,0)</f>
        <v>0</v>
      </c>
      <c r="BE55" s="93">
        <f>IF(AZ55=5,G55,0)</f>
        <v>0</v>
      </c>
      <c r="CA55" s="117">
        <v>8</v>
      </c>
      <c r="CB55" s="117">
        <v>0</v>
      </c>
    </row>
    <row r="56" spans="1:80" ht="12">
      <c r="A56" s="118">
        <v>41</v>
      </c>
      <c r="B56" s="119" t="s">
        <v>518</v>
      </c>
      <c r="C56" s="120" t="s">
        <v>519</v>
      </c>
      <c r="D56" s="121" t="s">
        <v>343</v>
      </c>
      <c r="E56" s="443">
        <v>1.21686814999908</v>
      </c>
      <c r="F56" s="122"/>
      <c r="G56" s="446">
        <f>E56*F56</f>
        <v>0</v>
      </c>
      <c r="H56" s="321">
        <v>0</v>
      </c>
      <c r="I56" s="322">
        <f>E56*H56</f>
        <v>0</v>
      </c>
      <c r="J56" s="321"/>
      <c r="K56" s="322">
        <f>E56*J56</f>
        <v>0</v>
      </c>
      <c r="O56" s="117">
        <v>2</v>
      </c>
      <c r="AA56" s="93">
        <v>8</v>
      </c>
      <c r="AB56" s="93">
        <v>0</v>
      </c>
      <c r="AC56" s="93">
        <v>3</v>
      </c>
      <c r="AZ56" s="93">
        <v>1</v>
      </c>
      <c r="BA56" s="125">
        <f>IF(AZ56=1,G56,0)</f>
        <v>0</v>
      </c>
      <c r="BB56" s="93">
        <f>IF(AZ56=2,G56,0)</f>
        <v>0</v>
      </c>
      <c r="BC56" s="93">
        <f>IF(AZ56=3,G56,0)</f>
        <v>0</v>
      </c>
      <c r="BD56" s="93">
        <f>IF(AZ56=4,G56,0)</f>
        <v>0</v>
      </c>
      <c r="BE56" s="93">
        <f>IF(AZ56=5,G56,0)</f>
        <v>0</v>
      </c>
      <c r="CA56" s="117">
        <v>8</v>
      </c>
      <c r="CB56" s="117">
        <v>0</v>
      </c>
    </row>
    <row r="57" spans="1:57" ht="12.75">
      <c r="A57" s="131"/>
      <c r="B57" s="132" t="s">
        <v>214</v>
      </c>
      <c r="C57" s="133" t="s">
        <v>520</v>
      </c>
      <c r="D57" s="134"/>
      <c r="E57" s="135"/>
      <c r="F57" s="136"/>
      <c r="G57" s="447">
        <f>SUM(G52:G56)</f>
        <v>0</v>
      </c>
      <c r="H57" s="323"/>
      <c r="I57" s="324">
        <f>SUM(I52:I56)</f>
        <v>0</v>
      </c>
      <c r="J57" s="323"/>
      <c r="K57" s="324">
        <f>SUM(K52:K56)</f>
        <v>0</v>
      </c>
      <c r="O57" s="117">
        <v>4</v>
      </c>
      <c r="BA57" s="138">
        <f>SUM(BA52:BA56)</f>
        <v>0</v>
      </c>
      <c r="BB57" s="138">
        <f>SUM(BB52:BB56)</f>
        <v>0</v>
      </c>
      <c r="BC57" s="138">
        <f>SUM(BC52:BC56)</f>
        <v>0</v>
      </c>
      <c r="BD57" s="138">
        <f>SUM(BD52:BD56)</f>
        <v>0</v>
      </c>
      <c r="BE57" s="138">
        <f>SUM(BE52:BE56)</f>
        <v>0</v>
      </c>
    </row>
  </sheetData>
  <sheetProtection selectLockedCells="1" selectUnlockedCells="1"/>
  <mergeCells count="4">
    <mergeCell ref="A1:G1"/>
    <mergeCell ref="A3:B3"/>
    <mergeCell ref="A4:B4"/>
    <mergeCell ref="E4:G4"/>
  </mergeCells>
  <printOptions/>
  <pageMargins left="0.5902777777777778" right="0.39375" top="0.5902777777777778" bottom="0.5118055555555555" header="0.5118055555555555" footer="0.5118055555555555"/>
  <pageSetup horizontalDpi="300" verticalDpi="300" orientation="portrait" paperSize="9" scale="98" r:id="rId1"/>
  <rowBreaks count="1" manualBreakCount="1">
    <brk id="50" max="255" man="1"/>
  </rowBreaks>
</worksheet>
</file>

<file path=xl/worksheets/sheet9.xml><?xml version="1.0" encoding="utf-8"?>
<worksheet xmlns="http://schemas.openxmlformats.org/spreadsheetml/2006/main" xmlns:r="http://schemas.openxmlformats.org/officeDocument/2006/relationships">
  <dimension ref="A1:BE45"/>
  <sheetViews>
    <sheetView showZeros="0" view="pageBreakPreview" zoomScale="80" zoomScaleSheetLayoutView="80" zoomScalePageLayoutView="0" workbookViewId="0" topLeftCell="A1">
      <selection activeCell="A1" sqref="A1:G1"/>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25390625" style="1" customWidth="1"/>
    <col min="8" max="16384" width="9.125" style="1" customWidth="1"/>
  </cols>
  <sheetData>
    <row r="1" spans="1:7" ht="24.75" customHeight="1">
      <c r="A1" s="409" t="s">
        <v>233</v>
      </c>
      <c r="B1" s="409"/>
      <c r="C1" s="409"/>
      <c r="D1" s="409"/>
      <c r="E1" s="409"/>
      <c r="F1" s="409"/>
      <c r="G1" s="409"/>
    </row>
    <row r="2" spans="1:7" ht="12.75" customHeight="1">
      <c r="A2" s="140" t="s">
        <v>234</v>
      </c>
      <c r="B2" s="141"/>
      <c r="C2" s="142">
        <v>2</v>
      </c>
      <c r="D2" s="142" t="s">
        <v>521</v>
      </c>
      <c r="E2" s="141"/>
      <c r="F2" s="143" t="s">
        <v>235</v>
      </c>
      <c r="G2" s="144"/>
    </row>
    <row r="3" spans="1:7" ht="3" customHeight="1" hidden="1">
      <c r="A3" s="145"/>
      <c r="B3" s="146"/>
      <c r="C3" s="147"/>
      <c r="D3" s="147"/>
      <c r="E3" s="146"/>
      <c r="F3" s="148"/>
      <c r="G3" s="149"/>
    </row>
    <row r="4" spans="1:7" ht="12" customHeight="1">
      <c r="A4" s="150" t="s">
        <v>236</v>
      </c>
      <c r="B4" s="146"/>
      <c r="C4" s="147"/>
      <c r="D4" s="147"/>
      <c r="E4" s="146"/>
      <c r="F4" s="148" t="s">
        <v>237</v>
      </c>
      <c r="G4" s="151"/>
    </row>
    <row r="5" spans="1:7" ht="12.75" customHeight="1">
      <c r="A5" s="152" t="s">
        <v>33</v>
      </c>
      <c r="B5" s="153"/>
      <c r="C5" s="154" t="s">
        <v>34</v>
      </c>
      <c r="D5" s="155"/>
      <c r="E5" s="156"/>
      <c r="F5" s="148" t="s">
        <v>238</v>
      </c>
      <c r="G5" s="149"/>
    </row>
    <row r="6" spans="1:15" ht="12.75" customHeight="1">
      <c r="A6" s="150" t="s">
        <v>239</v>
      </c>
      <c r="B6" s="146"/>
      <c r="C6" s="147"/>
      <c r="D6" s="147"/>
      <c r="E6" s="146"/>
      <c r="F6" s="157" t="s">
        <v>240</v>
      </c>
      <c r="G6" s="158">
        <v>0</v>
      </c>
      <c r="O6" s="159"/>
    </row>
    <row r="7" spans="1:7" ht="12.75" customHeight="1">
      <c r="A7" s="160" t="s">
        <v>241</v>
      </c>
      <c r="B7" s="161"/>
      <c r="C7" s="162" t="s">
        <v>242</v>
      </c>
      <c r="D7" s="163"/>
      <c r="E7" s="163"/>
      <c r="F7" s="164" t="s">
        <v>243</v>
      </c>
      <c r="G7" s="158">
        <f>IF(G6=0,0,ROUND((F30+F32)/G6,1))</f>
        <v>0</v>
      </c>
    </row>
    <row r="8" spans="1:9" ht="12">
      <c r="A8" s="165" t="s">
        <v>244</v>
      </c>
      <c r="B8" s="148"/>
      <c r="C8" s="410"/>
      <c r="D8" s="410"/>
      <c r="E8" s="410"/>
      <c r="F8" s="166" t="s">
        <v>245</v>
      </c>
      <c r="G8" s="167"/>
      <c r="H8" s="168"/>
      <c r="I8" s="169"/>
    </row>
    <row r="9" spans="1:8" ht="12">
      <c r="A9" s="165" t="s">
        <v>246</v>
      </c>
      <c r="B9" s="148"/>
      <c r="C9" s="410"/>
      <c r="D9" s="410"/>
      <c r="E9" s="410"/>
      <c r="F9" s="148"/>
      <c r="G9" s="170"/>
      <c r="H9" s="171"/>
    </row>
    <row r="10" spans="1:8" ht="12">
      <c r="A10" s="165" t="s">
        <v>247</v>
      </c>
      <c r="B10" s="148"/>
      <c r="C10" s="411"/>
      <c r="D10" s="411"/>
      <c r="E10" s="411"/>
      <c r="F10" s="172"/>
      <c r="G10" s="173"/>
      <c r="H10" s="174"/>
    </row>
    <row r="11" spans="1:57" ht="13.5" customHeight="1">
      <c r="A11" s="165" t="s">
        <v>248</v>
      </c>
      <c r="B11" s="148"/>
      <c r="C11" s="411"/>
      <c r="D11" s="411"/>
      <c r="E11" s="411"/>
      <c r="F11" s="175" t="s">
        <v>249</v>
      </c>
      <c r="G11" s="176"/>
      <c r="H11" s="171"/>
      <c r="BA11" s="177"/>
      <c r="BB11" s="177"/>
      <c r="BC11" s="177"/>
      <c r="BD11" s="177"/>
      <c r="BE11" s="177"/>
    </row>
    <row r="12" spans="1:8" ht="12.75" customHeight="1">
      <c r="A12" s="178" t="s">
        <v>250</v>
      </c>
      <c r="B12" s="146"/>
      <c r="C12" s="412"/>
      <c r="D12" s="412"/>
      <c r="E12" s="412"/>
      <c r="F12" s="179" t="s">
        <v>251</v>
      </c>
      <c r="G12" s="180"/>
      <c r="H12" s="171"/>
    </row>
    <row r="13" spans="1:8" ht="28.5" customHeight="1">
      <c r="A13" s="413" t="s">
        <v>252</v>
      </c>
      <c r="B13" s="413"/>
      <c r="C13" s="413"/>
      <c r="D13" s="413"/>
      <c r="E13" s="413"/>
      <c r="F13" s="413"/>
      <c r="G13" s="413"/>
      <c r="H13" s="171"/>
    </row>
    <row r="14" spans="1:7" ht="17.25" customHeight="1">
      <c r="A14" s="181" t="s">
        <v>253</v>
      </c>
      <c r="B14" s="182"/>
      <c r="C14" s="183"/>
      <c r="D14" s="414" t="s">
        <v>254</v>
      </c>
      <c r="E14" s="414"/>
      <c r="F14" s="414"/>
      <c r="G14" s="414"/>
    </row>
    <row r="15" spans="1:7" ht="15.75" customHeight="1">
      <c r="A15" s="185"/>
      <c r="B15" s="186" t="s">
        <v>255</v>
      </c>
      <c r="C15" s="187">
        <f>'SO02 02 Rek'!E14</f>
        <v>0</v>
      </c>
      <c r="D15" s="188" t="str">
        <f>'SO02 02 Rek'!A19</f>
        <v>Ztížené výrobní podmínky</v>
      </c>
      <c r="E15" s="189"/>
      <c r="F15" s="190"/>
      <c r="G15" s="187">
        <f>'SO02 02 Rek'!I19</f>
        <v>0</v>
      </c>
    </row>
    <row r="16" spans="1:7" ht="15.75" customHeight="1">
      <c r="A16" s="185" t="s">
        <v>256</v>
      </c>
      <c r="B16" s="186" t="s">
        <v>257</v>
      </c>
      <c r="C16" s="187">
        <f>'SO02 02 Rek'!F14</f>
        <v>0</v>
      </c>
      <c r="D16" s="145" t="str">
        <f>'SO02 02 Rek'!A20</f>
        <v>Oborová přirážka</v>
      </c>
      <c r="E16" s="191"/>
      <c r="F16" s="192"/>
      <c r="G16" s="187">
        <f>'SO02 02 Rek'!I20</f>
        <v>0</v>
      </c>
    </row>
    <row r="17" spans="1:7" ht="15.75" customHeight="1">
      <c r="A17" s="185" t="s">
        <v>258</v>
      </c>
      <c r="B17" s="186" t="s">
        <v>259</v>
      </c>
      <c r="C17" s="187">
        <f>'SO02 02 Rek'!H14</f>
        <v>0</v>
      </c>
      <c r="D17" s="145" t="str">
        <f>'SO02 02 Rek'!A21</f>
        <v>Přesun stavebních kapacit</v>
      </c>
      <c r="E17" s="191"/>
      <c r="F17" s="192"/>
      <c r="G17" s="187">
        <f>'SO02 02 Rek'!I21</f>
        <v>0</v>
      </c>
    </row>
    <row r="18" spans="1:7" ht="15.75" customHeight="1">
      <c r="A18" s="193" t="s">
        <v>260</v>
      </c>
      <c r="B18" s="194" t="s">
        <v>261</v>
      </c>
      <c r="C18" s="187">
        <f>'SO02 02 Rek'!G14</f>
        <v>0</v>
      </c>
      <c r="D18" s="145" t="str">
        <f>'SO02 02 Rek'!A22</f>
        <v>Mimostaveništní doprava</v>
      </c>
      <c r="E18" s="191"/>
      <c r="F18" s="192"/>
      <c r="G18" s="187">
        <f>'SO02 02 Rek'!I22</f>
        <v>0</v>
      </c>
    </row>
    <row r="19" spans="1:7" ht="15.75" customHeight="1">
      <c r="A19" s="195" t="s">
        <v>262</v>
      </c>
      <c r="B19" s="186"/>
      <c r="C19" s="187">
        <f>SUM(C15:C18)</f>
        <v>0</v>
      </c>
      <c r="D19" s="145" t="str">
        <f>'SO02 02 Rek'!A23</f>
        <v>Zařízení staveniště</v>
      </c>
      <c r="E19" s="191"/>
      <c r="F19" s="192"/>
      <c r="G19" s="187">
        <f>'SO02 02 Rek'!I23</f>
        <v>0</v>
      </c>
    </row>
    <row r="20" spans="1:7" ht="15.75" customHeight="1">
      <c r="A20" s="195"/>
      <c r="B20" s="186"/>
      <c r="C20" s="187"/>
      <c r="D20" s="145" t="str">
        <f>'SO02 02 Rek'!A24</f>
        <v>Provoz investora</v>
      </c>
      <c r="E20" s="191"/>
      <c r="F20" s="192"/>
      <c r="G20" s="187">
        <f>'SO02 02 Rek'!I24</f>
        <v>0</v>
      </c>
    </row>
    <row r="21" spans="1:7" ht="15.75" customHeight="1">
      <c r="A21" s="195" t="s">
        <v>263</v>
      </c>
      <c r="B21" s="186"/>
      <c r="C21" s="187">
        <f>'SO02 02 Rek'!I14</f>
        <v>0</v>
      </c>
      <c r="D21" s="145" t="str">
        <f>'SO02 02 Rek'!A25</f>
        <v>Kompletační činnost (IČD)</v>
      </c>
      <c r="E21" s="191"/>
      <c r="F21" s="192"/>
      <c r="G21" s="187">
        <f>'SO02 02 Rek'!I25</f>
        <v>0</v>
      </c>
    </row>
    <row r="22" spans="1:7" ht="15.75" customHeight="1">
      <c r="A22" s="196" t="s">
        <v>264</v>
      </c>
      <c r="B22" s="171"/>
      <c r="C22" s="187">
        <f>C19+C21</f>
        <v>0</v>
      </c>
      <c r="D22" s="145" t="s">
        <v>265</v>
      </c>
      <c r="E22" s="191"/>
      <c r="F22" s="192"/>
      <c r="G22" s="187">
        <f>G23-SUM(G15:G21)</f>
        <v>0</v>
      </c>
    </row>
    <row r="23" spans="1:7" ht="15.75" customHeight="1">
      <c r="A23" s="415" t="s">
        <v>266</v>
      </c>
      <c r="B23" s="415"/>
      <c r="C23" s="197">
        <f>C22+G23</f>
        <v>0</v>
      </c>
      <c r="D23" s="198" t="s">
        <v>267</v>
      </c>
      <c r="E23" s="199"/>
      <c r="F23" s="200"/>
      <c r="G23" s="187">
        <f>'SO02 02 Rek'!H27</f>
        <v>0</v>
      </c>
    </row>
    <row r="24" spans="1:7" ht="12.75">
      <c r="A24" s="201" t="s">
        <v>268</v>
      </c>
      <c r="B24" s="202"/>
      <c r="C24" s="203"/>
      <c r="D24" s="202" t="s">
        <v>269</v>
      </c>
      <c r="E24" s="202"/>
      <c r="F24" s="204" t="s">
        <v>270</v>
      </c>
      <c r="G24" s="205"/>
    </row>
    <row r="25" spans="1:7" ht="12">
      <c r="A25" s="196" t="s">
        <v>271</v>
      </c>
      <c r="B25" s="171"/>
      <c r="C25" s="206"/>
      <c r="D25" s="171" t="s">
        <v>271</v>
      </c>
      <c r="F25" s="207" t="s">
        <v>271</v>
      </c>
      <c r="G25" s="208"/>
    </row>
    <row r="26" spans="1:7" ht="37.5" customHeight="1">
      <c r="A26" s="196" t="s">
        <v>272</v>
      </c>
      <c r="B26" s="209"/>
      <c r="C26" s="206"/>
      <c r="D26" s="171" t="s">
        <v>272</v>
      </c>
      <c r="F26" s="207" t="s">
        <v>272</v>
      </c>
      <c r="G26" s="208"/>
    </row>
    <row r="27" spans="1:7" ht="12">
      <c r="A27" s="196"/>
      <c r="B27" s="210"/>
      <c r="C27" s="206"/>
      <c r="D27" s="171"/>
      <c r="F27" s="207"/>
      <c r="G27" s="208"/>
    </row>
    <row r="28" spans="1:7" ht="12">
      <c r="A28" s="196" t="s">
        <v>273</v>
      </c>
      <c r="B28" s="171"/>
      <c r="C28" s="206"/>
      <c r="D28" s="207" t="s">
        <v>274</v>
      </c>
      <c r="E28" s="206"/>
      <c r="F28" s="211" t="s">
        <v>274</v>
      </c>
      <c r="G28" s="208"/>
    </row>
    <row r="29" spans="1:7" ht="69" customHeight="1">
      <c r="A29" s="196"/>
      <c r="B29" s="171"/>
      <c r="C29" s="212"/>
      <c r="D29" s="213"/>
      <c r="E29" s="212"/>
      <c r="F29" s="171"/>
      <c r="G29" s="208"/>
    </row>
    <row r="30" spans="1:7" ht="12">
      <c r="A30" s="214" t="s">
        <v>21</v>
      </c>
      <c r="B30" s="215"/>
      <c r="C30" s="216">
        <v>21</v>
      </c>
      <c r="D30" s="215" t="s">
        <v>275</v>
      </c>
      <c r="E30" s="217"/>
      <c r="F30" s="416">
        <f>ROUND(C23-F32,0)</f>
        <v>0</v>
      </c>
      <c r="G30" s="416"/>
    </row>
    <row r="31" spans="1:7" ht="12">
      <c r="A31" s="214" t="s">
        <v>276</v>
      </c>
      <c r="B31" s="215"/>
      <c r="C31" s="216">
        <f>C30</f>
        <v>21</v>
      </c>
      <c r="D31" s="215" t="s">
        <v>277</v>
      </c>
      <c r="E31" s="217"/>
      <c r="F31" s="416">
        <f>ROUND(PRODUCT(F30,C31/100),1)</f>
        <v>0</v>
      </c>
      <c r="G31" s="416"/>
    </row>
    <row r="32" spans="1:7" ht="12.75" customHeight="1">
      <c r="A32" s="214" t="s">
        <v>21</v>
      </c>
      <c r="B32" s="215"/>
      <c r="C32" s="216">
        <v>0</v>
      </c>
      <c r="D32" s="215" t="s">
        <v>277</v>
      </c>
      <c r="E32" s="217"/>
      <c r="F32" s="416">
        <v>0</v>
      </c>
      <c r="G32" s="416"/>
    </row>
    <row r="33" spans="1:7" ht="12">
      <c r="A33" s="214" t="s">
        <v>276</v>
      </c>
      <c r="B33" s="218"/>
      <c r="C33" s="219">
        <f>C32</f>
        <v>0</v>
      </c>
      <c r="D33" s="215" t="s">
        <v>277</v>
      </c>
      <c r="E33" s="192"/>
      <c r="F33" s="416">
        <f>ROUND(PRODUCT(F32,C33/100),1)</f>
        <v>0</v>
      </c>
      <c r="G33" s="416"/>
    </row>
    <row r="34" spans="1:7" s="223" customFormat="1" ht="19.5" customHeight="1">
      <c r="A34" s="220" t="s">
        <v>278</v>
      </c>
      <c r="B34" s="221"/>
      <c r="C34" s="221"/>
      <c r="D34" s="221"/>
      <c r="E34" s="222"/>
      <c r="F34" s="417">
        <f>CEILING(SUM(F30:F33),IF(SUM(F30:F33)&gt;=0,1,-1))</f>
        <v>0</v>
      </c>
      <c r="G34" s="417"/>
    </row>
    <row r="36" spans="1:8" ht="12">
      <c r="A36" s="2" t="s">
        <v>279</v>
      </c>
      <c r="B36" s="2"/>
      <c r="C36" s="2"/>
      <c r="D36" s="2"/>
      <c r="E36" s="2"/>
      <c r="F36" s="2"/>
      <c r="G36" s="2"/>
      <c r="H36" s="1" t="s">
        <v>1</v>
      </c>
    </row>
    <row r="37" spans="1:8" ht="14.25" customHeight="1">
      <c r="A37" s="2"/>
      <c r="B37" s="418"/>
      <c r="C37" s="418"/>
      <c r="D37" s="418"/>
      <c r="E37" s="418"/>
      <c r="F37" s="418"/>
      <c r="G37" s="418"/>
      <c r="H37" s="1" t="s">
        <v>1</v>
      </c>
    </row>
    <row r="38" spans="1:8" ht="12.75" customHeight="1">
      <c r="A38" s="224"/>
      <c r="B38" s="418"/>
      <c r="C38" s="418"/>
      <c r="D38" s="418"/>
      <c r="E38" s="418"/>
      <c r="F38" s="418"/>
      <c r="G38" s="418"/>
      <c r="H38" s="1" t="s">
        <v>1</v>
      </c>
    </row>
    <row r="39" spans="1:8" ht="12">
      <c r="A39" s="224"/>
      <c r="B39" s="418"/>
      <c r="C39" s="418"/>
      <c r="D39" s="418"/>
      <c r="E39" s="418"/>
      <c r="F39" s="418"/>
      <c r="G39" s="418"/>
      <c r="H39" s="1" t="s">
        <v>1</v>
      </c>
    </row>
    <row r="40" spans="1:8" ht="12">
      <c r="A40" s="224"/>
      <c r="B40" s="418"/>
      <c r="C40" s="418"/>
      <c r="D40" s="418"/>
      <c r="E40" s="418"/>
      <c r="F40" s="418"/>
      <c r="G40" s="418"/>
      <c r="H40" s="1" t="s">
        <v>1</v>
      </c>
    </row>
    <row r="41" spans="1:8" ht="12">
      <c r="A41" s="224"/>
      <c r="B41" s="418"/>
      <c r="C41" s="418"/>
      <c r="D41" s="418"/>
      <c r="E41" s="418"/>
      <c r="F41" s="418"/>
      <c r="G41" s="418"/>
      <c r="H41" s="1" t="s">
        <v>1</v>
      </c>
    </row>
    <row r="42" spans="1:8" ht="12">
      <c r="A42" s="224"/>
      <c r="B42" s="418"/>
      <c r="C42" s="418"/>
      <c r="D42" s="418"/>
      <c r="E42" s="418"/>
      <c r="F42" s="418"/>
      <c r="G42" s="418"/>
      <c r="H42" s="1" t="s">
        <v>1</v>
      </c>
    </row>
    <row r="43" spans="1:8" ht="12">
      <c r="A43" s="224"/>
      <c r="B43" s="418"/>
      <c r="C43" s="418"/>
      <c r="D43" s="418"/>
      <c r="E43" s="418"/>
      <c r="F43" s="418"/>
      <c r="G43" s="418"/>
      <c r="H43" s="1" t="s">
        <v>1</v>
      </c>
    </row>
    <row r="44" spans="1:8" ht="12">
      <c r="A44" s="224"/>
      <c r="B44" s="418"/>
      <c r="C44" s="418"/>
      <c r="D44" s="418"/>
      <c r="E44" s="418"/>
      <c r="F44" s="418"/>
      <c r="G44" s="418"/>
      <c r="H44" s="1" t="s">
        <v>1</v>
      </c>
    </row>
    <row r="45" spans="1:8" ht="0.75" customHeight="1">
      <c r="A45" s="224"/>
      <c r="B45" s="418"/>
      <c r="C45" s="418"/>
      <c r="D45" s="418"/>
      <c r="E45" s="418"/>
      <c r="F45" s="418"/>
      <c r="G45" s="418"/>
      <c r="H45" s="1" t="s">
        <v>1</v>
      </c>
    </row>
  </sheetData>
  <sheetProtection selectLockedCells="1" selectUnlockedCells="1"/>
  <mergeCells count="15">
    <mergeCell ref="F33:G33"/>
    <mergeCell ref="F34:G34"/>
    <mergeCell ref="B37:G45"/>
    <mergeCell ref="A13:G13"/>
    <mergeCell ref="D14:G14"/>
    <mergeCell ref="A23:B23"/>
    <mergeCell ref="F30:G30"/>
    <mergeCell ref="F31:G31"/>
    <mergeCell ref="F32:G32"/>
    <mergeCell ref="A1:G1"/>
    <mergeCell ref="C8:E8"/>
    <mergeCell ref="C9:E9"/>
    <mergeCell ref="C10:E10"/>
    <mergeCell ref="C11:E11"/>
    <mergeCell ref="C12:E12"/>
  </mergeCells>
  <printOptions/>
  <pageMargins left="0.5902777777777778" right="0.39375" top="0.5902777777777778" bottom="0.5118055555555555" header="0.5118055555555555" footer="0.5118055555555555"/>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Klimcak</dc:creator>
  <cp:keywords/>
  <dc:description/>
  <cp:lastModifiedBy>Richard Klimcak</cp:lastModifiedBy>
  <dcterms:created xsi:type="dcterms:W3CDTF">2015-01-21T12:20:52Z</dcterms:created>
  <dcterms:modified xsi:type="dcterms:W3CDTF">2015-01-21T12:27:43Z</dcterms:modified>
  <cp:category/>
  <cp:version/>
  <cp:contentType/>
  <cp:contentStatus/>
</cp:coreProperties>
</file>