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ntsvr2\tntdata2\MMR\Podpora obnovy a rozvoje venkova 2019\Podpora do 3 tis\117d8210A Podpora obnovy místních komunikací\Obec Běštín\VŘ\"/>
    </mc:Choice>
  </mc:AlternateContent>
  <bookViews>
    <workbookView xWindow="0" yWindow="0" windowWidth="19200" windowHeight="11595" activeTab="1"/>
  </bookViews>
  <sheets>
    <sheet name="Rekapitulace stavby" sheetId="1" r:id="rId1"/>
    <sheet name="SO_01 - MK 1C" sheetId="2" r:id="rId2"/>
  </sheets>
  <definedNames>
    <definedName name="_xlnm._FilterDatabase" localSheetId="1" hidden="1">'SO_01 - MK 1C'!$C$131:$K$151</definedName>
    <definedName name="_xlnm.Print_Titles" localSheetId="0">'Rekapitulace stavby'!$92:$92</definedName>
    <definedName name="_xlnm.Print_Titles" localSheetId="1">'SO_01 - MK 1C'!$131:$131</definedName>
    <definedName name="_xlnm.Print_Area" localSheetId="0">'Rekapitulace stavby'!$D$4:$AO$76,'Rekapitulace stavby'!$C$82:$AQ$103</definedName>
    <definedName name="_xlnm.Print_Area" localSheetId="1">'SO_01 - MK 1C'!$C$4:$J$76,'SO_01 - MK 1C'!$C$82:$J$113,'SO_01 - MK 1C'!$C$119:$K$151</definedName>
  </definedNames>
  <calcPr calcId="152511"/>
</workbook>
</file>

<file path=xl/calcChain.xml><?xml version="1.0" encoding="utf-8"?>
<calcChain xmlns="http://schemas.openxmlformats.org/spreadsheetml/2006/main">
  <c r="J39" i="2" l="1"/>
  <c r="J38" i="2"/>
  <c r="AY95" i="1" s="1"/>
  <c r="J37" i="2"/>
  <c r="AX95" i="1" s="1"/>
  <c r="BI151" i="2"/>
  <c r="BH151" i="2"/>
  <c r="BG151" i="2"/>
  <c r="BF151" i="2"/>
  <c r="T151" i="2"/>
  <c r="R151" i="2"/>
  <c r="P151" i="2"/>
  <c r="BK151" i="2"/>
  <c r="J151" i="2"/>
  <c r="BE151" i="2" s="1"/>
  <c r="BI150" i="2"/>
  <c r="BH150" i="2"/>
  <c r="BG150" i="2"/>
  <c r="BF150" i="2"/>
  <c r="T150" i="2"/>
  <c r="R150" i="2"/>
  <c r="P150" i="2"/>
  <c r="BK150" i="2"/>
  <c r="J150" i="2"/>
  <c r="BE150" i="2" s="1"/>
  <c r="BI149" i="2"/>
  <c r="BH149" i="2"/>
  <c r="BG149" i="2"/>
  <c r="BF149" i="2"/>
  <c r="T149" i="2"/>
  <c r="T148" i="2" s="1"/>
  <c r="R149" i="2"/>
  <c r="R148" i="2" s="1"/>
  <c r="P149" i="2"/>
  <c r="P148" i="2" s="1"/>
  <c r="BK149" i="2"/>
  <c r="BK148" i="2" s="1"/>
  <c r="J148" i="2" s="1"/>
  <c r="J102" i="2" s="1"/>
  <c r="J149" i="2"/>
  <c r="BE149" i="2"/>
  <c r="BI147" i="2"/>
  <c r="BH147" i="2"/>
  <c r="BG147" i="2"/>
  <c r="BF147" i="2"/>
  <c r="T147" i="2"/>
  <c r="R147" i="2"/>
  <c r="P147" i="2"/>
  <c r="BK147" i="2"/>
  <c r="J147" i="2"/>
  <c r="BE147" i="2" s="1"/>
  <c r="BI146" i="2"/>
  <c r="BH146" i="2"/>
  <c r="BG146" i="2"/>
  <c r="BF146" i="2"/>
  <c r="T146" i="2"/>
  <c r="R146" i="2"/>
  <c r="P146" i="2"/>
  <c r="BK146" i="2"/>
  <c r="J146" i="2"/>
  <c r="BE146" i="2" s="1"/>
  <c r="BI145" i="2"/>
  <c r="BH145" i="2"/>
  <c r="BG145" i="2"/>
  <c r="BF145" i="2"/>
  <c r="T145" i="2"/>
  <c r="T144" i="2" s="1"/>
  <c r="R145" i="2"/>
  <c r="R144" i="2" s="1"/>
  <c r="P145" i="2"/>
  <c r="P144" i="2" s="1"/>
  <c r="BK145" i="2"/>
  <c r="BK144" i="2" s="1"/>
  <c r="J144" i="2" s="1"/>
  <c r="J101" i="2" s="1"/>
  <c r="J145" i="2"/>
  <c r="BE145" i="2"/>
  <c r="BI143" i="2"/>
  <c r="BH143" i="2"/>
  <c r="BG143" i="2"/>
  <c r="BF143" i="2"/>
  <c r="T143" i="2"/>
  <c r="T142" i="2" s="1"/>
  <c r="R143" i="2"/>
  <c r="R142" i="2" s="1"/>
  <c r="P143" i="2"/>
  <c r="P142" i="2" s="1"/>
  <c r="BK143" i="2"/>
  <c r="BK142" i="2" s="1"/>
  <c r="J142" i="2" s="1"/>
  <c r="J100" i="2" s="1"/>
  <c r="J143" i="2"/>
  <c r="BE143" i="2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T138" i="2"/>
  <c r="T137" i="2" s="1"/>
  <c r="R138" i="2"/>
  <c r="R137" i="2" s="1"/>
  <c r="P138" i="2"/>
  <c r="P137" i="2" s="1"/>
  <c r="BK138" i="2"/>
  <c r="BK137" i="2" s="1"/>
  <c r="J137" i="2" s="1"/>
  <c r="J99" i="2" s="1"/>
  <c r="J138" i="2"/>
  <c r="BE138" i="2"/>
  <c r="BI136" i="2"/>
  <c r="BH136" i="2"/>
  <c r="BG136" i="2"/>
  <c r="BF136" i="2"/>
  <c r="T136" i="2"/>
  <c r="R136" i="2"/>
  <c r="P136" i="2"/>
  <c r="BK136" i="2"/>
  <c r="J136" i="2"/>
  <c r="BE136" i="2" s="1"/>
  <c r="BI135" i="2"/>
  <c r="BH135" i="2"/>
  <c r="BG135" i="2"/>
  <c r="BF135" i="2"/>
  <c r="T135" i="2"/>
  <c r="T134" i="2" s="1"/>
  <c r="T133" i="2" s="1"/>
  <c r="T132" i="2" s="1"/>
  <c r="R135" i="2"/>
  <c r="R134" i="2" s="1"/>
  <c r="P135" i="2"/>
  <c r="P134" i="2" s="1"/>
  <c r="P133" i="2" s="1"/>
  <c r="P132" i="2" s="1"/>
  <c r="AU95" i="1" s="1"/>
  <c r="AU94" i="1" s="1"/>
  <c r="BK135" i="2"/>
  <c r="BK134" i="2"/>
  <c r="J134" i="2" s="1"/>
  <c r="J98" i="2" s="1"/>
  <c r="J135" i="2"/>
  <c r="BE135" i="2"/>
  <c r="J129" i="2"/>
  <c r="F126" i="2"/>
  <c r="E124" i="2"/>
  <c r="BI111" i="2"/>
  <c r="BH111" i="2"/>
  <c r="BG111" i="2"/>
  <c r="BF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F38" i="2" s="1"/>
  <c r="BC95" i="1" s="1"/>
  <c r="BC94" i="1" s="1"/>
  <c r="BG107" i="2"/>
  <c r="BF107" i="2"/>
  <c r="J36" i="2" s="1"/>
  <c r="AW95" i="1" s="1"/>
  <c r="BE107" i="2"/>
  <c r="BI106" i="2"/>
  <c r="F39" i="2" s="1"/>
  <c r="BD95" i="1" s="1"/>
  <c r="BD94" i="1" s="1"/>
  <c r="W36" i="1" s="1"/>
  <c r="BH106" i="2"/>
  <c r="BG106" i="2"/>
  <c r="F37" i="2" s="1"/>
  <c r="BB95" i="1" s="1"/>
  <c r="BB94" i="1" s="1"/>
  <c r="BF106" i="2"/>
  <c r="F36" i="2"/>
  <c r="BA95" i="1" s="1"/>
  <c r="BA94" i="1" s="1"/>
  <c r="BE106" i="2"/>
  <c r="J92" i="2"/>
  <c r="F89" i="2"/>
  <c r="E87" i="2"/>
  <c r="J21" i="2"/>
  <c r="E21" i="2"/>
  <c r="J128" i="2" s="1"/>
  <c r="J91" i="2"/>
  <c r="J20" i="2"/>
  <c r="J18" i="2"/>
  <c r="E18" i="2"/>
  <c r="F129" i="2"/>
  <c r="F92" i="2"/>
  <c r="J17" i="2"/>
  <c r="J15" i="2"/>
  <c r="E15" i="2"/>
  <c r="F128" i="2" s="1"/>
  <c r="J14" i="2"/>
  <c r="J12" i="2"/>
  <c r="J126" i="2" s="1"/>
  <c r="J89" i="2"/>
  <c r="E7" i="2"/>
  <c r="E122" i="2"/>
  <c r="E85" i="2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AS94" i="1"/>
  <c r="L90" i="1"/>
  <c r="AM90" i="1"/>
  <c r="AM89" i="1"/>
  <c r="L89" i="1"/>
  <c r="AM87" i="1"/>
  <c r="L87" i="1"/>
  <c r="L85" i="1"/>
  <c r="L84" i="1"/>
  <c r="W33" i="1" l="1"/>
  <c r="AW94" i="1"/>
  <c r="AK33" i="1" s="1"/>
  <c r="W34" i="1"/>
  <c r="AX94" i="1"/>
  <c r="W35" i="1"/>
  <c r="AY94" i="1"/>
  <c r="F91" i="2"/>
  <c r="BK133" i="2"/>
  <c r="R133" i="2"/>
  <c r="R132" i="2" s="1"/>
  <c r="J133" i="2" l="1"/>
  <c r="J97" i="2" s="1"/>
  <c r="BK132" i="2"/>
  <c r="J132" i="2" s="1"/>
  <c r="J96" i="2" s="1"/>
  <c r="J30" i="2" l="1"/>
  <c r="J111" i="2" l="1"/>
  <c r="J105" i="2" l="1"/>
  <c r="BE111" i="2"/>
  <c r="F35" i="2" l="1"/>
  <c r="AZ95" i="1" s="1"/>
  <c r="AZ94" i="1" s="1"/>
  <c r="J35" i="2"/>
  <c r="AV95" i="1" s="1"/>
  <c r="AT95" i="1" s="1"/>
  <c r="J31" i="2"/>
  <c r="J32" i="2" s="1"/>
  <c r="J113" i="2"/>
  <c r="AG95" i="1" l="1"/>
  <c r="J41" i="2"/>
  <c r="AV94" i="1"/>
  <c r="AT94" i="1" l="1"/>
  <c r="AG94" i="1"/>
  <c r="AN95" i="1"/>
  <c r="AG101" i="1" l="1"/>
  <c r="AG99" i="1"/>
  <c r="AK26" i="1"/>
  <c r="AG98" i="1"/>
  <c r="AG100" i="1"/>
  <c r="AN94" i="1"/>
  <c r="CD100" i="1" l="1"/>
  <c r="AV100" i="1"/>
  <c r="BY100" i="1" s="1"/>
  <c r="AG97" i="1"/>
  <c r="CD98" i="1"/>
  <c r="AV98" i="1"/>
  <c r="BY98" i="1" s="1"/>
  <c r="AV99" i="1"/>
  <c r="BY99" i="1" s="1"/>
  <c r="CD99" i="1"/>
  <c r="AV101" i="1"/>
  <c r="BY101" i="1" s="1"/>
  <c r="AN101" i="1"/>
  <c r="CD101" i="1"/>
  <c r="AK32" i="1" l="1"/>
  <c r="AK27" i="1"/>
  <c r="AK29" i="1" s="1"/>
  <c r="AK38" i="1" s="1"/>
  <c r="AG103" i="1"/>
  <c r="AN99" i="1"/>
  <c r="AN98" i="1"/>
  <c r="W32" i="1"/>
  <c r="AN100" i="1"/>
  <c r="AN97" i="1" l="1"/>
  <c r="AN103" i="1" s="1"/>
</calcChain>
</file>

<file path=xl/sharedStrings.xml><?xml version="1.0" encoding="utf-8"?>
<sst xmlns="http://schemas.openxmlformats.org/spreadsheetml/2006/main" count="535" uniqueCount="204">
  <si>
    <t>Export Komplet</t>
  </si>
  <si>
    <t/>
  </si>
  <si>
    <t>2.0</t>
  </si>
  <si>
    <t>ZAMOK</t>
  </si>
  <si>
    <t>False</t>
  </si>
  <si>
    <t>{1ca20cb0-9fa6-452e-a1de-b6ab68fed4dd}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</si>
  <si>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</si>
  <si>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</si>
  <si>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</si>
  <si>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</si>
  <si>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</si>
  <si>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</si>
  <si>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</si>
  <si>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</si>
  <si>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2019/001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</si>
  <si>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</si>
  <si>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</si>
  <si>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komunikace - Běštín - MK1C</t>
  </si>
  <si>
    <t>0,1</t>
  </si>
  <si>
    <t>KSO:</t>
  </si>
  <si>
    <t>CC-CZ:</t>
  </si>
  <si>
    <t>1</t>
  </si>
  <si>
    <t>Místo:</t>
  </si>
  <si>
    <t>Běštín</t>
  </si>
  <si>
    <t>Datum:</t>
  </si>
  <si>
    <t>10</t>
  </si>
  <si>
    <t>100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</si>
  <si>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</si>
  <si>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</si>
  <si>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</si>
  <si>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</si>
  <si>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</si>
  <si>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</si>
  <si>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</si>
  <si>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</si>
  <si>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</si>
  <si>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Kadeřábek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</si>
  <si>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</si>
  <si>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</si>
  <si>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</si>
  <si>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</si>
  <si>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</si>
  <si>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</si>
  <si>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</si>
  <si>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</si>
  <si>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</si>
  <si>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</si>
  <si>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</si>
  <si>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</si>
  <si>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</si>
  <si>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</si>
  <si>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</si>
  <si>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</si>
  <si>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</si>
  <si>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</si>
  <si>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</si>
  <si>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</si>
  <si>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</si>
  <si>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</si>
  <si>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</si>
  <si>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</si>
  <si>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</si>
  <si>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</si>
  <si>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</si>
  <si>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</si>
  <si>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</si>
  <si>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</si>
  <si>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</si>
  <si>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</si>
  <si>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</si>
  <si>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</si>
  <si>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</si>
  <si>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</si>
  <si>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</si>
  <si>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</si>
  <si>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</si>
  <si>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</si>
  <si>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</si>
  <si>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</si>
  <si>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</si>
  <si>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</si>
  <si>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</si>
  <si>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</si>
  <si>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</si>
  <si>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</si>
  <si>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SO_01</t>
  </si>
  <si>
    <t>MK 1C</t>
  </si>
  <si>
    <t>STA</t>
  </si>
  <si>
    <t>{72927ff0-8d2e-42f8-b191-3fc0871dcb54}</t>
  </si>
  <si>
    <t>2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</si>
  <si>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</si>
  <si>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</si>
  <si>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</si>
  <si>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</si>
  <si>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</si>
  <si>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</si>
  <si>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</si>
  <si>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</si>
  <si>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</si>
  <si>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</si>
  <si>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</si>
  <si>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SO_01 - MK 1C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</si>
  <si>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</si>
  <si>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</si>
  <si>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</si>
  <si>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</si>
  <si>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</si>
  <si>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</si>
  <si>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</si>
  <si>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</si>
  <si>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</si>
  <si>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</si>
  <si>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</si>
  <si>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</si>
  <si>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</si>
  <si>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</si>
  <si>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</si>
  <si>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</si>
  <si>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</si>
  <si>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</si>
  <si>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</si>
  <si>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</si>
  <si>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</si>
  <si>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</si>
  <si>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</si>
  <si>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</si>
  <si>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</si>
  <si>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</si>
  <si>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</si>
  <si>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</si>
  <si>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</si>
  <si>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</si>
  <si>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</si>
  <si>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</si>
  <si>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</si>
  <si>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</si>
  <si>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</si>
  <si>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</si>
  <si>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</si>
  <si>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</si>
  <si>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</si>
  <si>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113154222</t>
  </si>
  <si>
    <t>Frézování živičného krytu tl 40 mm pruh š 1 m pl do 1000 m2 bez překážek v trase</t>
  </si>
  <si>
    <t>m2</t>
  </si>
  <si>
    <t>CS ÚRS 2015 01</t>
  </si>
  <si>
    <t>4</t>
  </si>
  <si>
    <t>-210345978</t>
  </si>
  <si>
    <t>132201101</t>
  </si>
  <si>
    <t>Hloubení rýh š do 600 mm v hornině tř. 3 objemu do 100 m3</t>
  </si>
  <si>
    <t>m3</t>
  </si>
  <si>
    <t>CS ÚRS 2019 01</t>
  </si>
  <si>
    <t>886724899</t>
  </si>
  <si>
    <t>5</t>
  </si>
  <si>
    <t>Komunikace pozemní</t>
  </si>
  <si>
    <t>3</t>
  </si>
  <si>
    <t>564752111</t>
  </si>
  <si>
    <t>Podklad z vibrovaného štěrku VŠ tl 150 mm - doplnění - 10% plochy</t>
  </si>
  <si>
    <t>-1846260136</t>
  </si>
  <si>
    <t>573111112</t>
  </si>
  <si>
    <t>Postřik živičný infiltrační s posypem z asfaltu množství 1 kg/m2</t>
  </si>
  <si>
    <t>2048377992</t>
  </si>
  <si>
    <t>577134111</t>
  </si>
  <si>
    <t>Asfaltový beton vrstva obrusná ACO 11 (ABS) tř. I tl 40 mm š do 3 m z nemodifikovaného asfaltu - vyrovnání, spádování, doplnění - 10% plochy</t>
  </si>
  <si>
    <t>CS ÚRS 2018 02</t>
  </si>
  <si>
    <t>1631675392</t>
  </si>
  <si>
    <t>6</t>
  </si>
  <si>
    <t>577134121</t>
  </si>
  <si>
    <t>Asfaltový beton vrstva obrusná ACO 11 (ABS) tř. I tl 40 mm š přes 3 m z nemodifikovaného asfaltu</t>
  </si>
  <si>
    <t>-2121166642</t>
  </si>
  <si>
    <t>8</t>
  </si>
  <si>
    <t>Trubní vedení</t>
  </si>
  <si>
    <t>7</t>
  </si>
  <si>
    <t>899231111</t>
  </si>
  <si>
    <t>Výšková úprava uličního vstupu nebo vpusti do 200 mm zvýšením mříže</t>
  </si>
  <si>
    <t>kus</t>
  </si>
  <si>
    <t>2137132211</t>
  </si>
  <si>
    <t>9</t>
  </si>
  <si>
    <t>Ostatní konstrukce a práce, bourání</t>
  </si>
  <si>
    <t>916131213</t>
  </si>
  <si>
    <t>Osazení silničního obrubníku betonového stojatého s boční opěrou do lože z betonu prostého</t>
  </si>
  <si>
    <t>m</t>
  </si>
  <si>
    <t>944213172</t>
  </si>
  <si>
    <t>M</t>
  </si>
  <si>
    <t>59217031</t>
  </si>
  <si>
    <t>obrubník betonový silniční 100 x 15 x 25 cm</t>
  </si>
  <si>
    <t>1201281071</t>
  </si>
  <si>
    <t>938908411</t>
  </si>
  <si>
    <t>Čištění vozovek splachováním vodou</t>
  </si>
  <si>
    <t>1275565008</t>
  </si>
  <si>
    <t>997</t>
  </si>
  <si>
    <t>Přesun sutě</t>
  </si>
  <si>
    <t>11</t>
  </si>
  <si>
    <t>997002611</t>
  </si>
  <si>
    <t>Nakládání suti a vybouraných hmot</t>
  </si>
  <si>
    <t>t</t>
  </si>
  <si>
    <t>-639113532</t>
  </si>
  <si>
    <t>12</t>
  </si>
  <si>
    <t>997013501</t>
  </si>
  <si>
    <t>Odvoz suti a vybouraných hmot na skládku nebo meziskládku do 1 km se složením</t>
  </si>
  <si>
    <t>1423756206</t>
  </si>
  <si>
    <t>13</t>
  </si>
  <si>
    <t>997013509</t>
  </si>
  <si>
    <t>Příplatek k odvozu suti a vybouraných hmot na skládku ZKD 1 km přes 1 km</t>
  </si>
  <si>
    <t>-287784331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</si>
</sst>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2" fillId="4" borderId="0" xfId="0" applyNumberFormat="1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29" fillId="0" borderId="0" xfId="0" applyNumberFormat="1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0" fillId="0" borderId="0" xfId="0" applyProtection="1"/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4" fontId="22" fillId="0" borderId="0" xfId="0" applyNumberFormat="1" applyFont="1" applyAlignment="1" applyProtection="1">
      <alignment vertical="center"/>
    </xf>
    <xf numFmtId="4" fontId="22" fillId="4" borderId="0" xfId="0" applyNumberFormat="1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0" fontId="0" fillId="0" borderId="0" xfId="0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workbookViewId="0">
      <selection activeCell="AN8" sqref="AN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spans="1:74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48" t="s">
        <v>14</v>
      </c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18"/>
      <c r="AQ5" s="18"/>
      <c r="AR5" s="16"/>
      <c r="BE5" s="276" t="s">
        <v>15</v>
      </c>
      <c r="BS5" s="13" t="s">
        <v>6</v>
      </c>
    </row>
    <row r="6" spans="1:74" ht="36.950000000000003" customHeight="1">
      <c r="B6" s="17"/>
      <c r="C6" s="18"/>
      <c r="D6" s="24" t="s">
        <v>16</v>
      </c>
      <c r="E6" s="18"/>
      <c r="F6" s="18"/>
      <c r="G6" s="18"/>
      <c r="H6" s="18"/>
      <c r="I6" s="18"/>
      <c r="J6" s="18"/>
      <c r="K6" s="249" t="s">
        <v>17</v>
      </c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18"/>
      <c r="AQ6" s="18"/>
      <c r="AR6" s="16"/>
      <c r="BE6" s="277"/>
      <c r="BS6" s="13" t="s">
        <v>18</v>
      </c>
    </row>
    <row r="7" spans="1:74" ht="12" customHeight="1">
      <c r="B7" s="17"/>
      <c r="C7" s="18"/>
      <c r="D7" s="25" t="s">
        <v>19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20</v>
      </c>
      <c r="AL7" s="18"/>
      <c r="AM7" s="18"/>
      <c r="AN7" s="23" t="s">
        <v>1</v>
      </c>
      <c r="AO7" s="18"/>
      <c r="AP7" s="18"/>
      <c r="AQ7" s="18"/>
      <c r="AR7" s="16"/>
      <c r="BE7" s="277"/>
      <c r="BS7" s="13" t="s">
        <v>21</v>
      </c>
    </row>
    <row r="8" spans="1:74" ht="12" customHeight="1">
      <c r="B8" s="17"/>
      <c r="C8" s="18"/>
      <c r="D8" s="25" t="s">
        <v>22</v>
      </c>
      <c r="E8" s="18"/>
      <c r="F8" s="18"/>
      <c r="G8" s="18"/>
      <c r="H8" s="18"/>
      <c r="I8" s="18"/>
      <c r="J8" s="18"/>
      <c r="K8" s="23" t="s">
        <v>23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24</v>
      </c>
      <c r="AL8" s="18"/>
      <c r="AM8" s="18"/>
      <c r="AN8" s="26"/>
      <c r="AO8" s="18"/>
      <c r="AP8" s="18"/>
      <c r="AQ8" s="18"/>
      <c r="AR8" s="16"/>
      <c r="BE8" s="277"/>
      <c r="BS8" s="13" t="s">
        <v>25</v>
      </c>
    </row>
    <row r="9" spans="1:74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7"/>
      <c r="BS9" s="13" t="s">
        <v>26</v>
      </c>
    </row>
    <row r="10" spans="1:74" ht="12" customHeight="1">
      <c r="B10" s="17"/>
      <c r="C10" s="18"/>
      <c r="D10" s="25" t="s">
        <v>27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28</v>
      </c>
      <c r="AL10" s="18"/>
      <c r="AM10" s="18"/>
      <c r="AN10" s="23" t="s">
        <v>1</v>
      </c>
      <c r="AO10" s="18"/>
      <c r="AP10" s="18"/>
      <c r="AQ10" s="18"/>
      <c r="AR10" s="16"/>
      <c r="BE10" s="277"/>
      <c r="BS10" s="13" t="s">
        <v>18</v>
      </c>
    </row>
    <row r="11" spans="1:74" ht="18.399999999999999" customHeight="1">
      <c r="B11" s="17"/>
      <c r="C11" s="18"/>
      <c r="D11" s="18"/>
      <c r="E11" s="23" t="s">
        <v>29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30</v>
      </c>
      <c r="AL11" s="18"/>
      <c r="AM11" s="18"/>
      <c r="AN11" s="23" t="s">
        <v>1</v>
      </c>
      <c r="AO11" s="18"/>
      <c r="AP11" s="18"/>
      <c r="AQ11" s="18"/>
      <c r="AR11" s="16"/>
      <c r="BE11" s="277"/>
      <c r="BS11" s="13" t="s">
        <v>18</v>
      </c>
    </row>
    <row r="12" spans="1:74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7"/>
      <c r="BS12" s="13" t="s">
        <v>18</v>
      </c>
    </row>
    <row r="13" spans="1:74" ht="12" customHeight="1">
      <c r="B13" s="17"/>
      <c r="C13" s="18"/>
      <c r="D13" s="25" t="s">
        <v>31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28</v>
      </c>
      <c r="AL13" s="18"/>
      <c r="AM13" s="18"/>
      <c r="AN13" s="27" t="s">
        <v>32</v>
      </c>
      <c r="AO13" s="18"/>
      <c r="AP13" s="18"/>
      <c r="AQ13" s="18"/>
      <c r="AR13" s="16"/>
      <c r="BE13" s="277"/>
      <c r="BS13" s="13" t="s">
        <v>18</v>
      </c>
    </row>
    <row r="14" spans="1:74" ht="12.75">
      <c r="B14" s="17"/>
      <c r="C14" s="18"/>
      <c r="D14" s="18"/>
      <c r="E14" s="250" t="s">
        <v>32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" t="s">
        <v>30</v>
      </c>
      <c r="AL14" s="18"/>
      <c r="AM14" s="18"/>
      <c r="AN14" s="27" t="s">
        <v>32</v>
      </c>
      <c r="AO14" s="18"/>
      <c r="AP14" s="18"/>
      <c r="AQ14" s="18"/>
      <c r="AR14" s="16"/>
      <c r="BE14" s="277"/>
      <c r="BS14" s="13" t="s">
        <v>18</v>
      </c>
    </row>
    <row r="15" spans="1:74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7"/>
      <c r="BS15" s="13" t="s">
        <v>4</v>
      </c>
    </row>
    <row r="16" spans="1:74" ht="12" customHeight="1">
      <c r="B16" s="17"/>
      <c r="C16" s="18"/>
      <c r="D16" s="25" t="s">
        <v>33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28</v>
      </c>
      <c r="AL16" s="18"/>
      <c r="AM16" s="18"/>
      <c r="AN16" s="23" t="s">
        <v>1</v>
      </c>
      <c r="AO16" s="18"/>
      <c r="AP16" s="18"/>
      <c r="AQ16" s="18"/>
      <c r="AR16" s="16"/>
      <c r="BE16" s="277"/>
      <c r="BS16" s="13" t="s">
        <v>4</v>
      </c>
    </row>
    <row r="17" spans="2:71" ht="18.399999999999999" customHeight="1">
      <c r="B17" s="17"/>
      <c r="C17" s="18"/>
      <c r="D17" s="18"/>
      <c r="E17" s="23" t="s">
        <v>29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30</v>
      </c>
      <c r="AL17" s="18"/>
      <c r="AM17" s="18"/>
      <c r="AN17" s="23" t="s">
        <v>1</v>
      </c>
      <c r="AO17" s="18"/>
      <c r="AP17" s="18"/>
      <c r="AQ17" s="18"/>
      <c r="AR17" s="16"/>
      <c r="BE17" s="277"/>
      <c r="BS17" s="13" t="s">
        <v>34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7"/>
      <c r="BS18" s="13" t="s">
        <v>6</v>
      </c>
    </row>
    <row r="19" spans="2:71" ht="12" customHeight="1">
      <c r="B19" s="17"/>
      <c r="C19" s="18"/>
      <c r="D19" s="25" t="s">
        <v>35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28</v>
      </c>
      <c r="AL19" s="18"/>
      <c r="AM19" s="18"/>
      <c r="AN19" s="23" t="s">
        <v>1</v>
      </c>
      <c r="AO19" s="18"/>
      <c r="AP19" s="18"/>
      <c r="AQ19" s="18"/>
      <c r="AR19" s="16"/>
      <c r="BE19" s="277"/>
      <c r="BS19" s="13" t="s">
        <v>6</v>
      </c>
    </row>
    <row r="20" spans="2:71" ht="18.399999999999999" customHeight="1">
      <c r="B20" s="17"/>
      <c r="C20" s="18"/>
      <c r="D20" s="18"/>
      <c r="E20" s="23" t="s">
        <v>36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30</v>
      </c>
      <c r="AL20" s="18"/>
      <c r="AM20" s="18"/>
      <c r="AN20" s="23" t="s">
        <v>1</v>
      </c>
      <c r="AO20" s="18"/>
      <c r="AP20" s="18"/>
      <c r="AQ20" s="18"/>
      <c r="AR20" s="16"/>
      <c r="BE20" s="277"/>
      <c r="BS20" s="13" t="s">
        <v>34</v>
      </c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7"/>
    </row>
    <row r="22" spans="2:71" ht="12" customHeight="1">
      <c r="B22" s="17"/>
      <c r="C22" s="18"/>
      <c r="D22" s="25" t="s">
        <v>37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7"/>
    </row>
    <row r="23" spans="2:71" ht="16.5" customHeight="1">
      <c r="B23" s="17"/>
      <c r="C23" s="18"/>
      <c r="D23" s="18"/>
      <c r="E23" s="252" t="s">
        <v>1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18"/>
      <c r="AP23" s="18"/>
      <c r="AQ23" s="18"/>
      <c r="AR23" s="16"/>
      <c r="BE23" s="277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7"/>
    </row>
    <row r="25" spans="2:71" ht="6.95" customHeight="1">
      <c r="B25" s="17"/>
      <c r="C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8"/>
      <c r="AQ25" s="18"/>
      <c r="AR25" s="16"/>
      <c r="BE25" s="277"/>
    </row>
    <row r="26" spans="2:71" ht="14.45" customHeight="1">
      <c r="B26" s="17"/>
      <c r="C26" s="18"/>
      <c r="D26" s="30" t="s">
        <v>38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36">
        <f>ROUND(AG94,2)</f>
        <v>0</v>
      </c>
      <c r="AL26" s="237"/>
      <c r="AM26" s="237"/>
      <c r="AN26" s="237"/>
      <c r="AO26" s="237"/>
      <c r="AP26" s="18"/>
      <c r="AQ26" s="18"/>
      <c r="AR26" s="16"/>
      <c r="BE26" s="277"/>
    </row>
    <row r="27" spans="2:71" ht="14.45" customHeight="1">
      <c r="B27" s="17"/>
      <c r="C27" s="18"/>
      <c r="D27" s="30" t="s">
        <v>39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36">
        <f>ROUND(AG97, 2)</f>
        <v>0</v>
      </c>
      <c r="AL27" s="236"/>
      <c r="AM27" s="236"/>
      <c r="AN27" s="236"/>
      <c r="AO27" s="236"/>
      <c r="AP27" s="18"/>
      <c r="AQ27" s="18"/>
      <c r="AR27" s="16"/>
      <c r="BE27" s="277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3"/>
      <c r="BE28" s="277"/>
    </row>
    <row r="29" spans="2:71" s="1" customFormat="1" ht="25.9" customHeight="1">
      <c r="B29" s="31"/>
      <c r="C29" s="32"/>
      <c r="D29" s="34" t="s">
        <v>40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38">
        <f>ROUND(AK26 + AK27, 2)</f>
        <v>0</v>
      </c>
      <c r="AL29" s="239"/>
      <c r="AM29" s="239"/>
      <c r="AN29" s="239"/>
      <c r="AO29" s="239"/>
      <c r="AP29" s="32"/>
      <c r="AQ29" s="32"/>
      <c r="AR29" s="33"/>
      <c r="BE29" s="277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BE30" s="277"/>
    </row>
    <row r="31" spans="2:71" s="1" customFormat="1" ht="12.75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253" t="s">
        <v>41</v>
      </c>
      <c r="M31" s="253"/>
      <c r="N31" s="253"/>
      <c r="O31" s="253"/>
      <c r="P31" s="253"/>
      <c r="Q31" s="32"/>
      <c r="R31" s="32"/>
      <c r="S31" s="32"/>
      <c r="T31" s="32"/>
      <c r="U31" s="32"/>
      <c r="V31" s="32"/>
      <c r="W31" s="253" t="s">
        <v>42</v>
      </c>
      <c r="X31" s="253"/>
      <c r="Y31" s="253"/>
      <c r="Z31" s="253"/>
      <c r="AA31" s="253"/>
      <c r="AB31" s="253"/>
      <c r="AC31" s="253"/>
      <c r="AD31" s="253"/>
      <c r="AE31" s="253"/>
      <c r="AF31" s="32"/>
      <c r="AG31" s="32"/>
      <c r="AH31" s="32"/>
      <c r="AI31" s="32"/>
      <c r="AJ31" s="32"/>
      <c r="AK31" s="253" t="s">
        <v>43</v>
      </c>
      <c r="AL31" s="253"/>
      <c r="AM31" s="253"/>
      <c r="AN31" s="253"/>
      <c r="AO31" s="253"/>
      <c r="AP31" s="32"/>
      <c r="AQ31" s="32"/>
      <c r="AR31" s="33"/>
      <c r="BE31" s="277"/>
    </row>
    <row r="32" spans="2:71" s="2" customFormat="1" ht="14.45" customHeight="1">
      <c r="B32" s="36"/>
      <c r="C32" s="37"/>
      <c r="D32" s="25" t="s">
        <v>44</v>
      </c>
      <c r="E32" s="37"/>
      <c r="F32" s="25" t="s">
        <v>45</v>
      </c>
      <c r="G32" s="37"/>
      <c r="H32" s="37"/>
      <c r="I32" s="37"/>
      <c r="J32" s="37"/>
      <c r="K32" s="37"/>
      <c r="L32" s="254">
        <v>0.21</v>
      </c>
      <c r="M32" s="235"/>
      <c r="N32" s="235"/>
      <c r="O32" s="235"/>
      <c r="P32" s="235"/>
      <c r="Q32" s="37"/>
      <c r="R32" s="37"/>
      <c r="S32" s="37"/>
      <c r="T32" s="37"/>
      <c r="U32" s="37"/>
      <c r="V32" s="37"/>
      <c r="W32" s="234">
        <f>ROUND(AZ94 + SUM(CD97:CD101), 2)</f>
        <v>0</v>
      </c>
      <c r="X32" s="235"/>
      <c r="Y32" s="235"/>
      <c r="Z32" s="235"/>
      <c r="AA32" s="235"/>
      <c r="AB32" s="235"/>
      <c r="AC32" s="235"/>
      <c r="AD32" s="235"/>
      <c r="AE32" s="235"/>
      <c r="AF32" s="37"/>
      <c r="AG32" s="37"/>
      <c r="AH32" s="37"/>
      <c r="AI32" s="37"/>
      <c r="AJ32" s="37"/>
      <c r="AK32" s="234">
        <f>ROUND(AV94 + SUM(BY97:BY101), 2)</f>
        <v>0</v>
      </c>
      <c r="AL32" s="235"/>
      <c r="AM32" s="235"/>
      <c r="AN32" s="235"/>
      <c r="AO32" s="235"/>
      <c r="AP32" s="37"/>
      <c r="AQ32" s="37"/>
      <c r="AR32" s="38"/>
      <c r="BE32" s="278"/>
    </row>
    <row r="33" spans="2:57" s="2" customFormat="1" ht="14.45" customHeight="1">
      <c r="B33" s="36"/>
      <c r="C33" s="37"/>
      <c r="D33" s="37"/>
      <c r="E33" s="37"/>
      <c r="F33" s="25" t="s">
        <v>46</v>
      </c>
      <c r="G33" s="37"/>
      <c r="H33" s="37"/>
      <c r="I33" s="37"/>
      <c r="J33" s="37"/>
      <c r="K33" s="37"/>
      <c r="L33" s="254">
        <v>0.15</v>
      </c>
      <c r="M33" s="235"/>
      <c r="N33" s="235"/>
      <c r="O33" s="235"/>
      <c r="P33" s="235"/>
      <c r="Q33" s="37"/>
      <c r="R33" s="37"/>
      <c r="S33" s="37"/>
      <c r="T33" s="37"/>
      <c r="U33" s="37"/>
      <c r="V33" s="37"/>
      <c r="W33" s="234">
        <f>ROUND(BA94 + SUM(CE97:CE101), 2)</f>
        <v>0</v>
      </c>
      <c r="X33" s="235"/>
      <c r="Y33" s="235"/>
      <c r="Z33" s="235"/>
      <c r="AA33" s="235"/>
      <c r="AB33" s="235"/>
      <c r="AC33" s="235"/>
      <c r="AD33" s="235"/>
      <c r="AE33" s="235"/>
      <c r="AF33" s="37"/>
      <c r="AG33" s="37"/>
      <c r="AH33" s="37"/>
      <c r="AI33" s="37"/>
      <c r="AJ33" s="37"/>
      <c r="AK33" s="234">
        <f>ROUND(AW94 + SUM(BZ97:BZ101), 2)</f>
        <v>0</v>
      </c>
      <c r="AL33" s="235"/>
      <c r="AM33" s="235"/>
      <c r="AN33" s="235"/>
      <c r="AO33" s="235"/>
      <c r="AP33" s="37"/>
      <c r="AQ33" s="37"/>
      <c r="AR33" s="38"/>
      <c r="BE33" s="278"/>
    </row>
    <row r="34" spans="2:57" s="2" customFormat="1" ht="14.45" hidden="1" customHeight="1">
      <c r="B34" s="36"/>
      <c r="C34" s="37"/>
      <c r="D34" s="37"/>
      <c r="E34" s="37"/>
      <c r="F34" s="25" t="s">
        <v>47</v>
      </c>
      <c r="G34" s="37"/>
      <c r="H34" s="37"/>
      <c r="I34" s="37"/>
      <c r="J34" s="37"/>
      <c r="K34" s="37"/>
      <c r="L34" s="254">
        <v>0.21</v>
      </c>
      <c r="M34" s="235"/>
      <c r="N34" s="235"/>
      <c r="O34" s="235"/>
      <c r="P34" s="235"/>
      <c r="Q34" s="37"/>
      <c r="R34" s="37"/>
      <c r="S34" s="37"/>
      <c r="T34" s="37"/>
      <c r="U34" s="37"/>
      <c r="V34" s="37"/>
      <c r="W34" s="234">
        <f>ROUND(BB94 + SUM(CF97:CF101), 2)</f>
        <v>0</v>
      </c>
      <c r="X34" s="235"/>
      <c r="Y34" s="235"/>
      <c r="Z34" s="235"/>
      <c r="AA34" s="235"/>
      <c r="AB34" s="235"/>
      <c r="AC34" s="235"/>
      <c r="AD34" s="235"/>
      <c r="AE34" s="235"/>
      <c r="AF34" s="37"/>
      <c r="AG34" s="37"/>
      <c r="AH34" s="37"/>
      <c r="AI34" s="37"/>
      <c r="AJ34" s="37"/>
      <c r="AK34" s="234">
        <v>0</v>
      </c>
      <c r="AL34" s="235"/>
      <c r="AM34" s="235"/>
      <c r="AN34" s="235"/>
      <c r="AO34" s="235"/>
      <c r="AP34" s="37"/>
      <c r="AQ34" s="37"/>
      <c r="AR34" s="38"/>
      <c r="BE34" s="278"/>
    </row>
    <row r="35" spans="2:57" s="2" customFormat="1" ht="14.45" hidden="1" customHeight="1">
      <c r="B35" s="36"/>
      <c r="C35" s="37"/>
      <c r="D35" s="37"/>
      <c r="E35" s="37"/>
      <c r="F35" s="25" t="s">
        <v>48</v>
      </c>
      <c r="G35" s="37"/>
      <c r="H35" s="37"/>
      <c r="I35" s="37"/>
      <c r="J35" s="37"/>
      <c r="K35" s="37"/>
      <c r="L35" s="254">
        <v>0.15</v>
      </c>
      <c r="M35" s="235"/>
      <c r="N35" s="235"/>
      <c r="O35" s="235"/>
      <c r="P35" s="235"/>
      <c r="Q35" s="37"/>
      <c r="R35" s="37"/>
      <c r="S35" s="37"/>
      <c r="T35" s="37"/>
      <c r="U35" s="37"/>
      <c r="V35" s="37"/>
      <c r="W35" s="234">
        <f>ROUND(BC94 + SUM(CG97:CG101), 2)</f>
        <v>0</v>
      </c>
      <c r="X35" s="235"/>
      <c r="Y35" s="235"/>
      <c r="Z35" s="235"/>
      <c r="AA35" s="235"/>
      <c r="AB35" s="235"/>
      <c r="AC35" s="235"/>
      <c r="AD35" s="235"/>
      <c r="AE35" s="235"/>
      <c r="AF35" s="37"/>
      <c r="AG35" s="37"/>
      <c r="AH35" s="37"/>
      <c r="AI35" s="37"/>
      <c r="AJ35" s="37"/>
      <c r="AK35" s="234">
        <v>0</v>
      </c>
      <c r="AL35" s="235"/>
      <c r="AM35" s="235"/>
      <c r="AN35" s="235"/>
      <c r="AO35" s="235"/>
      <c r="AP35" s="37"/>
      <c r="AQ35" s="37"/>
      <c r="AR35" s="38"/>
    </row>
    <row r="36" spans="2:57" s="2" customFormat="1" ht="14.45" hidden="1" customHeight="1">
      <c r="B36" s="36"/>
      <c r="C36" s="37"/>
      <c r="D36" s="37"/>
      <c r="E36" s="37"/>
      <c r="F36" s="25" t="s">
        <v>49</v>
      </c>
      <c r="G36" s="37"/>
      <c r="H36" s="37"/>
      <c r="I36" s="37"/>
      <c r="J36" s="37"/>
      <c r="K36" s="37"/>
      <c r="L36" s="254">
        <v>0</v>
      </c>
      <c r="M36" s="235"/>
      <c r="N36" s="235"/>
      <c r="O36" s="235"/>
      <c r="P36" s="235"/>
      <c r="Q36" s="37"/>
      <c r="R36" s="37"/>
      <c r="S36" s="37"/>
      <c r="T36" s="37"/>
      <c r="U36" s="37"/>
      <c r="V36" s="37"/>
      <c r="W36" s="234">
        <f>ROUND(BD94 + SUM(CH97:CH101), 2)</f>
        <v>0</v>
      </c>
      <c r="X36" s="235"/>
      <c r="Y36" s="235"/>
      <c r="Z36" s="235"/>
      <c r="AA36" s="235"/>
      <c r="AB36" s="235"/>
      <c r="AC36" s="235"/>
      <c r="AD36" s="235"/>
      <c r="AE36" s="235"/>
      <c r="AF36" s="37"/>
      <c r="AG36" s="37"/>
      <c r="AH36" s="37"/>
      <c r="AI36" s="37"/>
      <c r="AJ36" s="37"/>
      <c r="AK36" s="234">
        <v>0</v>
      </c>
      <c r="AL36" s="235"/>
      <c r="AM36" s="235"/>
      <c r="AN36" s="235"/>
      <c r="AO36" s="235"/>
      <c r="AP36" s="37"/>
      <c r="AQ36" s="37"/>
      <c r="AR36" s="38"/>
    </row>
    <row r="37" spans="2:57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</row>
    <row r="38" spans="2:57" s="1" customFormat="1" ht="25.9" customHeight="1">
      <c r="B38" s="31"/>
      <c r="C38" s="39"/>
      <c r="D38" s="40" t="s">
        <v>50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 t="s">
        <v>51</v>
      </c>
      <c r="U38" s="41"/>
      <c r="V38" s="41"/>
      <c r="W38" s="41"/>
      <c r="X38" s="232" t="s">
        <v>52</v>
      </c>
      <c r="Y38" s="233"/>
      <c r="Z38" s="233"/>
      <c r="AA38" s="233"/>
      <c r="AB38" s="233"/>
      <c r="AC38" s="41"/>
      <c r="AD38" s="41"/>
      <c r="AE38" s="41"/>
      <c r="AF38" s="41"/>
      <c r="AG38" s="41"/>
      <c r="AH38" s="41"/>
      <c r="AI38" s="41"/>
      <c r="AJ38" s="41"/>
      <c r="AK38" s="240">
        <f>SUM(AK29:AK36)</f>
        <v>0</v>
      </c>
      <c r="AL38" s="233"/>
      <c r="AM38" s="233"/>
      <c r="AN38" s="233"/>
      <c r="AO38" s="241"/>
      <c r="AP38" s="39"/>
      <c r="AQ38" s="39"/>
      <c r="AR38" s="33"/>
    </row>
    <row r="39" spans="2:57" s="1" customFormat="1" ht="6.9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3"/>
    </row>
    <row r="40" spans="2:57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3"/>
    </row>
    <row r="41" spans="2:57" ht="14.45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pans="2:57" ht="14.45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pans="2:57" ht="14.45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pans="2:57" ht="14.45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pans="2:57" ht="14.45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pans="2:57" ht="14.45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pans="2:57" ht="14.45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pans="2:57" ht="14.45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pans="2:44" s="1" customFormat="1" ht="14.45" customHeight="1">
      <c r="B49" s="31"/>
      <c r="C49" s="32"/>
      <c r="D49" s="43" t="s">
        <v>53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54</v>
      </c>
      <c r="AI49" s="44"/>
      <c r="AJ49" s="44"/>
      <c r="AK49" s="44"/>
      <c r="AL49" s="44"/>
      <c r="AM49" s="44"/>
      <c r="AN49" s="44"/>
      <c r="AO49" s="44"/>
      <c r="AP49" s="32"/>
      <c r="AQ49" s="32"/>
      <c r="AR49" s="33"/>
    </row>
    <row r="50" spans="2:44" ht="11.25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 spans="2:44" ht="11.25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 spans="2:44" ht="11.25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 spans="2:44" ht="11.25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 spans="2:44" ht="11.25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 spans="2:44" ht="11.2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 spans="2:44" ht="11.25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 spans="2:44" ht="11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 spans="2:44" ht="11.25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 spans="2:44" ht="11.25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pans="2:44" s="1" customFormat="1" ht="12.75">
      <c r="B60" s="31"/>
      <c r="C60" s="32"/>
      <c r="D60" s="45" t="s">
        <v>55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56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55</v>
      </c>
      <c r="AI60" s="35"/>
      <c r="AJ60" s="35"/>
      <c r="AK60" s="35"/>
      <c r="AL60" s="35"/>
      <c r="AM60" s="45" t="s">
        <v>56</v>
      </c>
      <c r="AN60" s="35"/>
      <c r="AO60" s="35"/>
      <c r="AP60" s="32"/>
      <c r="AQ60" s="32"/>
      <c r="AR60" s="33"/>
    </row>
    <row r="61" spans="2:44" ht="11.25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 spans="2:44" ht="11.25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 spans="2:44" ht="11.25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pans="2:44" s="1" customFormat="1" ht="12.75">
      <c r="B64" s="31"/>
      <c r="C64" s="32"/>
      <c r="D64" s="43" t="s">
        <v>57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3" t="s">
        <v>58</v>
      </c>
      <c r="AI64" s="44"/>
      <c r="AJ64" s="44"/>
      <c r="AK64" s="44"/>
      <c r="AL64" s="44"/>
      <c r="AM64" s="44"/>
      <c r="AN64" s="44"/>
      <c r="AO64" s="44"/>
      <c r="AP64" s="32"/>
      <c r="AQ64" s="32"/>
      <c r="AR64" s="33"/>
    </row>
    <row r="65" spans="2:44" ht="11.2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 spans="2:44" ht="11.25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 spans="2:44" ht="11.25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 spans="2:44" ht="11.25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 spans="2:44" ht="11.25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 spans="2:44" ht="11.25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 spans="2:44" ht="11.25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 spans="2:44" ht="11.25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 spans="2:44" ht="11.25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 spans="2:44" ht="11.25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pans="2:44" s="1" customFormat="1" ht="12.75">
      <c r="B75" s="31"/>
      <c r="C75" s="32"/>
      <c r="D75" s="45" t="s">
        <v>55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56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55</v>
      </c>
      <c r="AI75" s="35"/>
      <c r="AJ75" s="35"/>
      <c r="AK75" s="35"/>
      <c r="AL75" s="35"/>
      <c r="AM75" s="45" t="s">
        <v>56</v>
      </c>
      <c r="AN75" s="35"/>
      <c r="AO75" s="35"/>
      <c r="AP75" s="32"/>
      <c r="AQ75" s="32"/>
      <c r="AR75" s="33"/>
    </row>
    <row r="76" spans="2:44" s="1" customFormat="1" ht="11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</row>
    <row r="77" spans="2:44" s="1" customFormat="1" ht="6.9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3"/>
    </row>
    <row r="81" spans="1:91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3"/>
    </row>
    <row r="82" spans="1:91" s="1" customFormat="1" ht="24.95" customHeight="1">
      <c r="B82" s="31"/>
      <c r="C82" s="19" t="s">
        <v>59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</row>
    <row r="83" spans="1:91" s="1" customFormat="1" ht="6.95" customHeight="1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</row>
    <row r="84" spans="1:91" s="3" customFormat="1" ht="12" customHeight="1">
      <c r="B84" s="50"/>
      <c r="C84" s="25" t="s">
        <v>13</v>
      </c>
      <c r="D84" s="51"/>
      <c r="E84" s="51"/>
      <c r="F84" s="51"/>
      <c r="G84" s="51"/>
      <c r="H84" s="51"/>
      <c r="I84" s="51"/>
      <c r="J84" s="51"/>
      <c r="K84" s="51"/>
      <c r="L84" s="51" t="str">
        <f>K5</f>
        <v>2019/001</v>
      </c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2"/>
    </row>
    <row r="85" spans="1:91" s="4" customFormat="1" ht="36.950000000000003" customHeight="1">
      <c r="B85" s="53"/>
      <c r="C85" s="54" t="s">
        <v>16</v>
      </c>
      <c r="D85" s="55"/>
      <c r="E85" s="55"/>
      <c r="F85" s="55"/>
      <c r="G85" s="55"/>
      <c r="H85" s="55"/>
      <c r="I85" s="55"/>
      <c r="J85" s="55"/>
      <c r="K85" s="55"/>
      <c r="L85" s="255" t="str">
        <f>K6</f>
        <v>Oprava komunikace - Běštín - MK1C</v>
      </c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P85" s="55"/>
      <c r="AQ85" s="55"/>
      <c r="AR85" s="56"/>
    </row>
    <row r="86" spans="1:91" s="1" customFormat="1" ht="6.9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</row>
    <row r="87" spans="1:91" s="1" customFormat="1" ht="12" customHeight="1">
      <c r="B87" s="31"/>
      <c r="C87" s="25" t="s">
        <v>22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>Běštín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5" t="s">
        <v>24</v>
      </c>
      <c r="AJ87" s="32"/>
      <c r="AK87" s="32"/>
      <c r="AL87" s="32"/>
      <c r="AM87" s="259" t="str">
        <f>IF(AN8= "","",AN8)</f>
        <v/>
      </c>
      <c r="AN87" s="259"/>
      <c r="AO87" s="32"/>
      <c r="AP87" s="32"/>
      <c r="AQ87" s="32"/>
      <c r="AR87" s="33"/>
    </row>
    <row r="88" spans="1:91" s="1" customFormat="1" ht="6.95" customHeight="1"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</row>
    <row r="89" spans="1:91" s="1" customFormat="1" ht="15.2" customHeight="1">
      <c r="B89" s="31"/>
      <c r="C89" s="25" t="s">
        <v>27</v>
      </c>
      <c r="D89" s="32"/>
      <c r="E89" s="32"/>
      <c r="F89" s="32"/>
      <c r="G89" s="32"/>
      <c r="H89" s="32"/>
      <c r="I89" s="32"/>
      <c r="J89" s="32"/>
      <c r="K89" s="32"/>
      <c r="L89" s="51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5" t="s">
        <v>33</v>
      </c>
      <c r="AJ89" s="32"/>
      <c r="AK89" s="32"/>
      <c r="AL89" s="32"/>
      <c r="AM89" s="257" t="str">
        <f>IF(E17="","",E17)</f>
        <v xml:space="preserve"> </v>
      </c>
      <c r="AN89" s="258"/>
      <c r="AO89" s="258"/>
      <c r="AP89" s="258"/>
      <c r="AQ89" s="32"/>
      <c r="AR89" s="33"/>
      <c r="AS89" s="260" t="s">
        <v>60</v>
      </c>
      <c r="AT89" s="261"/>
      <c r="AU89" s="59"/>
      <c r="AV89" s="59"/>
      <c r="AW89" s="59"/>
      <c r="AX89" s="59"/>
      <c r="AY89" s="59"/>
      <c r="AZ89" s="59"/>
      <c r="BA89" s="59"/>
      <c r="BB89" s="59"/>
      <c r="BC89" s="59"/>
      <c r="BD89" s="60"/>
    </row>
    <row r="90" spans="1:91" s="1" customFormat="1" ht="15.2" customHeight="1">
      <c r="B90" s="31"/>
      <c r="C90" s="25" t="s">
        <v>31</v>
      </c>
      <c r="D90" s="32"/>
      <c r="E90" s="32"/>
      <c r="F90" s="32"/>
      <c r="G90" s="32"/>
      <c r="H90" s="32"/>
      <c r="I90" s="32"/>
      <c r="J90" s="32"/>
      <c r="K90" s="32"/>
      <c r="L90" s="51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5" t="s">
        <v>35</v>
      </c>
      <c r="AJ90" s="32"/>
      <c r="AK90" s="32"/>
      <c r="AL90" s="32"/>
      <c r="AM90" s="257" t="str">
        <f>IF(E20="","",E20)</f>
        <v>Kadeřábek</v>
      </c>
      <c r="AN90" s="258"/>
      <c r="AO90" s="258"/>
      <c r="AP90" s="258"/>
      <c r="AQ90" s="32"/>
      <c r="AR90" s="33"/>
      <c r="AS90" s="262"/>
      <c r="AT90" s="263"/>
      <c r="AU90" s="61"/>
      <c r="AV90" s="61"/>
      <c r="AW90" s="61"/>
      <c r="AX90" s="61"/>
      <c r="AY90" s="61"/>
      <c r="AZ90" s="61"/>
      <c r="BA90" s="61"/>
      <c r="BB90" s="61"/>
      <c r="BC90" s="61"/>
      <c r="BD90" s="62"/>
    </row>
    <row r="91" spans="1:91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64"/>
      <c r="AT91" s="265"/>
      <c r="AU91" s="63"/>
      <c r="AV91" s="63"/>
      <c r="AW91" s="63"/>
      <c r="AX91" s="63"/>
      <c r="AY91" s="63"/>
      <c r="AZ91" s="63"/>
      <c r="BA91" s="63"/>
      <c r="BB91" s="63"/>
      <c r="BC91" s="63"/>
      <c r="BD91" s="64"/>
    </row>
    <row r="92" spans="1:91" s="1" customFormat="1" ht="29.25" customHeight="1">
      <c r="B92" s="31"/>
      <c r="C92" s="266" t="s">
        <v>61</v>
      </c>
      <c r="D92" s="267"/>
      <c r="E92" s="267"/>
      <c r="F92" s="267"/>
      <c r="G92" s="267"/>
      <c r="H92" s="65"/>
      <c r="I92" s="268" t="s">
        <v>62</v>
      </c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9" t="s">
        <v>63</v>
      </c>
      <c r="AH92" s="267"/>
      <c r="AI92" s="267"/>
      <c r="AJ92" s="267"/>
      <c r="AK92" s="267"/>
      <c r="AL92" s="267"/>
      <c r="AM92" s="267"/>
      <c r="AN92" s="268" t="s">
        <v>64</v>
      </c>
      <c r="AO92" s="267"/>
      <c r="AP92" s="270"/>
      <c r="AQ92" s="66" t="s">
        <v>65</v>
      </c>
      <c r="AR92" s="33"/>
      <c r="AS92" s="67" t="s">
        <v>66</v>
      </c>
      <c r="AT92" s="68" t="s">
        <v>67</v>
      </c>
      <c r="AU92" s="68" t="s">
        <v>68</v>
      </c>
      <c r="AV92" s="68" t="s">
        <v>69</v>
      </c>
      <c r="AW92" s="68" t="s">
        <v>70</v>
      </c>
      <c r="AX92" s="68" t="s">
        <v>71</v>
      </c>
      <c r="AY92" s="68" t="s">
        <v>72</v>
      </c>
      <c r="AZ92" s="68" t="s">
        <v>73</v>
      </c>
      <c r="BA92" s="68" t="s">
        <v>74</v>
      </c>
      <c r="BB92" s="68" t="s">
        <v>75</v>
      </c>
      <c r="BC92" s="68" t="s">
        <v>76</v>
      </c>
      <c r="BD92" s="69" t="s">
        <v>77</v>
      </c>
    </row>
    <row r="93" spans="1:91" s="1" customFormat="1" ht="10.9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70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2"/>
    </row>
    <row r="94" spans="1:91" s="5" customFormat="1" ht="32.450000000000003" customHeight="1">
      <c r="B94" s="73"/>
      <c r="C94" s="74" t="s">
        <v>78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274">
        <f>ROUND(AG95,2)</f>
        <v>0</v>
      </c>
      <c r="AH94" s="274"/>
      <c r="AI94" s="274"/>
      <c r="AJ94" s="274"/>
      <c r="AK94" s="274"/>
      <c r="AL94" s="274"/>
      <c r="AM94" s="274"/>
      <c r="AN94" s="246">
        <f>SUM(AG94,AT94)</f>
        <v>0</v>
      </c>
      <c r="AO94" s="246"/>
      <c r="AP94" s="246"/>
      <c r="AQ94" s="77" t="s">
        <v>1</v>
      </c>
      <c r="AR94" s="78"/>
      <c r="AS94" s="79">
        <f>ROUND(AS95,2)</f>
        <v>0</v>
      </c>
      <c r="AT94" s="80">
        <f>ROUND(SUM(AV94:AW94),2)</f>
        <v>0</v>
      </c>
      <c r="AU94" s="81">
        <f>ROUND(AU95,5)</f>
        <v>0</v>
      </c>
      <c r="AV94" s="80">
        <f>ROUND(AZ94*L32,2)</f>
        <v>0</v>
      </c>
      <c r="AW94" s="80">
        <f>ROUND(BA94*L33,2)</f>
        <v>0</v>
      </c>
      <c r="AX94" s="80">
        <f>ROUND(BB94*L32,2)</f>
        <v>0</v>
      </c>
      <c r="AY94" s="80">
        <f>ROUND(BC94*L33,2)</f>
        <v>0</v>
      </c>
      <c r="AZ94" s="80">
        <f>ROUND(AZ95,2)</f>
        <v>0</v>
      </c>
      <c r="BA94" s="80">
        <f>ROUND(BA95,2)</f>
        <v>0</v>
      </c>
      <c r="BB94" s="80">
        <f>ROUND(BB95,2)</f>
        <v>0</v>
      </c>
      <c r="BC94" s="80">
        <f>ROUND(BC95,2)</f>
        <v>0</v>
      </c>
      <c r="BD94" s="82">
        <f>ROUND(BD95,2)</f>
        <v>0</v>
      </c>
      <c r="BS94" s="83" t="s">
        <v>79</v>
      </c>
      <c r="BT94" s="83" t="s">
        <v>80</v>
      </c>
      <c r="BU94" s="84" t="s">
        <v>81</v>
      </c>
      <c r="BV94" s="83" t="s">
        <v>82</v>
      </c>
      <c r="BW94" s="83" t="s">
        <v>5</v>
      </c>
      <c r="BX94" s="83" t="s">
        <v>83</v>
      </c>
      <c r="CL94" s="83" t="s">
        <v>1</v>
      </c>
    </row>
    <row r="95" spans="1:91" s="6" customFormat="1" ht="16.5" customHeight="1">
      <c r="A95" s="85" t="s">
        <v>84</v>
      </c>
      <c r="B95" s="86"/>
      <c r="C95" s="87"/>
      <c r="D95" s="273" t="s">
        <v>85</v>
      </c>
      <c r="E95" s="273"/>
      <c r="F95" s="273"/>
      <c r="G95" s="273"/>
      <c r="H95" s="273"/>
      <c r="I95" s="88"/>
      <c r="J95" s="273" t="s">
        <v>86</v>
      </c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1">
        <f>'SO_01 - MK 1C'!J32</f>
        <v>0</v>
      </c>
      <c r="AH95" s="272"/>
      <c r="AI95" s="272"/>
      <c r="AJ95" s="272"/>
      <c r="AK95" s="272"/>
      <c r="AL95" s="272"/>
      <c r="AM95" s="272"/>
      <c r="AN95" s="271">
        <f>SUM(AG95,AT95)</f>
        <v>0</v>
      </c>
      <c r="AO95" s="272"/>
      <c r="AP95" s="272"/>
      <c r="AQ95" s="89" t="s">
        <v>87</v>
      </c>
      <c r="AR95" s="90"/>
      <c r="AS95" s="91">
        <v>0</v>
      </c>
      <c r="AT95" s="92">
        <f>ROUND(SUM(AV95:AW95),2)</f>
        <v>0</v>
      </c>
      <c r="AU95" s="93">
        <f>'SO_01 - MK 1C'!P132</f>
        <v>0</v>
      </c>
      <c r="AV95" s="92">
        <f>'SO_01 - MK 1C'!J35</f>
        <v>0</v>
      </c>
      <c r="AW95" s="92">
        <f>'SO_01 - MK 1C'!J36</f>
        <v>0</v>
      </c>
      <c r="AX95" s="92">
        <f>'SO_01 - MK 1C'!J37</f>
        <v>0</v>
      </c>
      <c r="AY95" s="92">
        <f>'SO_01 - MK 1C'!J38</f>
        <v>0</v>
      </c>
      <c r="AZ95" s="92">
        <f>'SO_01 - MK 1C'!F35</f>
        <v>0</v>
      </c>
      <c r="BA95" s="92">
        <f>'SO_01 - MK 1C'!F36</f>
        <v>0</v>
      </c>
      <c r="BB95" s="92">
        <f>'SO_01 - MK 1C'!F37</f>
        <v>0</v>
      </c>
      <c r="BC95" s="92">
        <f>'SO_01 - MK 1C'!F38</f>
        <v>0</v>
      </c>
      <c r="BD95" s="94">
        <f>'SO_01 - MK 1C'!F39</f>
        <v>0</v>
      </c>
      <c r="BT95" s="95" t="s">
        <v>21</v>
      </c>
      <c r="BV95" s="95" t="s">
        <v>82</v>
      </c>
      <c r="BW95" s="95" t="s">
        <v>88</v>
      </c>
      <c r="BX95" s="95" t="s">
        <v>5</v>
      </c>
      <c r="CL95" s="95" t="s">
        <v>1</v>
      </c>
      <c r="CM95" s="95" t="s">
        <v>89</v>
      </c>
    </row>
    <row r="96" spans="1:91" ht="11.25"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6"/>
    </row>
    <row r="97" spans="2:89" s="1" customFormat="1" ht="30" customHeight="1">
      <c r="B97" s="31"/>
      <c r="C97" s="74" t="s">
        <v>90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246">
        <f>ROUND(SUM(AG98:AG101), 2)</f>
        <v>0</v>
      </c>
      <c r="AH97" s="246"/>
      <c r="AI97" s="246"/>
      <c r="AJ97" s="246"/>
      <c r="AK97" s="246"/>
      <c r="AL97" s="246"/>
      <c r="AM97" s="246"/>
      <c r="AN97" s="246">
        <f>ROUND(SUM(AN98:AN101), 2)</f>
        <v>0</v>
      </c>
      <c r="AO97" s="246"/>
      <c r="AP97" s="246"/>
      <c r="AQ97" s="96"/>
      <c r="AR97" s="33"/>
      <c r="AS97" s="67" t="s">
        <v>91</v>
      </c>
      <c r="AT97" s="68" t="s">
        <v>92</v>
      </c>
      <c r="AU97" s="68" t="s">
        <v>44</v>
      </c>
      <c r="AV97" s="69" t="s">
        <v>67</v>
      </c>
    </row>
    <row r="98" spans="2:89" s="1" customFormat="1" ht="19.899999999999999" customHeight="1">
      <c r="B98" s="31"/>
      <c r="C98" s="32"/>
      <c r="D98" s="242" t="s">
        <v>93</v>
      </c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32"/>
      <c r="AD98" s="32"/>
      <c r="AE98" s="32"/>
      <c r="AF98" s="32"/>
      <c r="AG98" s="243">
        <f>ROUND(AG94 * AS98, 2)</f>
        <v>0</v>
      </c>
      <c r="AH98" s="244"/>
      <c r="AI98" s="244"/>
      <c r="AJ98" s="244"/>
      <c r="AK98" s="244"/>
      <c r="AL98" s="244"/>
      <c r="AM98" s="244"/>
      <c r="AN98" s="244">
        <f>ROUND(AG98 + AV98, 2)</f>
        <v>0</v>
      </c>
      <c r="AO98" s="244"/>
      <c r="AP98" s="244"/>
      <c r="AQ98" s="32"/>
      <c r="AR98" s="33"/>
      <c r="AS98" s="99">
        <v>0</v>
      </c>
      <c r="AT98" s="100" t="s">
        <v>94</v>
      </c>
      <c r="AU98" s="100" t="s">
        <v>45</v>
      </c>
      <c r="AV98" s="101">
        <f>ROUND(IF(AU98="základní",AG98*L32,IF(AU98="snížená",AG98*L33,0)), 2)</f>
        <v>0</v>
      </c>
      <c r="BV98" s="13" t="s">
        <v>95</v>
      </c>
      <c r="BY98" s="102">
        <f>IF(AU98="základní",AV98,0)</f>
        <v>0</v>
      </c>
      <c r="BZ98" s="102">
        <f>IF(AU98="snížená",AV98,0)</f>
        <v>0</v>
      </c>
      <c r="CA98" s="102">
        <v>0</v>
      </c>
      <c r="CB98" s="102">
        <v>0</v>
      </c>
      <c r="CC98" s="102">
        <v>0</v>
      </c>
      <c r="CD98" s="102">
        <f>IF(AU98="základní",AG98,0)</f>
        <v>0</v>
      </c>
      <c r="CE98" s="102">
        <f>IF(AU98="snížená",AG98,0)</f>
        <v>0</v>
      </c>
      <c r="CF98" s="102">
        <f>IF(AU98="zákl. přenesená",AG98,0)</f>
        <v>0</v>
      </c>
      <c r="CG98" s="102">
        <f>IF(AU98="sníž. přenesená",AG98,0)</f>
        <v>0</v>
      </c>
      <c r="CH98" s="102">
        <f>IF(AU98="nulová",AG98,0)</f>
        <v>0</v>
      </c>
      <c r="CI98" s="13">
        <f>IF(AU98="základní",1,IF(AU98="snížená",2,IF(AU98="zákl. přenesená",4,IF(AU98="sníž. přenesená",5,3))))</f>
        <v>1</v>
      </c>
      <c r="CJ98" s="13">
        <f>IF(AT98="stavební čast",1,IF(AT98="investiční čast",2,3))</f>
        <v>1</v>
      </c>
      <c r="CK98" s="13" t="str">
        <f>IF(D98="Vyplň vlastní","","x")</f>
        <v>x</v>
      </c>
    </row>
    <row r="99" spans="2:89" s="1" customFormat="1" ht="19.899999999999999" customHeight="1">
      <c r="B99" s="31"/>
      <c r="C99" s="32"/>
      <c r="D99" s="245" t="s">
        <v>96</v>
      </c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32"/>
      <c r="AD99" s="32"/>
      <c r="AE99" s="32"/>
      <c r="AF99" s="32"/>
      <c r="AG99" s="243">
        <f>ROUND(AG94 * AS99, 2)</f>
        <v>0</v>
      </c>
      <c r="AH99" s="244"/>
      <c r="AI99" s="244"/>
      <c r="AJ99" s="244"/>
      <c r="AK99" s="244"/>
      <c r="AL99" s="244"/>
      <c r="AM99" s="244"/>
      <c r="AN99" s="244">
        <f>ROUND(AG99 + AV99, 2)</f>
        <v>0</v>
      </c>
      <c r="AO99" s="244"/>
      <c r="AP99" s="244"/>
      <c r="AQ99" s="32"/>
      <c r="AR99" s="33"/>
      <c r="AS99" s="99">
        <v>0</v>
      </c>
      <c r="AT99" s="100" t="s">
        <v>94</v>
      </c>
      <c r="AU99" s="100" t="s">
        <v>45</v>
      </c>
      <c r="AV99" s="101">
        <f>ROUND(IF(AU99="základní",AG99*L32,IF(AU99="snížená",AG99*L33,0)), 2)</f>
        <v>0</v>
      </c>
      <c r="BV99" s="13" t="s">
        <v>97</v>
      </c>
      <c r="BY99" s="102">
        <f>IF(AU99="základní",AV99,0)</f>
        <v>0</v>
      </c>
      <c r="BZ99" s="102">
        <f>IF(AU99="snížená",AV99,0)</f>
        <v>0</v>
      </c>
      <c r="CA99" s="102">
        <v>0</v>
      </c>
      <c r="CB99" s="102">
        <v>0</v>
      </c>
      <c r="CC99" s="102">
        <v>0</v>
      </c>
      <c r="CD99" s="102">
        <f>IF(AU99="základní",AG99,0)</f>
        <v>0</v>
      </c>
      <c r="CE99" s="102">
        <f>IF(AU99="snížená",AG99,0)</f>
        <v>0</v>
      </c>
      <c r="CF99" s="102">
        <f>IF(AU99="zákl. přenesená",AG99,0)</f>
        <v>0</v>
      </c>
      <c r="CG99" s="102">
        <f>IF(AU99="sníž. přenesená",AG99,0)</f>
        <v>0</v>
      </c>
      <c r="CH99" s="102">
        <f>IF(AU99="nulová",AG99,0)</f>
        <v>0</v>
      </c>
      <c r="CI99" s="13">
        <f>IF(AU99="základní",1,IF(AU99="snížená",2,IF(AU99="zákl. přenesená",4,IF(AU99="sníž. přenesená",5,3))))</f>
        <v>1</v>
      </c>
      <c r="CJ99" s="13">
        <f>IF(AT99="stavební čast",1,IF(AT99="investiční čast",2,3))</f>
        <v>1</v>
      </c>
      <c r="CK99" s="13" t="str">
        <f>IF(D99="Vyplň vlastní","","x")</f>
        <v/>
      </c>
    </row>
    <row r="100" spans="2:89" s="1" customFormat="1" ht="19.899999999999999" customHeight="1">
      <c r="B100" s="31"/>
      <c r="C100" s="32"/>
      <c r="D100" s="245" t="s">
        <v>96</v>
      </c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32"/>
      <c r="AD100" s="32"/>
      <c r="AE100" s="32"/>
      <c r="AF100" s="32"/>
      <c r="AG100" s="243">
        <f>ROUND(AG94 * AS100, 2)</f>
        <v>0</v>
      </c>
      <c r="AH100" s="244"/>
      <c r="AI100" s="244"/>
      <c r="AJ100" s="244"/>
      <c r="AK100" s="244"/>
      <c r="AL100" s="244"/>
      <c r="AM100" s="244"/>
      <c r="AN100" s="244">
        <f>ROUND(AG100 + AV100, 2)</f>
        <v>0</v>
      </c>
      <c r="AO100" s="244"/>
      <c r="AP100" s="244"/>
      <c r="AQ100" s="32"/>
      <c r="AR100" s="33"/>
      <c r="AS100" s="99">
        <v>0</v>
      </c>
      <c r="AT100" s="100" t="s">
        <v>94</v>
      </c>
      <c r="AU100" s="100" t="s">
        <v>45</v>
      </c>
      <c r="AV100" s="101">
        <f>ROUND(IF(AU100="základní",AG100*L32,IF(AU100="snížená",AG100*L33,0)), 2)</f>
        <v>0</v>
      </c>
      <c r="BV100" s="13" t="s">
        <v>97</v>
      </c>
      <c r="BY100" s="102">
        <f>IF(AU100="základní",AV100,0)</f>
        <v>0</v>
      </c>
      <c r="BZ100" s="102">
        <f>IF(AU100="snížená",AV100,0)</f>
        <v>0</v>
      </c>
      <c r="CA100" s="102">
        <v>0</v>
      </c>
      <c r="CB100" s="102">
        <v>0</v>
      </c>
      <c r="CC100" s="102">
        <v>0</v>
      </c>
      <c r="CD100" s="102">
        <f>IF(AU100="základní",AG100,0)</f>
        <v>0</v>
      </c>
      <c r="CE100" s="102">
        <f>IF(AU100="snížená",AG100,0)</f>
        <v>0</v>
      </c>
      <c r="CF100" s="102">
        <f>IF(AU100="zákl. přenesená",AG100,0)</f>
        <v>0</v>
      </c>
      <c r="CG100" s="102">
        <f>IF(AU100="sníž. přenesená",AG100,0)</f>
        <v>0</v>
      </c>
      <c r="CH100" s="102">
        <f>IF(AU100="nulová",AG100,0)</f>
        <v>0</v>
      </c>
      <c r="CI100" s="13">
        <f>IF(AU100="základní",1,IF(AU100="snížená",2,IF(AU100="zákl. přenesená",4,IF(AU100="sníž. přenesená",5,3))))</f>
        <v>1</v>
      </c>
      <c r="CJ100" s="13">
        <f>IF(AT100="stavební čast",1,IF(AT100="investiční čast",2,3))</f>
        <v>1</v>
      </c>
      <c r="CK100" s="13" t="str">
        <f>IF(D100="Vyplň vlastní","","x")</f>
        <v/>
      </c>
    </row>
    <row r="101" spans="2:89" s="1" customFormat="1" ht="19.899999999999999" customHeight="1">
      <c r="B101" s="31"/>
      <c r="C101" s="32"/>
      <c r="D101" s="245" t="s">
        <v>96</v>
      </c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32"/>
      <c r="AD101" s="32"/>
      <c r="AE101" s="32"/>
      <c r="AF101" s="32"/>
      <c r="AG101" s="243">
        <f>ROUND(AG94 * AS101, 2)</f>
        <v>0</v>
      </c>
      <c r="AH101" s="244"/>
      <c r="AI101" s="244"/>
      <c r="AJ101" s="244"/>
      <c r="AK101" s="244"/>
      <c r="AL101" s="244"/>
      <c r="AM101" s="244"/>
      <c r="AN101" s="244">
        <f>ROUND(AG101 + AV101, 2)</f>
        <v>0</v>
      </c>
      <c r="AO101" s="244"/>
      <c r="AP101" s="244"/>
      <c r="AQ101" s="32"/>
      <c r="AR101" s="33"/>
      <c r="AS101" s="103">
        <v>0</v>
      </c>
      <c r="AT101" s="104" t="s">
        <v>94</v>
      </c>
      <c r="AU101" s="104" t="s">
        <v>45</v>
      </c>
      <c r="AV101" s="105">
        <f>ROUND(IF(AU101="základní",AG101*L32,IF(AU101="snížená",AG101*L33,0)), 2)</f>
        <v>0</v>
      </c>
      <c r="BV101" s="13" t="s">
        <v>97</v>
      </c>
      <c r="BY101" s="102">
        <f>IF(AU101="základní",AV101,0)</f>
        <v>0</v>
      </c>
      <c r="BZ101" s="102">
        <f>IF(AU101="snížená",AV101,0)</f>
        <v>0</v>
      </c>
      <c r="CA101" s="102">
        <v>0</v>
      </c>
      <c r="CB101" s="102">
        <v>0</v>
      </c>
      <c r="CC101" s="102">
        <v>0</v>
      </c>
      <c r="CD101" s="102">
        <f>IF(AU101="základní",AG101,0)</f>
        <v>0</v>
      </c>
      <c r="CE101" s="102">
        <f>IF(AU101="snížená",AG101,0)</f>
        <v>0</v>
      </c>
      <c r="CF101" s="102">
        <f>IF(AU101="zákl. přenesená",AG101,0)</f>
        <v>0</v>
      </c>
      <c r="CG101" s="102">
        <f>IF(AU101="sníž. přenesená",AG101,0)</f>
        <v>0</v>
      </c>
      <c r="CH101" s="102">
        <f>IF(AU101="nulová",AG101,0)</f>
        <v>0</v>
      </c>
      <c r="CI101" s="13">
        <f>IF(AU101="základní",1,IF(AU101="snížená",2,IF(AU101="zákl. přenesená",4,IF(AU101="sníž. přenesená",5,3))))</f>
        <v>1</v>
      </c>
      <c r="CJ101" s="13">
        <f>IF(AT101="stavební čast",1,IF(AT101="investiční čast",2,3))</f>
        <v>1</v>
      </c>
      <c r="CK101" s="13" t="str">
        <f>IF(D101="Vyplň vlastní","","x")</f>
        <v/>
      </c>
    </row>
    <row r="102" spans="2:89" s="1" customFormat="1" ht="10.9" customHeight="1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3"/>
    </row>
    <row r="103" spans="2:89" s="1" customFormat="1" ht="30" customHeight="1">
      <c r="B103" s="31"/>
      <c r="C103" s="106" t="s">
        <v>98</v>
      </c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247">
        <f>ROUND(AG94 + AG97, 2)</f>
        <v>0</v>
      </c>
      <c r="AH103" s="247"/>
      <c r="AI103" s="247"/>
      <c r="AJ103" s="247"/>
      <c r="AK103" s="247"/>
      <c r="AL103" s="247"/>
      <c r="AM103" s="247"/>
      <c r="AN103" s="247">
        <f>ROUND(AN94 + AN97, 2)</f>
        <v>0</v>
      </c>
      <c r="AO103" s="247"/>
      <c r="AP103" s="247"/>
      <c r="AQ103" s="107"/>
      <c r="AR103" s="33"/>
    </row>
    <row r="104" spans="2:89" s="1" customFormat="1" ht="6.95" customHeight="1"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33"/>
    </row>
  </sheetData>
  <sheetProtection algorithmName="SHA-512" hashValue="xBhrZxFzJsMEAwTn6wfWfWjEmsuJqJLq7d46DjVs4JAxlTjPhD8G2gQNJvtqhaB+f3jMmfFgU9ZqIu+70E2BtA==" saltValue="Zyhop2OpcckjZ10SxyH5tim6BoJHpe028B++1rdL2dMM+Djd9lr/bySEnNnfuTlAZNQindmGrAN5aiPg05b58A==" spinCount="100000" sheet="1" objects="1" scenarios="1" formatColumns="0" formatRows="0"/>
  <mergeCells count="60">
    <mergeCell ref="AR2:BE2"/>
    <mergeCell ref="BE5:BE3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90:AP90"/>
    <mergeCell ref="AM87:AN87"/>
    <mergeCell ref="AM89:AP89"/>
    <mergeCell ref="AS89:AT91"/>
    <mergeCell ref="AG97:AM97"/>
    <mergeCell ref="AN97:AP97"/>
    <mergeCell ref="AG103:AM103"/>
    <mergeCell ref="AN103:AP103"/>
    <mergeCell ref="K5:AO5"/>
    <mergeCell ref="K6:AO6"/>
    <mergeCell ref="E14:AJ14"/>
    <mergeCell ref="E23:AN23"/>
    <mergeCell ref="L31:P31"/>
    <mergeCell ref="W31:AE31"/>
    <mergeCell ref="AK31:AO31"/>
    <mergeCell ref="L32:P32"/>
    <mergeCell ref="L33:P33"/>
    <mergeCell ref="L34:P34"/>
    <mergeCell ref="L35:P35"/>
    <mergeCell ref="L36:P36"/>
    <mergeCell ref="D100:AB100"/>
    <mergeCell ref="AG100:AM100"/>
    <mergeCell ref="AN100:AP100"/>
    <mergeCell ref="D101:AB101"/>
    <mergeCell ref="AG101:AM101"/>
    <mergeCell ref="AN101:AP101"/>
    <mergeCell ref="D98:AB98"/>
    <mergeCell ref="AG98:AM98"/>
    <mergeCell ref="AN98:AP98"/>
    <mergeCell ref="D99:AB99"/>
    <mergeCell ref="AG99:AM99"/>
    <mergeCell ref="AN99:AP99"/>
    <mergeCell ref="X38:AB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  <mergeCell ref="AK38:AO38"/>
  </mergeCells>
  <dataValidations count="2">
    <dataValidation type="list" allowBlank="1" showInputMessage="1" showErrorMessage="1" error="Povoleny jsou hodnoty základní, snížená, zákl. přenesená, sníž. přenesená, nulová." sqref="AU97:AU10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01">
      <formula1>"stavební čast, technologická čast, investiční čast"</formula1>
    </dataValidation>
  </dataValidations>
  <hyperlinks>
    <hyperlink ref="A95" location="'SO_01 - MK 1C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2"/>
  <sheetViews>
    <sheetView showGridLines="0" tabSelected="1" topLeftCell="A46" workbookViewId="0">
      <selection activeCell="J12" sqref="J1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3" t="s">
        <v>88</v>
      </c>
    </row>
    <row r="3" spans="2:46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16"/>
      <c r="AT3" s="13" t="s">
        <v>89</v>
      </c>
    </row>
    <row r="4" spans="2:46" ht="24.95" customHeight="1">
      <c r="B4" s="16"/>
      <c r="D4" s="113" t="s">
        <v>99</v>
      </c>
      <c r="L4" s="16"/>
      <c r="M4" s="114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15" t="s">
        <v>16</v>
      </c>
      <c r="L6" s="16"/>
    </row>
    <row r="7" spans="2:46" ht="16.5" customHeight="1">
      <c r="B7" s="16"/>
      <c r="E7" s="279" t="str">
        <f>'Rekapitulace stavby'!K6</f>
        <v>Oprava komunikace - Běštín - MK1C</v>
      </c>
      <c r="F7" s="280"/>
      <c r="G7" s="280"/>
      <c r="H7" s="280"/>
      <c r="L7" s="16"/>
    </row>
    <row r="8" spans="2:46" s="1" customFormat="1" ht="12" customHeight="1">
      <c r="B8" s="33"/>
      <c r="D8" s="115" t="s">
        <v>100</v>
      </c>
      <c r="I8" s="116"/>
      <c r="L8" s="33"/>
    </row>
    <row r="9" spans="2:46" s="1" customFormat="1" ht="36.950000000000003" customHeight="1">
      <c r="B9" s="33"/>
      <c r="E9" s="281" t="s">
        <v>101</v>
      </c>
      <c r="F9" s="282"/>
      <c r="G9" s="282"/>
      <c r="H9" s="282"/>
      <c r="I9" s="116"/>
      <c r="L9" s="33"/>
    </row>
    <row r="10" spans="2:46" s="1" customFormat="1" ht="11.25">
      <c r="B10" s="33"/>
      <c r="I10" s="116"/>
      <c r="L10" s="33"/>
    </row>
    <row r="11" spans="2:46" s="1" customFormat="1" ht="12" customHeight="1">
      <c r="B11" s="33"/>
      <c r="D11" s="115" t="s">
        <v>19</v>
      </c>
      <c r="F11" s="117" t="s">
        <v>1</v>
      </c>
      <c r="I11" s="118" t="s">
        <v>20</v>
      </c>
      <c r="J11" s="117" t="s">
        <v>1</v>
      </c>
      <c r="L11" s="33"/>
    </row>
    <row r="12" spans="2:46" s="1" customFormat="1" ht="12" customHeight="1">
      <c r="B12" s="33"/>
      <c r="D12" s="115" t="s">
        <v>22</v>
      </c>
      <c r="F12" s="117" t="s">
        <v>23</v>
      </c>
      <c r="I12" s="118" t="s">
        <v>24</v>
      </c>
      <c r="J12" s="119">
        <f>'Rekapitulace stavby'!AN8</f>
        <v>0</v>
      </c>
      <c r="L12" s="33"/>
    </row>
    <row r="13" spans="2:46" s="1" customFormat="1" ht="10.9" customHeight="1">
      <c r="B13" s="33"/>
      <c r="I13" s="116"/>
      <c r="L13" s="33"/>
    </row>
    <row r="14" spans="2:46" s="1" customFormat="1" ht="12" customHeight="1">
      <c r="B14" s="33"/>
      <c r="D14" s="115" t="s">
        <v>27</v>
      </c>
      <c r="I14" s="118" t="s">
        <v>28</v>
      </c>
      <c r="J14" s="117" t="str">
        <f>IF('Rekapitulace stavby'!AN10="","",'Rekapitulace stavby'!AN10)</f>
        <v/>
      </c>
      <c r="L14" s="33"/>
    </row>
    <row r="15" spans="2:46" s="1" customFormat="1" ht="18" customHeight="1">
      <c r="B15" s="33"/>
      <c r="E15" s="117" t="str">
        <f>IF('Rekapitulace stavby'!E11="","",'Rekapitulace stavby'!E11)</f>
        <v xml:space="preserve"> </v>
      </c>
      <c r="I15" s="118" t="s">
        <v>30</v>
      </c>
      <c r="J15" s="117" t="str">
        <f>IF('Rekapitulace stavby'!AN11="","",'Rekapitulace stavby'!AN11)</f>
        <v/>
      </c>
      <c r="L15" s="33"/>
    </row>
    <row r="16" spans="2:46" s="1" customFormat="1" ht="6.95" customHeight="1">
      <c r="B16" s="33"/>
      <c r="I16" s="116"/>
      <c r="L16" s="33"/>
    </row>
    <row r="17" spans="2:12" s="1" customFormat="1" ht="12" customHeight="1">
      <c r="B17" s="33"/>
      <c r="D17" s="115" t="s">
        <v>31</v>
      </c>
      <c r="I17" s="118" t="s">
        <v>28</v>
      </c>
      <c r="J17" s="26" t="str">
        <f>'Rekapitulace stavby'!AN13</f>
        <v>Vyplň údaj</v>
      </c>
      <c r="L17" s="33"/>
    </row>
    <row r="18" spans="2:12" s="1" customFormat="1" ht="18" customHeight="1">
      <c r="B18" s="33"/>
      <c r="E18" s="283" t="str">
        <f>'Rekapitulace stavby'!E14</f>
        <v>Vyplň údaj</v>
      </c>
      <c r="F18" s="284"/>
      <c r="G18" s="284"/>
      <c r="H18" s="284"/>
      <c r="I18" s="118" t="s">
        <v>30</v>
      </c>
      <c r="J18" s="26" t="str">
        <f>'Rekapitulace stavby'!AN14</f>
        <v>Vyplň údaj</v>
      </c>
      <c r="L18" s="33"/>
    </row>
    <row r="19" spans="2:12" s="1" customFormat="1" ht="6.95" customHeight="1">
      <c r="B19" s="33"/>
      <c r="I19" s="116"/>
      <c r="L19" s="33"/>
    </row>
    <row r="20" spans="2:12" s="1" customFormat="1" ht="12" customHeight="1">
      <c r="B20" s="33"/>
      <c r="D20" s="115" t="s">
        <v>33</v>
      </c>
      <c r="I20" s="118" t="s">
        <v>28</v>
      </c>
      <c r="J20" s="117" t="str">
        <f>IF('Rekapitulace stavby'!AN16="","",'Rekapitulace stavby'!AN16)</f>
        <v/>
      </c>
      <c r="L20" s="33"/>
    </row>
    <row r="21" spans="2:12" s="1" customFormat="1" ht="18" customHeight="1">
      <c r="B21" s="33"/>
      <c r="E21" s="117" t="str">
        <f>IF('Rekapitulace stavby'!E17="","",'Rekapitulace stavby'!E17)</f>
        <v xml:space="preserve"> </v>
      </c>
      <c r="I21" s="118" t="s">
        <v>30</v>
      </c>
      <c r="J21" s="117" t="str">
        <f>IF('Rekapitulace stavby'!AN17="","",'Rekapitulace stavby'!AN17)</f>
        <v/>
      </c>
      <c r="L21" s="33"/>
    </row>
    <row r="22" spans="2:12" s="1" customFormat="1" ht="6.95" customHeight="1">
      <c r="B22" s="33"/>
      <c r="I22" s="116"/>
      <c r="L22" s="33"/>
    </row>
    <row r="23" spans="2:12" s="1" customFormat="1" ht="12" customHeight="1">
      <c r="B23" s="33"/>
      <c r="D23" s="115" t="s">
        <v>35</v>
      </c>
      <c r="I23" s="118" t="s">
        <v>28</v>
      </c>
      <c r="J23" s="117" t="s">
        <v>1</v>
      </c>
      <c r="L23" s="33"/>
    </row>
    <row r="24" spans="2:12" s="1" customFormat="1" ht="18" customHeight="1">
      <c r="B24" s="33"/>
      <c r="E24" s="117" t="s">
        <v>36</v>
      </c>
      <c r="I24" s="118" t="s">
        <v>30</v>
      </c>
      <c r="J24" s="117" t="s">
        <v>1</v>
      </c>
      <c r="L24" s="33"/>
    </row>
    <row r="25" spans="2:12" s="1" customFormat="1" ht="6.95" customHeight="1">
      <c r="B25" s="33"/>
      <c r="I25" s="116"/>
      <c r="L25" s="33"/>
    </row>
    <row r="26" spans="2:12" s="1" customFormat="1" ht="12" customHeight="1">
      <c r="B26" s="33"/>
      <c r="D26" s="115" t="s">
        <v>37</v>
      </c>
      <c r="I26" s="116"/>
      <c r="L26" s="33"/>
    </row>
    <row r="27" spans="2:12" s="7" customFormat="1" ht="16.5" customHeight="1">
      <c r="B27" s="120"/>
      <c r="E27" s="285" t="s">
        <v>1</v>
      </c>
      <c r="F27" s="285"/>
      <c r="G27" s="285"/>
      <c r="H27" s="285"/>
      <c r="I27" s="121"/>
      <c r="L27" s="120"/>
    </row>
    <row r="28" spans="2:12" s="1" customFormat="1" ht="6.95" customHeight="1">
      <c r="B28" s="33"/>
      <c r="I28" s="116"/>
      <c r="L28" s="33"/>
    </row>
    <row r="29" spans="2:12" s="1" customFormat="1" ht="6.95" customHeight="1">
      <c r="B29" s="33"/>
      <c r="D29" s="59"/>
      <c r="E29" s="59"/>
      <c r="F29" s="59"/>
      <c r="G29" s="59"/>
      <c r="H29" s="59"/>
      <c r="I29" s="122"/>
      <c r="J29" s="59"/>
      <c r="K29" s="59"/>
      <c r="L29" s="33"/>
    </row>
    <row r="30" spans="2:12" s="1" customFormat="1" ht="14.45" customHeight="1">
      <c r="B30" s="33"/>
      <c r="D30" s="117" t="s">
        <v>102</v>
      </c>
      <c r="I30" s="116"/>
      <c r="J30" s="123">
        <f>J96</f>
        <v>0</v>
      </c>
      <c r="L30" s="33"/>
    </row>
    <row r="31" spans="2:12" s="1" customFormat="1" ht="14.45" customHeight="1">
      <c r="B31" s="33"/>
      <c r="D31" s="124" t="s">
        <v>93</v>
      </c>
      <c r="I31" s="116"/>
      <c r="J31" s="123">
        <f>J105</f>
        <v>0</v>
      </c>
      <c r="L31" s="33"/>
    </row>
    <row r="32" spans="2:12" s="1" customFormat="1" ht="25.35" customHeight="1">
      <c r="B32" s="33"/>
      <c r="D32" s="125" t="s">
        <v>40</v>
      </c>
      <c r="I32" s="116"/>
      <c r="J32" s="126">
        <f>ROUND(J30 + J31, 2)</f>
        <v>0</v>
      </c>
      <c r="L32" s="33"/>
    </row>
    <row r="33" spans="2:12" s="1" customFormat="1" ht="6.95" customHeight="1">
      <c r="B33" s="33"/>
      <c r="D33" s="59"/>
      <c r="E33" s="59"/>
      <c r="F33" s="59"/>
      <c r="G33" s="59"/>
      <c r="H33" s="59"/>
      <c r="I33" s="122"/>
      <c r="J33" s="59"/>
      <c r="K33" s="59"/>
      <c r="L33" s="33"/>
    </row>
    <row r="34" spans="2:12" s="1" customFormat="1" ht="14.45" customHeight="1">
      <c r="B34" s="33"/>
      <c r="F34" s="127" t="s">
        <v>42</v>
      </c>
      <c r="I34" s="128" t="s">
        <v>41</v>
      </c>
      <c r="J34" s="127" t="s">
        <v>43</v>
      </c>
      <c r="L34" s="33"/>
    </row>
    <row r="35" spans="2:12" s="1" customFormat="1" ht="14.45" customHeight="1">
      <c r="B35" s="33"/>
      <c r="D35" s="129" t="s">
        <v>44</v>
      </c>
      <c r="E35" s="115" t="s">
        <v>45</v>
      </c>
      <c r="F35" s="130">
        <f>ROUND((SUM(BE105:BE112) + SUM(BE132:BE151)),  2)</f>
        <v>0</v>
      </c>
      <c r="I35" s="131">
        <v>0.21</v>
      </c>
      <c r="J35" s="130">
        <f>ROUND(((SUM(BE105:BE112) + SUM(BE132:BE151))*I35),  2)</f>
        <v>0</v>
      </c>
      <c r="L35" s="33"/>
    </row>
    <row r="36" spans="2:12" s="1" customFormat="1" ht="14.45" customHeight="1">
      <c r="B36" s="33"/>
      <c r="E36" s="115" t="s">
        <v>46</v>
      </c>
      <c r="F36" s="130">
        <f>ROUND((SUM(BF105:BF112) + SUM(BF132:BF151)),  2)</f>
        <v>0</v>
      </c>
      <c r="I36" s="131">
        <v>0.15</v>
      </c>
      <c r="J36" s="130">
        <f>ROUND(((SUM(BF105:BF112) + SUM(BF132:BF151))*I36),  2)</f>
        <v>0</v>
      </c>
      <c r="L36" s="33"/>
    </row>
    <row r="37" spans="2:12" s="1" customFormat="1" ht="14.45" hidden="1" customHeight="1">
      <c r="B37" s="33"/>
      <c r="E37" s="115" t="s">
        <v>47</v>
      </c>
      <c r="F37" s="130">
        <f>ROUND((SUM(BG105:BG112) + SUM(BG132:BG151)),  2)</f>
        <v>0</v>
      </c>
      <c r="I37" s="131">
        <v>0.21</v>
      </c>
      <c r="J37" s="130">
        <f>0</f>
        <v>0</v>
      </c>
      <c r="L37" s="33"/>
    </row>
    <row r="38" spans="2:12" s="1" customFormat="1" ht="14.45" hidden="1" customHeight="1">
      <c r="B38" s="33"/>
      <c r="E38" s="115" t="s">
        <v>48</v>
      </c>
      <c r="F38" s="130">
        <f>ROUND((SUM(BH105:BH112) + SUM(BH132:BH151)),  2)</f>
        <v>0</v>
      </c>
      <c r="I38" s="131">
        <v>0.15</v>
      </c>
      <c r="J38" s="130">
        <f>0</f>
        <v>0</v>
      </c>
      <c r="L38" s="33"/>
    </row>
    <row r="39" spans="2:12" s="1" customFormat="1" ht="14.45" hidden="1" customHeight="1">
      <c r="B39" s="33"/>
      <c r="E39" s="115" t="s">
        <v>49</v>
      </c>
      <c r="F39" s="130">
        <f>ROUND((SUM(BI105:BI112) + SUM(BI132:BI151)),  2)</f>
        <v>0</v>
      </c>
      <c r="I39" s="131">
        <v>0</v>
      </c>
      <c r="J39" s="130">
        <f>0</f>
        <v>0</v>
      </c>
      <c r="L39" s="33"/>
    </row>
    <row r="40" spans="2:12" s="1" customFormat="1" ht="6.95" customHeight="1">
      <c r="B40" s="33"/>
      <c r="I40" s="116"/>
      <c r="L40" s="33"/>
    </row>
    <row r="41" spans="2:12" s="1" customFormat="1" ht="25.35" customHeight="1">
      <c r="B41" s="33"/>
      <c r="C41" s="132"/>
      <c r="D41" s="133" t="s">
        <v>50</v>
      </c>
      <c r="E41" s="134"/>
      <c r="F41" s="134"/>
      <c r="G41" s="135" t="s">
        <v>51</v>
      </c>
      <c r="H41" s="136" t="s">
        <v>52</v>
      </c>
      <c r="I41" s="137"/>
      <c r="J41" s="138">
        <f>SUM(J32:J39)</f>
        <v>0</v>
      </c>
      <c r="K41" s="139"/>
      <c r="L41" s="33"/>
    </row>
    <row r="42" spans="2:12" s="1" customFormat="1" ht="14.45" customHeight="1">
      <c r="B42" s="33"/>
      <c r="I42" s="116"/>
      <c r="L42" s="33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3"/>
      <c r="D50" s="140" t="s">
        <v>53</v>
      </c>
      <c r="E50" s="141"/>
      <c r="F50" s="141"/>
      <c r="G50" s="140" t="s">
        <v>54</v>
      </c>
      <c r="H50" s="141"/>
      <c r="I50" s="142"/>
      <c r="J50" s="141"/>
      <c r="K50" s="141"/>
      <c r="L50" s="33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3"/>
      <c r="D61" s="143" t="s">
        <v>55</v>
      </c>
      <c r="E61" s="144"/>
      <c r="F61" s="145" t="s">
        <v>56</v>
      </c>
      <c r="G61" s="143" t="s">
        <v>55</v>
      </c>
      <c r="H61" s="144"/>
      <c r="I61" s="146"/>
      <c r="J61" s="147" t="s">
        <v>56</v>
      </c>
      <c r="K61" s="144"/>
      <c r="L61" s="33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3"/>
      <c r="D65" s="140" t="s">
        <v>57</v>
      </c>
      <c r="E65" s="141"/>
      <c r="F65" s="141"/>
      <c r="G65" s="140" t="s">
        <v>58</v>
      </c>
      <c r="H65" s="141"/>
      <c r="I65" s="142"/>
      <c r="J65" s="141"/>
      <c r="K65" s="141"/>
      <c r="L65" s="33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3"/>
      <c r="D76" s="143" t="s">
        <v>55</v>
      </c>
      <c r="E76" s="144"/>
      <c r="F76" s="145" t="s">
        <v>56</v>
      </c>
      <c r="G76" s="143" t="s">
        <v>55</v>
      </c>
      <c r="H76" s="144"/>
      <c r="I76" s="146"/>
      <c r="J76" s="147" t="s">
        <v>56</v>
      </c>
      <c r="K76" s="144"/>
      <c r="L76" s="33"/>
    </row>
    <row r="77" spans="2:12" s="1" customFormat="1" ht="14.45" customHeight="1">
      <c r="B77" s="148"/>
      <c r="C77" s="149"/>
      <c r="D77" s="149"/>
      <c r="E77" s="149"/>
      <c r="F77" s="149"/>
      <c r="G77" s="149"/>
      <c r="H77" s="149"/>
      <c r="I77" s="150"/>
      <c r="J77" s="149"/>
      <c r="K77" s="149"/>
      <c r="L77" s="33"/>
    </row>
    <row r="81" spans="2:47" s="1" customFormat="1" ht="6.95" customHeight="1">
      <c r="B81" s="151"/>
      <c r="C81" s="152"/>
      <c r="D81" s="152"/>
      <c r="E81" s="152"/>
      <c r="F81" s="152"/>
      <c r="G81" s="152"/>
      <c r="H81" s="152"/>
      <c r="I81" s="153"/>
      <c r="J81" s="152"/>
      <c r="K81" s="152"/>
      <c r="L81" s="33"/>
    </row>
    <row r="82" spans="2:47" s="1" customFormat="1" ht="24.95" customHeight="1">
      <c r="B82" s="31"/>
      <c r="C82" s="19" t="s">
        <v>103</v>
      </c>
      <c r="D82" s="32"/>
      <c r="E82" s="32"/>
      <c r="F82" s="32"/>
      <c r="G82" s="32"/>
      <c r="H82" s="32"/>
      <c r="I82" s="116"/>
      <c r="J82" s="32"/>
      <c r="K82" s="32"/>
      <c r="L82" s="33"/>
    </row>
    <row r="83" spans="2:47" s="1" customFormat="1" ht="6.95" customHeight="1">
      <c r="B83" s="31"/>
      <c r="C83" s="32"/>
      <c r="D83" s="32"/>
      <c r="E83" s="32"/>
      <c r="F83" s="32"/>
      <c r="G83" s="32"/>
      <c r="H83" s="32"/>
      <c r="I83" s="116"/>
      <c r="J83" s="32"/>
      <c r="K83" s="32"/>
      <c r="L83" s="33"/>
    </row>
    <row r="84" spans="2:47" s="1" customFormat="1" ht="12" customHeight="1">
      <c r="B84" s="31"/>
      <c r="C84" s="25" t="s">
        <v>16</v>
      </c>
      <c r="D84" s="32"/>
      <c r="E84" s="32"/>
      <c r="F84" s="32"/>
      <c r="G84" s="32"/>
      <c r="H84" s="32"/>
      <c r="I84" s="116"/>
      <c r="J84" s="32"/>
      <c r="K84" s="32"/>
      <c r="L84" s="33"/>
    </row>
    <row r="85" spans="2:47" s="1" customFormat="1" ht="16.5" customHeight="1">
      <c r="B85" s="31"/>
      <c r="C85" s="32"/>
      <c r="D85" s="32"/>
      <c r="E85" s="286" t="str">
        <f>E7</f>
        <v>Oprava komunikace - Běštín - MK1C</v>
      </c>
      <c r="F85" s="287"/>
      <c r="G85" s="287"/>
      <c r="H85" s="287"/>
      <c r="I85" s="116"/>
      <c r="J85" s="32"/>
      <c r="K85" s="32"/>
      <c r="L85" s="33"/>
    </row>
    <row r="86" spans="2:47" s="1" customFormat="1" ht="12" customHeight="1">
      <c r="B86" s="31"/>
      <c r="C86" s="25" t="s">
        <v>100</v>
      </c>
      <c r="D86" s="32"/>
      <c r="E86" s="32"/>
      <c r="F86" s="32"/>
      <c r="G86" s="32"/>
      <c r="H86" s="32"/>
      <c r="I86" s="116"/>
      <c r="J86" s="32"/>
      <c r="K86" s="32"/>
      <c r="L86" s="33"/>
    </row>
    <row r="87" spans="2:47" s="1" customFormat="1" ht="16.5" customHeight="1">
      <c r="B87" s="31"/>
      <c r="C87" s="32"/>
      <c r="D87" s="32"/>
      <c r="E87" s="255" t="str">
        <f>E9</f>
        <v>SO_01 - MK 1C</v>
      </c>
      <c r="F87" s="288"/>
      <c r="G87" s="288"/>
      <c r="H87" s="288"/>
      <c r="I87" s="116"/>
      <c r="J87" s="32"/>
      <c r="K87" s="32"/>
      <c r="L87" s="33"/>
    </row>
    <row r="88" spans="2:47" s="1" customFormat="1" ht="6.95" customHeight="1">
      <c r="B88" s="31"/>
      <c r="C88" s="32"/>
      <c r="D88" s="32"/>
      <c r="E88" s="32"/>
      <c r="F88" s="32"/>
      <c r="G88" s="32"/>
      <c r="H88" s="32"/>
      <c r="I88" s="116"/>
      <c r="J88" s="32"/>
      <c r="K88" s="32"/>
      <c r="L88" s="33"/>
    </row>
    <row r="89" spans="2:47" s="1" customFormat="1" ht="12" customHeight="1">
      <c r="B89" s="31"/>
      <c r="C89" s="25" t="s">
        <v>22</v>
      </c>
      <c r="D89" s="32"/>
      <c r="E89" s="32"/>
      <c r="F89" s="23" t="str">
        <f>F12</f>
        <v>Běštín</v>
      </c>
      <c r="G89" s="32"/>
      <c r="H89" s="32"/>
      <c r="I89" s="118" t="s">
        <v>24</v>
      </c>
      <c r="J89" s="58">
        <f>IF(J12="","",J12)</f>
        <v>0</v>
      </c>
      <c r="K89" s="32"/>
      <c r="L89" s="33"/>
    </row>
    <row r="90" spans="2:47" s="1" customFormat="1" ht="6.95" customHeight="1">
      <c r="B90" s="31"/>
      <c r="C90" s="32"/>
      <c r="D90" s="32"/>
      <c r="E90" s="32"/>
      <c r="F90" s="32"/>
      <c r="G90" s="32"/>
      <c r="H90" s="32"/>
      <c r="I90" s="116"/>
      <c r="J90" s="32"/>
      <c r="K90" s="32"/>
      <c r="L90" s="33"/>
    </row>
    <row r="91" spans="2:47" s="1" customFormat="1" ht="15.2" customHeight="1">
      <c r="B91" s="31"/>
      <c r="C91" s="25" t="s">
        <v>27</v>
      </c>
      <c r="D91" s="32"/>
      <c r="E91" s="32"/>
      <c r="F91" s="23" t="str">
        <f>E15</f>
        <v xml:space="preserve"> </v>
      </c>
      <c r="G91" s="32"/>
      <c r="H91" s="32"/>
      <c r="I91" s="118" t="s">
        <v>33</v>
      </c>
      <c r="J91" s="28" t="str">
        <f>E21</f>
        <v xml:space="preserve"> </v>
      </c>
      <c r="K91" s="32"/>
      <c r="L91" s="33"/>
    </row>
    <row r="92" spans="2:47" s="1" customFormat="1" ht="15.2" customHeight="1">
      <c r="B92" s="31"/>
      <c r="C92" s="25" t="s">
        <v>31</v>
      </c>
      <c r="D92" s="32"/>
      <c r="E92" s="32"/>
      <c r="F92" s="23" t="str">
        <f>IF(E18="","",E18)</f>
        <v>Vyplň údaj</v>
      </c>
      <c r="G92" s="32"/>
      <c r="H92" s="32"/>
      <c r="I92" s="118" t="s">
        <v>35</v>
      </c>
      <c r="J92" s="28" t="str">
        <f>E24</f>
        <v>Kadeřábek</v>
      </c>
      <c r="K92" s="32"/>
      <c r="L92" s="33"/>
    </row>
    <row r="93" spans="2:47" s="1" customFormat="1" ht="10.35" customHeight="1">
      <c r="B93" s="31"/>
      <c r="C93" s="32"/>
      <c r="D93" s="32"/>
      <c r="E93" s="32"/>
      <c r="F93" s="32"/>
      <c r="G93" s="32"/>
      <c r="H93" s="32"/>
      <c r="I93" s="116"/>
      <c r="J93" s="32"/>
      <c r="K93" s="32"/>
      <c r="L93" s="33"/>
    </row>
    <row r="94" spans="2:47" s="1" customFormat="1" ht="29.25" customHeight="1">
      <c r="B94" s="31"/>
      <c r="C94" s="154" t="s">
        <v>104</v>
      </c>
      <c r="D94" s="107"/>
      <c r="E94" s="107"/>
      <c r="F94" s="107"/>
      <c r="G94" s="107"/>
      <c r="H94" s="107"/>
      <c r="I94" s="155"/>
      <c r="J94" s="156" t="s">
        <v>105</v>
      </c>
      <c r="K94" s="107"/>
      <c r="L94" s="33"/>
    </row>
    <row r="95" spans="2:47" s="1" customFormat="1" ht="10.35" customHeight="1">
      <c r="B95" s="31"/>
      <c r="C95" s="32"/>
      <c r="D95" s="32"/>
      <c r="E95" s="32"/>
      <c r="F95" s="32"/>
      <c r="G95" s="32"/>
      <c r="H95" s="32"/>
      <c r="I95" s="116"/>
      <c r="J95" s="32"/>
      <c r="K95" s="32"/>
      <c r="L95" s="33"/>
    </row>
    <row r="96" spans="2:47" s="1" customFormat="1" ht="22.9" customHeight="1">
      <c r="B96" s="31"/>
      <c r="C96" s="157" t="s">
        <v>106</v>
      </c>
      <c r="D96" s="32"/>
      <c r="E96" s="32"/>
      <c r="F96" s="32"/>
      <c r="G96" s="32"/>
      <c r="H96" s="32"/>
      <c r="I96" s="116"/>
      <c r="J96" s="76">
        <f>J132</f>
        <v>0</v>
      </c>
      <c r="K96" s="32"/>
      <c r="L96" s="33"/>
      <c r="AU96" s="13" t="s">
        <v>107</v>
      </c>
    </row>
    <row r="97" spans="2:65" s="8" customFormat="1" ht="24.95" customHeight="1">
      <c r="B97" s="158"/>
      <c r="C97" s="159"/>
      <c r="D97" s="160" t="s">
        <v>108</v>
      </c>
      <c r="E97" s="161"/>
      <c r="F97" s="161"/>
      <c r="G97" s="161"/>
      <c r="H97" s="161"/>
      <c r="I97" s="162"/>
      <c r="J97" s="163">
        <f>J133</f>
        <v>0</v>
      </c>
      <c r="K97" s="159"/>
      <c r="L97" s="164"/>
    </row>
    <row r="98" spans="2:65" s="9" customFormat="1" ht="19.899999999999999" customHeight="1">
      <c r="B98" s="165"/>
      <c r="C98" s="166"/>
      <c r="D98" s="167" t="s">
        <v>109</v>
      </c>
      <c r="E98" s="168"/>
      <c r="F98" s="168"/>
      <c r="G98" s="168"/>
      <c r="H98" s="168"/>
      <c r="I98" s="169"/>
      <c r="J98" s="170">
        <f>J134</f>
        <v>0</v>
      </c>
      <c r="K98" s="166"/>
      <c r="L98" s="171"/>
    </row>
    <row r="99" spans="2:65" s="9" customFormat="1" ht="19.899999999999999" customHeight="1">
      <c r="B99" s="165"/>
      <c r="C99" s="166"/>
      <c r="D99" s="167" t="s">
        <v>110</v>
      </c>
      <c r="E99" s="168"/>
      <c r="F99" s="168"/>
      <c r="G99" s="168"/>
      <c r="H99" s="168"/>
      <c r="I99" s="169"/>
      <c r="J99" s="170">
        <f>J137</f>
        <v>0</v>
      </c>
      <c r="K99" s="166"/>
      <c r="L99" s="171"/>
    </row>
    <row r="100" spans="2:65" s="9" customFormat="1" ht="19.899999999999999" customHeight="1">
      <c r="B100" s="165"/>
      <c r="C100" s="166"/>
      <c r="D100" s="167" t="s">
        <v>111</v>
      </c>
      <c r="E100" s="168"/>
      <c r="F100" s="168"/>
      <c r="G100" s="168"/>
      <c r="H100" s="168"/>
      <c r="I100" s="169"/>
      <c r="J100" s="170">
        <f>J142</f>
        <v>0</v>
      </c>
      <c r="K100" s="166"/>
      <c r="L100" s="171"/>
    </row>
    <row r="101" spans="2:65" s="9" customFormat="1" ht="19.899999999999999" customHeight="1">
      <c r="B101" s="165"/>
      <c r="C101" s="166"/>
      <c r="D101" s="167" t="s">
        <v>112</v>
      </c>
      <c r="E101" s="168"/>
      <c r="F101" s="168"/>
      <c r="G101" s="168"/>
      <c r="H101" s="168"/>
      <c r="I101" s="169"/>
      <c r="J101" s="170">
        <f>J144</f>
        <v>0</v>
      </c>
      <c r="K101" s="166"/>
      <c r="L101" s="171"/>
    </row>
    <row r="102" spans="2:65" s="9" customFormat="1" ht="19.899999999999999" customHeight="1">
      <c r="B102" s="165"/>
      <c r="C102" s="166"/>
      <c r="D102" s="167" t="s">
        <v>113</v>
      </c>
      <c r="E102" s="168"/>
      <c r="F102" s="168"/>
      <c r="G102" s="168"/>
      <c r="H102" s="168"/>
      <c r="I102" s="169"/>
      <c r="J102" s="170">
        <f>J148</f>
        <v>0</v>
      </c>
      <c r="K102" s="166"/>
      <c r="L102" s="171"/>
    </row>
    <row r="103" spans="2:65" s="1" customFormat="1" ht="21.75" customHeight="1">
      <c r="B103" s="31"/>
      <c r="C103" s="32"/>
      <c r="D103" s="32"/>
      <c r="E103" s="32"/>
      <c r="F103" s="32"/>
      <c r="G103" s="32"/>
      <c r="H103" s="32"/>
      <c r="I103" s="116"/>
      <c r="J103" s="32"/>
      <c r="K103" s="32"/>
      <c r="L103" s="33"/>
    </row>
    <row r="104" spans="2:65" s="1" customFormat="1" ht="6.95" customHeight="1">
      <c r="B104" s="31"/>
      <c r="C104" s="32"/>
      <c r="D104" s="32"/>
      <c r="E104" s="32"/>
      <c r="F104" s="32"/>
      <c r="G104" s="32"/>
      <c r="H104" s="32"/>
      <c r="I104" s="116"/>
      <c r="J104" s="32"/>
      <c r="K104" s="32"/>
      <c r="L104" s="33"/>
    </row>
    <row r="105" spans="2:65" s="1" customFormat="1" ht="29.25" customHeight="1">
      <c r="B105" s="31"/>
      <c r="C105" s="157" t="s">
        <v>114</v>
      </c>
      <c r="D105" s="32"/>
      <c r="E105" s="32"/>
      <c r="F105" s="32"/>
      <c r="G105" s="32"/>
      <c r="H105" s="32"/>
      <c r="I105" s="116"/>
      <c r="J105" s="172">
        <f>ROUND(J106 + J107 + J108 + J109 + J110 + J111,2)</f>
        <v>0</v>
      </c>
      <c r="K105" s="32"/>
      <c r="L105" s="33"/>
      <c r="N105" s="173" t="s">
        <v>44</v>
      </c>
    </row>
    <row r="106" spans="2:65" s="1" customFormat="1" ht="18" customHeight="1">
      <c r="B106" s="31"/>
      <c r="C106" s="32"/>
      <c r="D106" s="245" t="s">
        <v>115</v>
      </c>
      <c r="E106" s="242"/>
      <c r="F106" s="242"/>
      <c r="G106" s="32"/>
      <c r="H106" s="32"/>
      <c r="I106" s="116"/>
      <c r="J106" s="98">
        <v>0</v>
      </c>
      <c r="K106" s="32"/>
      <c r="L106" s="174"/>
      <c r="M106" s="116"/>
      <c r="N106" s="175" t="s">
        <v>45</v>
      </c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76" t="s">
        <v>116</v>
      </c>
      <c r="AZ106" s="116"/>
      <c r="BA106" s="116"/>
      <c r="BB106" s="116"/>
      <c r="BC106" s="116"/>
      <c r="BD106" s="116"/>
      <c r="BE106" s="177">
        <f t="shared" ref="BE106:BE111" si="0">IF(N106="základní",J106,0)</f>
        <v>0</v>
      </c>
      <c r="BF106" s="177">
        <f t="shared" ref="BF106:BF111" si="1">IF(N106="snížená",J106,0)</f>
        <v>0</v>
      </c>
      <c r="BG106" s="177">
        <f t="shared" ref="BG106:BG111" si="2">IF(N106="zákl. přenesená",J106,0)</f>
        <v>0</v>
      </c>
      <c r="BH106" s="177">
        <f t="shared" ref="BH106:BH111" si="3">IF(N106="sníž. přenesená",J106,0)</f>
        <v>0</v>
      </c>
      <c r="BI106" s="177">
        <f t="shared" ref="BI106:BI111" si="4">IF(N106="nulová",J106,0)</f>
        <v>0</v>
      </c>
      <c r="BJ106" s="176" t="s">
        <v>21</v>
      </c>
      <c r="BK106" s="116"/>
      <c r="BL106" s="116"/>
      <c r="BM106" s="116"/>
    </row>
    <row r="107" spans="2:65" s="1" customFormat="1" ht="18" customHeight="1">
      <c r="B107" s="31"/>
      <c r="C107" s="32"/>
      <c r="D107" s="245" t="s">
        <v>117</v>
      </c>
      <c r="E107" s="242"/>
      <c r="F107" s="242"/>
      <c r="G107" s="32"/>
      <c r="H107" s="32"/>
      <c r="I107" s="116"/>
      <c r="J107" s="98">
        <v>0</v>
      </c>
      <c r="K107" s="32"/>
      <c r="L107" s="174"/>
      <c r="M107" s="116"/>
      <c r="N107" s="175" t="s">
        <v>45</v>
      </c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76" t="s">
        <v>116</v>
      </c>
      <c r="AZ107" s="116"/>
      <c r="BA107" s="116"/>
      <c r="BB107" s="116"/>
      <c r="BC107" s="116"/>
      <c r="BD107" s="116"/>
      <c r="BE107" s="177">
        <f t="shared" si="0"/>
        <v>0</v>
      </c>
      <c r="BF107" s="177">
        <f t="shared" si="1"/>
        <v>0</v>
      </c>
      <c r="BG107" s="177">
        <f t="shared" si="2"/>
        <v>0</v>
      </c>
      <c r="BH107" s="177">
        <f t="shared" si="3"/>
        <v>0</v>
      </c>
      <c r="BI107" s="177">
        <f t="shared" si="4"/>
        <v>0</v>
      </c>
      <c r="BJ107" s="176" t="s">
        <v>21</v>
      </c>
      <c r="BK107" s="116"/>
      <c r="BL107" s="116"/>
      <c r="BM107" s="116"/>
    </row>
    <row r="108" spans="2:65" s="1" customFormat="1" ht="18" customHeight="1">
      <c r="B108" s="31"/>
      <c r="C108" s="32"/>
      <c r="D108" s="245" t="s">
        <v>118</v>
      </c>
      <c r="E108" s="242"/>
      <c r="F108" s="242"/>
      <c r="G108" s="32"/>
      <c r="H108" s="32"/>
      <c r="I108" s="116"/>
      <c r="J108" s="98">
        <v>0</v>
      </c>
      <c r="K108" s="32"/>
      <c r="L108" s="174"/>
      <c r="M108" s="116"/>
      <c r="N108" s="175" t="s">
        <v>45</v>
      </c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76" t="s">
        <v>116</v>
      </c>
      <c r="AZ108" s="116"/>
      <c r="BA108" s="116"/>
      <c r="BB108" s="116"/>
      <c r="BC108" s="116"/>
      <c r="BD108" s="116"/>
      <c r="BE108" s="177">
        <f t="shared" si="0"/>
        <v>0</v>
      </c>
      <c r="BF108" s="177">
        <f t="shared" si="1"/>
        <v>0</v>
      </c>
      <c r="BG108" s="177">
        <f t="shared" si="2"/>
        <v>0</v>
      </c>
      <c r="BH108" s="177">
        <f t="shared" si="3"/>
        <v>0</v>
      </c>
      <c r="BI108" s="177">
        <f t="shared" si="4"/>
        <v>0</v>
      </c>
      <c r="BJ108" s="176" t="s">
        <v>21</v>
      </c>
      <c r="BK108" s="116"/>
      <c r="BL108" s="116"/>
      <c r="BM108" s="116"/>
    </row>
    <row r="109" spans="2:65" s="1" customFormat="1" ht="18" customHeight="1">
      <c r="B109" s="31"/>
      <c r="C109" s="32"/>
      <c r="D109" s="245" t="s">
        <v>119</v>
      </c>
      <c r="E109" s="242"/>
      <c r="F109" s="242"/>
      <c r="G109" s="32"/>
      <c r="H109" s="32"/>
      <c r="I109" s="116"/>
      <c r="J109" s="98">
        <v>0</v>
      </c>
      <c r="K109" s="32"/>
      <c r="L109" s="174"/>
      <c r="M109" s="116"/>
      <c r="N109" s="175" t="s">
        <v>45</v>
      </c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76" t="s">
        <v>116</v>
      </c>
      <c r="AZ109" s="116"/>
      <c r="BA109" s="116"/>
      <c r="BB109" s="116"/>
      <c r="BC109" s="116"/>
      <c r="BD109" s="116"/>
      <c r="BE109" s="177">
        <f t="shared" si="0"/>
        <v>0</v>
      </c>
      <c r="BF109" s="177">
        <f t="shared" si="1"/>
        <v>0</v>
      </c>
      <c r="BG109" s="177">
        <f t="shared" si="2"/>
        <v>0</v>
      </c>
      <c r="BH109" s="177">
        <f t="shared" si="3"/>
        <v>0</v>
      </c>
      <c r="BI109" s="177">
        <f t="shared" si="4"/>
        <v>0</v>
      </c>
      <c r="BJ109" s="176" t="s">
        <v>21</v>
      </c>
      <c r="BK109" s="116"/>
      <c r="BL109" s="116"/>
      <c r="BM109" s="116"/>
    </row>
    <row r="110" spans="2:65" s="1" customFormat="1" ht="18" customHeight="1">
      <c r="B110" s="31"/>
      <c r="C110" s="32"/>
      <c r="D110" s="245" t="s">
        <v>120</v>
      </c>
      <c r="E110" s="242"/>
      <c r="F110" s="242"/>
      <c r="G110" s="32"/>
      <c r="H110" s="32"/>
      <c r="I110" s="116"/>
      <c r="J110" s="98">
        <v>0</v>
      </c>
      <c r="K110" s="32"/>
      <c r="L110" s="174"/>
      <c r="M110" s="116"/>
      <c r="N110" s="175" t="s">
        <v>45</v>
      </c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76" t="s">
        <v>116</v>
      </c>
      <c r="AZ110" s="116"/>
      <c r="BA110" s="116"/>
      <c r="BB110" s="116"/>
      <c r="BC110" s="116"/>
      <c r="BD110" s="116"/>
      <c r="BE110" s="177">
        <f t="shared" si="0"/>
        <v>0</v>
      </c>
      <c r="BF110" s="177">
        <f t="shared" si="1"/>
        <v>0</v>
      </c>
      <c r="BG110" s="177">
        <f t="shared" si="2"/>
        <v>0</v>
      </c>
      <c r="BH110" s="177">
        <f t="shared" si="3"/>
        <v>0</v>
      </c>
      <c r="BI110" s="177">
        <f t="shared" si="4"/>
        <v>0</v>
      </c>
      <c r="BJ110" s="176" t="s">
        <v>21</v>
      </c>
      <c r="BK110" s="116"/>
      <c r="BL110" s="116"/>
      <c r="BM110" s="116"/>
    </row>
    <row r="111" spans="2:65" s="1" customFormat="1" ht="18" customHeight="1">
      <c r="B111" s="31"/>
      <c r="C111" s="32"/>
      <c r="D111" s="97" t="s">
        <v>121</v>
      </c>
      <c r="E111" s="32"/>
      <c r="F111" s="32"/>
      <c r="G111" s="32"/>
      <c r="H111" s="32"/>
      <c r="I111" s="116"/>
      <c r="J111" s="98">
        <f>ROUND(J30*T111,2)</f>
        <v>0</v>
      </c>
      <c r="K111" s="32"/>
      <c r="L111" s="174"/>
      <c r="M111" s="116"/>
      <c r="N111" s="175" t="s">
        <v>45</v>
      </c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76" t="s">
        <v>122</v>
      </c>
      <c r="AZ111" s="116"/>
      <c r="BA111" s="116"/>
      <c r="BB111" s="116"/>
      <c r="BC111" s="116"/>
      <c r="BD111" s="116"/>
      <c r="BE111" s="177">
        <f t="shared" si="0"/>
        <v>0</v>
      </c>
      <c r="BF111" s="177">
        <f t="shared" si="1"/>
        <v>0</v>
      </c>
      <c r="BG111" s="177">
        <f t="shared" si="2"/>
        <v>0</v>
      </c>
      <c r="BH111" s="177">
        <f t="shared" si="3"/>
        <v>0</v>
      </c>
      <c r="BI111" s="177">
        <f t="shared" si="4"/>
        <v>0</v>
      </c>
      <c r="BJ111" s="176" t="s">
        <v>21</v>
      </c>
      <c r="BK111" s="116"/>
      <c r="BL111" s="116"/>
      <c r="BM111" s="116"/>
    </row>
    <row r="112" spans="2:65" s="1" customFormat="1" ht="11.25">
      <c r="B112" s="31"/>
      <c r="C112" s="32"/>
      <c r="D112" s="32"/>
      <c r="E112" s="32"/>
      <c r="F112" s="32"/>
      <c r="G112" s="32"/>
      <c r="H112" s="32"/>
      <c r="I112" s="116"/>
      <c r="J112" s="32"/>
      <c r="K112" s="32"/>
      <c r="L112" s="33"/>
    </row>
    <row r="113" spans="2:12" s="1" customFormat="1" ht="29.25" customHeight="1">
      <c r="B113" s="31"/>
      <c r="C113" s="106" t="s">
        <v>98</v>
      </c>
      <c r="D113" s="107"/>
      <c r="E113" s="107"/>
      <c r="F113" s="107"/>
      <c r="G113" s="107"/>
      <c r="H113" s="107"/>
      <c r="I113" s="155"/>
      <c r="J113" s="108">
        <f>ROUND(J96+J105,2)</f>
        <v>0</v>
      </c>
      <c r="K113" s="107"/>
      <c r="L113" s="33"/>
    </row>
    <row r="114" spans="2:12" s="1" customFormat="1" ht="6.95" customHeight="1">
      <c r="B114" s="46"/>
      <c r="C114" s="47"/>
      <c r="D114" s="47"/>
      <c r="E114" s="47"/>
      <c r="F114" s="47"/>
      <c r="G114" s="47"/>
      <c r="H114" s="47"/>
      <c r="I114" s="150"/>
      <c r="J114" s="47"/>
      <c r="K114" s="47"/>
      <c r="L114" s="33"/>
    </row>
    <row r="118" spans="2:12" s="1" customFormat="1" ht="6.95" customHeight="1">
      <c r="B118" s="48"/>
      <c r="C118" s="49"/>
      <c r="D118" s="49"/>
      <c r="E118" s="49"/>
      <c r="F118" s="49"/>
      <c r="G118" s="49"/>
      <c r="H118" s="49"/>
      <c r="I118" s="153"/>
      <c r="J118" s="49"/>
      <c r="K118" s="49"/>
      <c r="L118" s="33"/>
    </row>
    <row r="119" spans="2:12" s="1" customFormat="1" ht="24.95" customHeight="1">
      <c r="B119" s="31"/>
      <c r="C119" s="19" t="s">
        <v>123</v>
      </c>
      <c r="D119" s="32"/>
      <c r="E119" s="32"/>
      <c r="F119" s="32"/>
      <c r="G119" s="32"/>
      <c r="H119" s="32"/>
      <c r="I119" s="116"/>
      <c r="J119" s="32"/>
      <c r="K119" s="32"/>
      <c r="L119" s="33"/>
    </row>
    <row r="120" spans="2:12" s="1" customFormat="1" ht="6.95" customHeight="1">
      <c r="B120" s="31"/>
      <c r="C120" s="32"/>
      <c r="D120" s="32"/>
      <c r="E120" s="32"/>
      <c r="F120" s="32"/>
      <c r="G120" s="32"/>
      <c r="H120" s="32"/>
      <c r="I120" s="116"/>
      <c r="J120" s="32"/>
      <c r="K120" s="32"/>
      <c r="L120" s="33"/>
    </row>
    <row r="121" spans="2:12" s="1" customFormat="1" ht="12" customHeight="1">
      <c r="B121" s="31"/>
      <c r="C121" s="25" t="s">
        <v>16</v>
      </c>
      <c r="D121" s="32"/>
      <c r="E121" s="32"/>
      <c r="F121" s="32"/>
      <c r="G121" s="32"/>
      <c r="H121" s="32"/>
      <c r="I121" s="116"/>
      <c r="J121" s="32"/>
      <c r="K121" s="32"/>
      <c r="L121" s="33"/>
    </row>
    <row r="122" spans="2:12" s="1" customFormat="1" ht="16.5" customHeight="1">
      <c r="B122" s="31"/>
      <c r="C122" s="32"/>
      <c r="D122" s="32"/>
      <c r="E122" s="286" t="str">
        <f>E7</f>
        <v>Oprava komunikace - Běštín - MK1C</v>
      </c>
      <c r="F122" s="287"/>
      <c r="G122" s="287"/>
      <c r="H122" s="287"/>
      <c r="I122" s="116"/>
      <c r="J122" s="32"/>
      <c r="K122" s="32"/>
      <c r="L122" s="33"/>
    </row>
    <row r="123" spans="2:12" s="1" customFormat="1" ht="12" customHeight="1">
      <c r="B123" s="31"/>
      <c r="C123" s="25" t="s">
        <v>100</v>
      </c>
      <c r="D123" s="32"/>
      <c r="E123" s="32"/>
      <c r="F123" s="32"/>
      <c r="G123" s="32"/>
      <c r="H123" s="32"/>
      <c r="I123" s="116"/>
      <c r="J123" s="32"/>
      <c r="K123" s="32"/>
      <c r="L123" s="33"/>
    </row>
    <row r="124" spans="2:12" s="1" customFormat="1" ht="16.5" customHeight="1">
      <c r="B124" s="31"/>
      <c r="C124" s="32"/>
      <c r="D124" s="32"/>
      <c r="E124" s="255" t="str">
        <f>E9</f>
        <v>SO_01 - MK 1C</v>
      </c>
      <c r="F124" s="288"/>
      <c r="G124" s="288"/>
      <c r="H124" s="288"/>
      <c r="I124" s="116"/>
      <c r="J124" s="32"/>
      <c r="K124" s="32"/>
      <c r="L124" s="33"/>
    </row>
    <row r="125" spans="2:12" s="1" customFormat="1" ht="6.95" customHeight="1">
      <c r="B125" s="31"/>
      <c r="C125" s="32"/>
      <c r="D125" s="32"/>
      <c r="E125" s="32"/>
      <c r="F125" s="32"/>
      <c r="G125" s="32"/>
      <c r="H125" s="32"/>
      <c r="I125" s="116"/>
      <c r="J125" s="32"/>
      <c r="K125" s="32"/>
      <c r="L125" s="33"/>
    </row>
    <row r="126" spans="2:12" s="1" customFormat="1" ht="12" customHeight="1">
      <c r="B126" s="31"/>
      <c r="C126" s="25" t="s">
        <v>22</v>
      </c>
      <c r="D126" s="32"/>
      <c r="E126" s="32"/>
      <c r="F126" s="23" t="str">
        <f>F12</f>
        <v>Běštín</v>
      </c>
      <c r="G126" s="32"/>
      <c r="H126" s="32"/>
      <c r="I126" s="118" t="s">
        <v>24</v>
      </c>
      <c r="J126" s="58">
        <f>IF(J12="","",J12)</f>
        <v>0</v>
      </c>
      <c r="K126" s="32"/>
      <c r="L126" s="33"/>
    </row>
    <row r="127" spans="2:12" s="1" customFormat="1" ht="6.95" customHeight="1">
      <c r="B127" s="31"/>
      <c r="C127" s="32"/>
      <c r="D127" s="32"/>
      <c r="E127" s="32"/>
      <c r="F127" s="32"/>
      <c r="G127" s="32"/>
      <c r="H127" s="32"/>
      <c r="I127" s="116"/>
      <c r="J127" s="32"/>
      <c r="K127" s="32"/>
      <c r="L127" s="33"/>
    </row>
    <row r="128" spans="2:12" s="1" customFormat="1" ht="15.2" customHeight="1">
      <c r="B128" s="31"/>
      <c r="C128" s="25" t="s">
        <v>27</v>
      </c>
      <c r="D128" s="32"/>
      <c r="E128" s="32"/>
      <c r="F128" s="23" t="str">
        <f>E15</f>
        <v xml:space="preserve"> </v>
      </c>
      <c r="G128" s="32"/>
      <c r="H128" s="32"/>
      <c r="I128" s="118" t="s">
        <v>33</v>
      </c>
      <c r="J128" s="28" t="str">
        <f>E21</f>
        <v xml:space="preserve"> </v>
      </c>
      <c r="K128" s="32"/>
      <c r="L128" s="33"/>
    </row>
    <row r="129" spans="2:65" s="1" customFormat="1" ht="15.2" customHeight="1">
      <c r="B129" s="31"/>
      <c r="C129" s="25" t="s">
        <v>31</v>
      </c>
      <c r="D129" s="32"/>
      <c r="E129" s="32"/>
      <c r="F129" s="23" t="str">
        <f>IF(E18="","",E18)</f>
        <v>Vyplň údaj</v>
      </c>
      <c r="G129" s="32"/>
      <c r="H129" s="32"/>
      <c r="I129" s="118" t="s">
        <v>35</v>
      </c>
      <c r="J129" s="28" t="str">
        <f>E24</f>
        <v>Kadeřábek</v>
      </c>
      <c r="K129" s="32"/>
      <c r="L129" s="33"/>
    </row>
    <row r="130" spans="2:65" s="1" customFormat="1" ht="10.35" customHeight="1">
      <c r="B130" s="31"/>
      <c r="C130" s="32"/>
      <c r="D130" s="32"/>
      <c r="E130" s="32"/>
      <c r="F130" s="32"/>
      <c r="G130" s="32"/>
      <c r="H130" s="32"/>
      <c r="I130" s="116"/>
      <c r="J130" s="32"/>
      <c r="K130" s="32"/>
      <c r="L130" s="33"/>
    </row>
    <row r="131" spans="2:65" s="10" customFormat="1" ht="29.25" customHeight="1">
      <c r="B131" s="178"/>
      <c r="C131" s="179" t="s">
        <v>124</v>
      </c>
      <c r="D131" s="180" t="s">
        <v>65</v>
      </c>
      <c r="E131" s="180" t="s">
        <v>61</v>
      </c>
      <c r="F131" s="180" t="s">
        <v>62</v>
      </c>
      <c r="G131" s="180" t="s">
        <v>125</v>
      </c>
      <c r="H131" s="180" t="s">
        <v>126</v>
      </c>
      <c r="I131" s="181" t="s">
        <v>127</v>
      </c>
      <c r="J131" s="182" t="s">
        <v>105</v>
      </c>
      <c r="K131" s="183" t="s">
        <v>128</v>
      </c>
      <c r="L131" s="184"/>
      <c r="M131" s="67" t="s">
        <v>1</v>
      </c>
      <c r="N131" s="68" t="s">
        <v>44</v>
      </c>
      <c r="O131" s="68" t="s">
        <v>129</v>
      </c>
      <c r="P131" s="68" t="s">
        <v>130</v>
      </c>
      <c r="Q131" s="68" t="s">
        <v>131</v>
      </c>
      <c r="R131" s="68" t="s">
        <v>132</v>
      </c>
      <c r="S131" s="68" t="s">
        <v>133</v>
      </c>
      <c r="T131" s="69" t="s">
        <v>134</v>
      </c>
    </row>
    <row r="132" spans="2:65" s="1" customFormat="1" ht="22.9" customHeight="1">
      <c r="B132" s="31"/>
      <c r="C132" s="74" t="s">
        <v>135</v>
      </c>
      <c r="D132" s="32"/>
      <c r="E132" s="32"/>
      <c r="F132" s="32"/>
      <c r="G132" s="32"/>
      <c r="H132" s="32"/>
      <c r="I132" s="116"/>
      <c r="J132" s="185">
        <f>BK132</f>
        <v>0</v>
      </c>
      <c r="K132" s="32"/>
      <c r="L132" s="33"/>
      <c r="M132" s="70"/>
      <c r="N132" s="71"/>
      <c r="O132" s="71"/>
      <c r="P132" s="186">
        <f>P133</f>
        <v>0</v>
      </c>
      <c r="Q132" s="71"/>
      <c r="R132" s="186">
        <f>R133</f>
        <v>190.72864000000001</v>
      </c>
      <c r="S132" s="71"/>
      <c r="T132" s="187">
        <f>T133</f>
        <v>146.61599999999999</v>
      </c>
      <c r="AT132" s="13" t="s">
        <v>79</v>
      </c>
      <c r="AU132" s="13" t="s">
        <v>107</v>
      </c>
      <c r="BK132" s="188">
        <f>BK133</f>
        <v>0</v>
      </c>
    </row>
    <row r="133" spans="2:65" s="11" customFormat="1" ht="25.9" customHeight="1">
      <c r="B133" s="189"/>
      <c r="C133" s="190"/>
      <c r="D133" s="191" t="s">
        <v>79</v>
      </c>
      <c r="E133" s="192" t="s">
        <v>136</v>
      </c>
      <c r="F133" s="192" t="s">
        <v>137</v>
      </c>
      <c r="G133" s="190"/>
      <c r="H133" s="190"/>
      <c r="I133" s="193"/>
      <c r="J133" s="194">
        <f>BK133</f>
        <v>0</v>
      </c>
      <c r="K133" s="190"/>
      <c r="L133" s="195"/>
      <c r="M133" s="196"/>
      <c r="N133" s="197"/>
      <c r="O133" s="197"/>
      <c r="P133" s="198">
        <f>P134+P137+P142+P144+P148</f>
        <v>0</v>
      </c>
      <c r="Q133" s="197"/>
      <c r="R133" s="198">
        <f>R134+R137+R142+R144+R148</f>
        <v>190.72864000000001</v>
      </c>
      <c r="S133" s="197"/>
      <c r="T133" s="199">
        <f>T134+T137+T142+T144+T148</f>
        <v>146.61599999999999</v>
      </c>
      <c r="AR133" s="200" t="s">
        <v>21</v>
      </c>
      <c r="AT133" s="201" t="s">
        <v>79</v>
      </c>
      <c r="AU133" s="201" t="s">
        <v>80</v>
      </c>
      <c r="AY133" s="200" t="s">
        <v>138</v>
      </c>
      <c r="BK133" s="202">
        <f>BK134+BK137+BK142+BK144+BK148</f>
        <v>0</v>
      </c>
    </row>
    <row r="134" spans="2:65" s="11" customFormat="1" ht="22.9" customHeight="1">
      <c r="B134" s="189"/>
      <c r="C134" s="190"/>
      <c r="D134" s="191" t="s">
        <v>79</v>
      </c>
      <c r="E134" s="203" t="s">
        <v>21</v>
      </c>
      <c r="F134" s="203" t="s">
        <v>139</v>
      </c>
      <c r="G134" s="190"/>
      <c r="H134" s="190"/>
      <c r="I134" s="193"/>
      <c r="J134" s="204">
        <f>BK134</f>
        <v>0</v>
      </c>
      <c r="K134" s="190"/>
      <c r="L134" s="195"/>
      <c r="M134" s="196"/>
      <c r="N134" s="197"/>
      <c r="O134" s="197"/>
      <c r="P134" s="198">
        <f>SUM(P135:P136)</f>
        <v>0</v>
      </c>
      <c r="Q134" s="197"/>
      <c r="R134" s="198">
        <f>SUM(R135:R136)</f>
        <v>4.7680000000000007E-2</v>
      </c>
      <c r="S134" s="197"/>
      <c r="T134" s="199">
        <f>SUM(T135:T136)</f>
        <v>122.776</v>
      </c>
      <c r="AR134" s="200" t="s">
        <v>21</v>
      </c>
      <c r="AT134" s="201" t="s">
        <v>79</v>
      </c>
      <c r="AU134" s="201" t="s">
        <v>21</v>
      </c>
      <c r="AY134" s="200" t="s">
        <v>138</v>
      </c>
      <c r="BK134" s="202">
        <f>SUM(BK135:BK136)</f>
        <v>0</v>
      </c>
    </row>
    <row r="135" spans="2:65" s="1" customFormat="1" ht="24" customHeight="1">
      <c r="B135" s="31"/>
      <c r="C135" s="205" t="s">
        <v>21</v>
      </c>
      <c r="D135" s="205" t="s">
        <v>140</v>
      </c>
      <c r="E135" s="206" t="s">
        <v>141</v>
      </c>
      <c r="F135" s="207" t="s">
        <v>142</v>
      </c>
      <c r="G135" s="208" t="s">
        <v>143</v>
      </c>
      <c r="H135" s="209">
        <v>1192</v>
      </c>
      <c r="I135" s="210"/>
      <c r="J135" s="211">
        <f>ROUND(I135*H135,2)</f>
        <v>0</v>
      </c>
      <c r="K135" s="207" t="s">
        <v>144</v>
      </c>
      <c r="L135" s="33"/>
      <c r="M135" s="212" t="s">
        <v>1</v>
      </c>
      <c r="N135" s="213" t="s">
        <v>45</v>
      </c>
      <c r="O135" s="63"/>
      <c r="P135" s="214">
        <f>O135*H135</f>
        <v>0</v>
      </c>
      <c r="Q135" s="214">
        <v>4.0000000000000003E-5</v>
      </c>
      <c r="R135" s="214">
        <f>Q135*H135</f>
        <v>4.7680000000000007E-2</v>
      </c>
      <c r="S135" s="214">
        <v>0.10299999999999999</v>
      </c>
      <c r="T135" s="215">
        <f>S135*H135</f>
        <v>122.776</v>
      </c>
      <c r="AR135" s="216" t="s">
        <v>145</v>
      </c>
      <c r="AT135" s="216" t="s">
        <v>140</v>
      </c>
      <c r="AU135" s="216" t="s">
        <v>89</v>
      </c>
      <c r="AY135" s="13" t="s">
        <v>138</v>
      </c>
      <c r="BE135" s="102">
        <f>IF(N135="základní",J135,0)</f>
        <v>0</v>
      </c>
      <c r="BF135" s="102">
        <f>IF(N135="snížená",J135,0)</f>
        <v>0</v>
      </c>
      <c r="BG135" s="102">
        <f>IF(N135="zákl. přenesená",J135,0)</f>
        <v>0</v>
      </c>
      <c r="BH135" s="102">
        <f>IF(N135="sníž. přenesená",J135,0)</f>
        <v>0</v>
      </c>
      <c r="BI135" s="102">
        <f>IF(N135="nulová",J135,0)</f>
        <v>0</v>
      </c>
      <c r="BJ135" s="13" t="s">
        <v>21</v>
      </c>
      <c r="BK135" s="102">
        <f>ROUND(I135*H135,2)</f>
        <v>0</v>
      </c>
      <c r="BL135" s="13" t="s">
        <v>145</v>
      </c>
      <c r="BM135" s="216" t="s">
        <v>146</v>
      </c>
    </row>
    <row r="136" spans="2:65" s="1" customFormat="1" ht="24" customHeight="1">
      <c r="B136" s="31"/>
      <c r="C136" s="205" t="s">
        <v>89</v>
      </c>
      <c r="D136" s="205" t="s">
        <v>140</v>
      </c>
      <c r="E136" s="206" t="s">
        <v>147</v>
      </c>
      <c r="F136" s="207" t="s">
        <v>148</v>
      </c>
      <c r="G136" s="208" t="s">
        <v>149</v>
      </c>
      <c r="H136" s="209">
        <v>45.18</v>
      </c>
      <c r="I136" s="210"/>
      <c r="J136" s="211">
        <f>ROUND(I136*H136,2)</f>
        <v>0</v>
      </c>
      <c r="K136" s="207" t="s">
        <v>150</v>
      </c>
      <c r="L136" s="33"/>
      <c r="M136" s="212" t="s">
        <v>1</v>
      </c>
      <c r="N136" s="213" t="s">
        <v>45</v>
      </c>
      <c r="O136" s="63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AR136" s="216" t="s">
        <v>145</v>
      </c>
      <c r="AT136" s="216" t="s">
        <v>140</v>
      </c>
      <c r="AU136" s="216" t="s">
        <v>89</v>
      </c>
      <c r="AY136" s="13" t="s">
        <v>138</v>
      </c>
      <c r="BE136" s="102">
        <f>IF(N136="základní",J136,0)</f>
        <v>0</v>
      </c>
      <c r="BF136" s="102">
        <f>IF(N136="snížená",J136,0)</f>
        <v>0</v>
      </c>
      <c r="BG136" s="102">
        <f>IF(N136="zákl. přenesená",J136,0)</f>
        <v>0</v>
      </c>
      <c r="BH136" s="102">
        <f>IF(N136="sníž. přenesená",J136,0)</f>
        <v>0</v>
      </c>
      <c r="BI136" s="102">
        <f>IF(N136="nulová",J136,0)</f>
        <v>0</v>
      </c>
      <c r="BJ136" s="13" t="s">
        <v>21</v>
      </c>
      <c r="BK136" s="102">
        <f>ROUND(I136*H136,2)</f>
        <v>0</v>
      </c>
      <c r="BL136" s="13" t="s">
        <v>145</v>
      </c>
      <c r="BM136" s="216" t="s">
        <v>151</v>
      </c>
    </row>
    <row r="137" spans="2:65" s="11" customFormat="1" ht="22.9" customHeight="1">
      <c r="B137" s="189"/>
      <c r="C137" s="190"/>
      <c r="D137" s="191" t="s">
        <v>79</v>
      </c>
      <c r="E137" s="203" t="s">
        <v>152</v>
      </c>
      <c r="F137" s="203" t="s">
        <v>153</v>
      </c>
      <c r="G137" s="190"/>
      <c r="H137" s="190"/>
      <c r="I137" s="193"/>
      <c r="J137" s="204">
        <f>BK137</f>
        <v>0</v>
      </c>
      <c r="K137" s="190"/>
      <c r="L137" s="195"/>
      <c r="M137" s="196"/>
      <c r="N137" s="197"/>
      <c r="O137" s="197"/>
      <c r="P137" s="198">
        <f>SUM(P138:P141)</f>
        <v>0</v>
      </c>
      <c r="Q137" s="197"/>
      <c r="R137" s="198">
        <f>SUM(R138:R141)</f>
        <v>7.1639200000000001</v>
      </c>
      <c r="S137" s="197"/>
      <c r="T137" s="199">
        <f>SUM(T138:T141)</f>
        <v>0</v>
      </c>
      <c r="AR137" s="200" t="s">
        <v>21</v>
      </c>
      <c r="AT137" s="201" t="s">
        <v>79</v>
      </c>
      <c r="AU137" s="201" t="s">
        <v>21</v>
      </c>
      <c r="AY137" s="200" t="s">
        <v>138</v>
      </c>
      <c r="BK137" s="202">
        <f>SUM(BK138:BK141)</f>
        <v>0</v>
      </c>
    </row>
    <row r="138" spans="2:65" s="1" customFormat="1" ht="24" customHeight="1">
      <c r="B138" s="31"/>
      <c r="C138" s="205" t="s">
        <v>154</v>
      </c>
      <c r="D138" s="205" t="s">
        <v>140</v>
      </c>
      <c r="E138" s="206" t="s">
        <v>155</v>
      </c>
      <c r="F138" s="207" t="s">
        <v>156</v>
      </c>
      <c r="G138" s="208" t="s">
        <v>143</v>
      </c>
      <c r="H138" s="209">
        <v>119.2</v>
      </c>
      <c r="I138" s="210"/>
      <c r="J138" s="211">
        <f>ROUND(I138*H138,2)</f>
        <v>0</v>
      </c>
      <c r="K138" s="207" t="s">
        <v>144</v>
      </c>
      <c r="L138" s="33"/>
      <c r="M138" s="212" t="s">
        <v>1</v>
      </c>
      <c r="N138" s="213" t="s">
        <v>45</v>
      </c>
      <c r="O138" s="63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AR138" s="216" t="s">
        <v>145</v>
      </c>
      <c r="AT138" s="216" t="s">
        <v>140</v>
      </c>
      <c r="AU138" s="216" t="s">
        <v>89</v>
      </c>
      <c r="AY138" s="13" t="s">
        <v>138</v>
      </c>
      <c r="BE138" s="102">
        <f>IF(N138="základní",J138,0)</f>
        <v>0</v>
      </c>
      <c r="BF138" s="102">
        <f>IF(N138="snížená",J138,0)</f>
        <v>0</v>
      </c>
      <c r="BG138" s="102">
        <f>IF(N138="zákl. přenesená",J138,0)</f>
        <v>0</v>
      </c>
      <c r="BH138" s="102">
        <f>IF(N138="sníž. přenesená",J138,0)</f>
        <v>0</v>
      </c>
      <c r="BI138" s="102">
        <f>IF(N138="nulová",J138,0)</f>
        <v>0</v>
      </c>
      <c r="BJ138" s="13" t="s">
        <v>21</v>
      </c>
      <c r="BK138" s="102">
        <f>ROUND(I138*H138,2)</f>
        <v>0</v>
      </c>
      <c r="BL138" s="13" t="s">
        <v>145</v>
      </c>
      <c r="BM138" s="216" t="s">
        <v>157</v>
      </c>
    </row>
    <row r="139" spans="2:65" s="1" customFormat="1" ht="24" customHeight="1">
      <c r="B139" s="31"/>
      <c r="C139" s="205" t="s">
        <v>145</v>
      </c>
      <c r="D139" s="205" t="s">
        <v>140</v>
      </c>
      <c r="E139" s="206" t="s">
        <v>158</v>
      </c>
      <c r="F139" s="207" t="s">
        <v>159</v>
      </c>
      <c r="G139" s="208" t="s">
        <v>143</v>
      </c>
      <c r="H139" s="209">
        <v>1192</v>
      </c>
      <c r="I139" s="210"/>
      <c r="J139" s="211">
        <f>ROUND(I139*H139,2)</f>
        <v>0</v>
      </c>
      <c r="K139" s="207" t="s">
        <v>144</v>
      </c>
      <c r="L139" s="33"/>
      <c r="M139" s="212" t="s">
        <v>1</v>
      </c>
      <c r="N139" s="213" t="s">
        <v>45</v>
      </c>
      <c r="O139" s="63"/>
      <c r="P139" s="214">
        <f>O139*H139</f>
        <v>0</v>
      </c>
      <c r="Q139" s="214">
        <v>6.0099999999999997E-3</v>
      </c>
      <c r="R139" s="214">
        <f>Q139*H139</f>
        <v>7.1639200000000001</v>
      </c>
      <c r="S139" s="214">
        <v>0</v>
      </c>
      <c r="T139" s="215">
        <f>S139*H139</f>
        <v>0</v>
      </c>
      <c r="AR139" s="216" t="s">
        <v>145</v>
      </c>
      <c r="AT139" s="216" t="s">
        <v>140</v>
      </c>
      <c r="AU139" s="216" t="s">
        <v>89</v>
      </c>
      <c r="AY139" s="13" t="s">
        <v>138</v>
      </c>
      <c r="BE139" s="102">
        <f>IF(N139="základní",J139,0)</f>
        <v>0</v>
      </c>
      <c r="BF139" s="102">
        <f>IF(N139="snížená",J139,0)</f>
        <v>0</v>
      </c>
      <c r="BG139" s="102">
        <f>IF(N139="zákl. přenesená",J139,0)</f>
        <v>0</v>
      </c>
      <c r="BH139" s="102">
        <f>IF(N139="sníž. přenesená",J139,0)</f>
        <v>0</v>
      </c>
      <c r="BI139" s="102">
        <f>IF(N139="nulová",J139,0)</f>
        <v>0</v>
      </c>
      <c r="BJ139" s="13" t="s">
        <v>21</v>
      </c>
      <c r="BK139" s="102">
        <f>ROUND(I139*H139,2)</f>
        <v>0</v>
      </c>
      <c r="BL139" s="13" t="s">
        <v>145</v>
      </c>
      <c r="BM139" s="216" t="s">
        <v>160</v>
      </c>
    </row>
    <row r="140" spans="2:65" s="1" customFormat="1" ht="36" customHeight="1">
      <c r="B140" s="31"/>
      <c r="C140" s="205" t="s">
        <v>152</v>
      </c>
      <c r="D140" s="205" t="s">
        <v>140</v>
      </c>
      <c r="E140" s="206" t="s">
        <v>161</v>
      </c>
      <c r="F140" s="207" t="s">
        <v>162</v>
      </c>
      <c r="G140" s="208" t="s">
        <v>143</v>
      </c>
      <c r="H140" s="209">
        <v>119.2</v>
      </c>
      <c r="I140" s="210"/>
      <c r="J140" s="211">
        <f>ROUND(I140*H140,2)</f>
        <v>0</v>
      </c>
      <c r="K140" s="207" t="s">
        <v>163</v>
      </c>
      <c r="L140" s="33"/>
      <c r="M140" s="212" t="s">
        <v>1</v>
      </c>
      <c r="N140" s="213" t="s">
        <v>45</v>
      </c>
      <c r="O140" s="63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AR140" s="216" t="s">
        <v>145</v>
      </c>
      <c r="AT140" s="216" t="s">
        <v>140</v>
      </c>
      <c r="AU140" s="216" t="s">
        <v>89</v>
      </c>
      <c r="AY140" s="13" t="s">
        <v>138</v>
      </c>
      <c r="BE140" s="102">
        <f>IF(N140="základní",J140,0)</f>
        <v>0</v>
      </c>
      <c r="BF140" s="102">
        <f>IF(N140="snížená",J140,0)</f>
        <v>0</v>
      </c>
      <c r="BG140" s="102">
        <f>IF(N140="zákl. přenesená",J140,0)</f>
        <v>0</v>
      </c>
      <c r="BH140" s="102">
        <f>IF(N140="sníž. přenesená",J140,0)</f>
        <v>0</v>
      </c>
      <c r="BI140" s="102">
        <f>IF(N140="nulová",J140,0)</f>
        <v>0</v>
      </c>
      <c r="BJ140" s="13" t="s">
        <v>21</v>
      </c>
      <c r="BK140" s="102">
        <f>ROUND(I140*H140,2)</f>
        <v>0</v>
      </c>
      <c r="BL140" s="13" t="s">
        <v>145</v>
      </c>
      <c r="BM140" s="216" t="s">
        <v>164</v>
      </c>
    </row>
    <row r="141" spans="2:65" s="1" customFormat="1" ht="24" customHeight="1">
      <c r="B141" s="31"/>
      <c r="C141" s="205" t="s">
        <v>165</v>
      </c>
      <c r="D141" s="205" t="s">
        <v>140</v>
      </c>
      <c r="E141" s="206" t="s">
        <v>166</v>
      </c>
      <c r="F141" s="207" t="s">
        <v>167</v>
      </c>
      <c r="G141" s="208" t="s">
        <v>143</v>
      </c>
      <c r="H141" s="209">
        <v>1192</v>
      </c>
      <c r="I141" s="210"/>
      <c r="J141" s="211">
        <f>ROUND(I141*H141,2)</f>
        <v>0</v>
      </c>
      <c r="K141" s="207" t="s">
        <v>163</v>
      </c>
      <c r="L141" s="33"/>
      <c r="M141" s="212" t="s">
        <v>1</v>
      </c>
      <c r="N141" s="213" t="s">
        <v>45</v>
      </c>
      <c r="O141" s="63"/>
      <c r="P141" s="214">
        <f>O141*H141</f>
        <v>0</v>
      </c>
      <c r="Q141" s="214">
        <v>0</v>
      </c>
      <c r="R141" s="214">
        <f>Q141*H141</f>
        <v>0</v>
      </c>
      <c r="S141" s="214">
        <v>0</v>
      </c>
      <c r="T141" s="215">
        <f>S141*H141</f>
        <v>0</v>
      </c>
      <c r="AR141" s="216" t="s">
        <v>145</v>
      </c>
      <c r="AT141" s="216" t="s">
        <v>140</v>
      </c>
      <c r="AU141" s="216" t="s">
        <v>89</v>
      </c>
      <c r="AY141" s="13" t="s">
        <v>138</v>
      </c>
      <c r="BE141" s="102">
        <f>IF(N141="základní",J141,0)</f>
        <v>0</v>
      </c>
      <c r="BF141" s="102">
        <f>IF(N141="snížená",J141,0)</f>
        <v>0</v>
      </c>
      <c r="BG141" s="102">
        <f>IF(N141="zákl. přenesená",J141,0)</f>
        <v>0</v>
      </c>
      <c r="BH141" s="102">
        <f>IF(N141="sníž. přenesená",J141,0)</f>
        <v>0</v>
      </c>
      <c r="BI141" s="102">
        <f>IF(N141="nulová",J141,0)</f>
        <v>0</v>
      </c>
      <c r="BJ141" s="13" t="s">
        <v>21</v>
      </c>
      <c r="BK141" s="102">
        <f>ROUND(I141*H141,2)</f>
        <v>0</v>
      </c>
      <c r="BL141" s="13" t="s">
        <v>145</v>
      </c>
      <c r="BM141" s="216" t="s">
        <v>168</v>
      </c>
    </row>
    <row r="142" spans="2:65" s="11" customFormat="1" ht="22.9" customHeight="1">
      <c r="B142" s="189"/>
      <c r="C142" s="190"/>
      <c r="D142" s="191" t="s">
        <v>79</v>
      </c>
      <c r="E142" s="203" t="s">
        <v>169</v>
      </c>
      <c r="F142" s="203" t="s">
        <v>170</v>
      </c>
      <c r="G142" s="190"/>
      <c r="H142" s="190"/>
      <c r="I142" s="193"/>
      <c r="J142" s="204">
        <f>BK142</f>
        <v>0</v>
      </c>
      <c r="K142" s="190"/>
      <c r="L142" s="195"/>
      <c r="M142" s="196"/>
      <c r="N142" s="197"/>
      <c r="O142" s="197"/>
      <c r="P142" s="198">
        <f>P143</f>
        <v>0</v>
      </c>
      <c r="Q142" s="197"/>
      <c r="R142" s="198">
        <f>R143</f>
        <v>5.5078399999999998</v>
      </c>
      <c r="S142" s="197"/>
      <c r="T142" s="199">
        <f>T143</f>
        <v>0</v>
      </c>
      <c r="AR142" s="200" t="s">
        <v>21</v>
      </c>
      <c r="AT142" s="201" t="s">
        <v>79</v>
      </c>
      <c r="AU142" s="201" t="s">
        <v>21</v>
      </c>
      <c r="AY142" s="200" t="s">
        <v>138</v>
      </c>
      <c r="BK142" s="202">
        <f>BK143</f>
        <v>0</v>
      </c>
    </row>
    <row r="143" spans="2:65" s="1" customFormat="1" ht="24" customHeight="1">
      <c r="B143" s="31"/>
      <c r="C143" s="205" t="s">
        <v>171</v>
      </c>
      <c r="D143" s="205" t="s">
        <v>140</v>
      </c>
      <c r="E143" s="206" t="s">
        <v>172</v>
      </c>
      <c r="F143" s="207" t="s">
        <v>173</v>
      </c>
      <c r="G143" s="208" t="s">
        <v>174</v>
      </c>
      <c r="H143" s="209">
        <v>13</v>
      </c>
      <c r="I143" s="210"/>
      <c r="J143" s="211">
        <f>ROUND(I143*H143,2)</f>
        <v>0</v>
      </c>
      <c r="K143" s="207" t="s">
        <v>144</v>
      </c>
      <c r="L143" s="33"/>
      <c r="M143" s="212" t="s">
        <v>1</v>
      </c>
      <c r="N143" s="213" t="s">
        <v>45</v>
      </c>
      <c r="O143" s="63"/>
      <c r="P143" s="214">
        <f>O143*H143</f>
        <v>0</v>
      </c>
      <c r="Q143" s="214">
        <v>0.42368</v>
      </c>
      <c r="R143" s="214">
        <f>Q143*H143</f>
        <v>5.5078399999999998</v>
      </c>
      <c r="S143" s="214">
        <v>0</v>
      </c>
      <c r="T143" s="215">
        <f>S143*H143</f>
        <v>0</v>
      </c>
      <c r="AR143" s="216" t="s">
        <v>145</v>
      </c>
      <c r="AT143" s="216" t="s">
        <v>140</v>
      </c>
      <c r="AU143" s="216" t="s">
        <v>89</v>
      </c>
      <c r="AY143" s="13" t="s">
        <v>138</v>
      </c>
      <c r="BE143" s="102">
        <f>IF(N143="základní",J143,0)</f>
        <v>0</v>
      </c>
      <c r="BF143" s="102">
        <f>IF(N143="snížená",J143,0)</f>
        <v>0</v>
      </c>
      <c r="BG143" s="102">
        <f>IF(N143="zákl. přenesená",J143,0)</f>
        <v>0</v>
      </c>
      <c r="BH143" s="102">
        <f>IF(N143="sníž. přenesená",J143,0)</f>
        <v>0</v>
      </c>
      <c r="BI143" s="102">
        <f>IF(N143="nulová",J143,0)</f>
        <v>0</v>
      </c>
      <c r="BJ143" s="13" t="s">
        <v>21</v>
      </c>
      <c r="BK143" s="102">
        <f>ROUND(I143*H143,2)</f>
        <v>0</v>
      </c>
      <c r="BL143" s="13" t="s">
        <v>145</v>
      </c>
      <c r="BM143" s="216" t="s">
        <v>175</v>
      </c>
    </row>
    <row r="144" spans="2:65" s="11" customFormat="1" ht="22.9" customHeight="1">
      <c r="B144" s="189"/>
      <c r="C144" s="190"/>
      <c r="D144" s="191" t="s">
        <v>79</v>
      </c>
      <c r="E144" s="203" t="s">
        <v>176</v>
      </c>
      <c r="F144" s="203" t="s">
        <v>177</v>
      </c>
      <c r="G144" s="190"/>
      <c r="H144" s="190"/>
      <c r="I144" s="193"/>
      <c r="J144" s="204">
        <f>BK144</f>
        <v>0</v>
      </c>
      <c r="K144" s="190"/>
      <c r="L144" s="195"/>
      <c r="M144" s="196"/>
      <c r="N144" s="197"/>
      <c r="O144" s="197"/>
      <c r="P144" s="198">
        <f>SUM(P145:P147)</f>
        <v>0</v>
      </c>
      <c r="Q144" s="197"/>
      <c r="R144" s="198">
        <f>SUM(R145:R147)</f>
        <v>178.00920000000002</v>
      </c>
      <c r="S144" s="197"/>
      <c r="T144" s="199">
        <f>SUM(T145:T147)</f>
        <v>23.84</v>
      </c>
      <c r="AR144" s="200" t="s">
        <v>21</v>
      </c>
      <c r="AT144" s="201" t="s">
        <v>79</v>
      </c>
      <c r="AU144" s="201" t="s">
        <v>21</v>
      </c>
      <c r="AY144" s="200" t="s">
        <v>138</v>
      </c>
      <c r="BK144" s="202">
        <f>SUM(BK145:BK147)</f>
        <v>0</v>
      </c>
    </row>
    <row r="145" spans="2:65" s="1" customFormat="1" ht="24" customHeight="1">
      <c r="B145" s="31"/>
      <c r="C145" s="205" t="s">
        <v>169</v>
      </c>
      <c r="D145" s="205" t="s">
        <v>140</v>
      </c>
      <c r="E145" s="206" t="s">
        <v>178</v>
      </c>
      <c r="F145" s="207" t="s">
        <v>179</v>
      </c>
      <c r="G145" s="208" t="s">
        <v>180</v>
      </c>
      <c r="H145" s="209">
        <v>753</v>
      </c>
      <c r="I145" s="210"/>
      <c r="J145" s="211">
        <f>ROUND(I145*H145,2)</f>
        <v>0</v>
      </c>
      <c r="K145" s="207" t="s">
        <v>163</v>
      </c>
      <c r="L145" s="33"/>
      <c r="M145" s="212" t="s">
        <v>1</v>
      </c>
      <c r="N145" s="213" t="s">
        <v>45</v>
      </c>
      <c r="O145" s="63"/>
      <c r="P145" s="214">
        <f>O145*H145</f>
        <v>0</v>
      </c>
      <c r="Q145" s="214">
        <v>0.15540000000000001</v>
      </c>
      <c r="R145" s="214">
        <f>Q145*H145</f>
        <v>117.01620000000001</v>
      </c>
      <c r="S145" s="214">
        <v>0</v>
      </c>
      <c r="T145" s="215">
        <f>S145*H145</f>
        <v>0</v>
      </c>
      <c r="AR145" s="216" t="s">
        <v>145</v>
      </c>
      <c r="AT145" s="216" t="s">
        <v>140</v>
      </c>
      <c r="AU145" s="216" t="s">
        <v>89</v>
      </c>
      <c r="AY145" s="13" t="s">
        <v>138</v>
      </c>
      <c r="BE145" s="102">
        <f>IF(N145="základní",J145,0)</f>
        <v>0</v>
      </c>
      <c r="BF145" s="102">
        <f>IF(N145="snížená",J145,0)</f>
        <v>0</v>
      </c>
      <c r="BG145" s="102">
        <f>IF(N145="zákl. přenesená",J145,0)</f>
        <v>0</v>
      </c>
      <c r="BH145" s="102">
        <f>IF(N145="sníž. přenesená",J145,0)</f>
        <v>0</v>
      </c>
      <c r="BI145" s="102">
        <f>IF(N145="nulová",J145,0)</f>
        <v>0</v>
      </c>
      <c r="BJ145" s="13" t="s">
        <v>21</v>
      </c>
      <c r="BK145" s="102">
        <f>ROUND(I145*H145,2)</f>
        <v>0</v>
      </c>
      <c r="BL145" s="13" t="s">
        <v>145</v>
      </c>
      <c r="BM145" s="216" t="s">
        <v>181</v>
      </c>
    </row>
    <row r="146" spans="2:65" s="1" customFormat="1" ht="16.5" customHeight="1">
      <c r="B146" s="31"/>
      <c r="C146" s="217" t="s">
        <v>176</v>
      </c>
      <c r="D146" s="217" t="s">
        <v>182</v>
      </c>
      <c r="E146" s="218" t="s">
        <v>183</v>
      </c>
      <c r="F146" s="219" t="s">
        <v>184</v>
      </c>
      <c r="G146" s="220" t="s">
        <v>180</v>
      </c>
      <c r="H146" s="221">
        <v>753</v>
      </c>
      <c r="I146" s="222"/>
      <c r="J146" s="223">
        <f>ROUND(I146*H146,2)</f>
        <v>0</v>
      </c>
      <c r="K146" s="219" t="s">
        <v>163</v>
      </c>
      <c r="L146" s="224"/>
      <c r="M146" s="225" t="s">
        <v>1</v>
      </c>
      <c r="N146" s="226" t="s">
        <v>45</v>
      </c>
      <c r="O146" s="63"/>
      <c r="P146" s="214">
        <f>O146*H146</f>
        <v>0</v>
      </c>
      <c r="Q146" s="214">
        <v>8.1000000000000003E-2</v>
      </c>
      <c r="R146" s="214">
        <f>Q146*H146</f>
        <v>60.993000000000002</v>
      </c>
      <c r="S146" s="214">
        <v>0</v>
      </c>
      <c r="T146" s="215">
        <f>S146*H146</f>
        <v>0</v>
      </c>
      <c r="AR146" s="216" t="s">
        <v>169</v>
      </c>
      <c r="AT146" s="216" t="s">
        <v>182</v>
      </c>
      <c r="AU146" s="216" t="s">
        <v>89</v>
      </c>
      <c r="AY146" s="13" t="s">
        <v>138</v>
      </c>
      <c r="BE146" s="102">
        <f>IF(N146="základní",J146,0)</f>
        <v>0</v>
      </c>
      <c r="BF146" s="102">
        <f>IF(N146="snížená",J146,0)</f>
        <v>0</v>
      </c>
      <c r="BG146" s="102">
        <f>IF(N146="zákl. přenesená",J146,0)</f>
        <v>0</v>
      </c>
      <c r="BH146" s="102">
        <f>IF(N146="sníž. přenesená",J146,0)</f>
        <v>0</v>
      </c>
      <c r="BI146" s="102">
        <f>IF(N146="nulová",J146,0)</f>
        <v>0</v>
      </c>
      <c r="BJ146" s="13" t="s">
        <v>21</v>
      </c>
      <c r="BK146" s="102">
        <f>ROUND(I146*H146,2)</f>
        <v>0</v>
      </c>
      <c r="BL146" s="13" t="s">
        <v>145</v>
      </c>
      <c r="BM146" s="216" t="s">
        <v>185</v>
      </c>
    </row>
    <row r="147" spans="2:65" s="1" customFormat="1" ht="16.5" customHeight="1">
      <c r="B147" s="31"/>
      <c r="C147" s="205" t="s">
        <v>25</v>
      </c>
      <c r="D147" s="205" t="s">
        <v>140</v>
      </c>
      <c r="E147" s="206" t="s">
        <v>186</v>
      </c>
      <c r="F147" s="207" t="s">
        <v>187</v>
      </c>
      <c r="G147" s="208" t="s">
        <v>143</v>
      </c>
      <c r="H147" s="209">
        <v>1192</v>
      </c>
      <c r="I147" s="210"/>
      <c r="J147" s="211">
        <f>ROUND(I147*H147,2)</f>
        <v>0</v>
      </c>
      <c r="K147" s="207" t="s">
        <v>150</v>
      </c>
      <c r="L147" s="33"/>
      <c r="M147" s="212" t="s">
        <v>1</v>
      </c>
      <c r="N147" s="213" t="s">
        <v>45</v>
      </c>
      <c r="O147" s="63"/>
      <c r="P147" s="214">
        <f>O147*H147</f>
        <v>0</v>
      </c>
      <c r="Q147" s="214">
        <v>0</v>
      </c>
      <c r="R147" s="214">
        <f>Q147*H147</f>
        <v>0</v>
      </c>
      <c r="S147" s="214">
        <v>0.02</v>
      </c>
      <c r="T147" s="215">
        <f>S147*H147</f>
        <v>23.84</v>
      </c>
      <c r="AR147" s="216" t="s">
        <v>145</v>
      </c>
      <c r="AT147" s="216" t="s">
        <v>140</v>
      </c>
      <c r="AU147" s="216" t="s">
        <v>89</v>
      </c>
      <c r="AY147" s="13" t="s">
        <v>138</v>
      </c>
      <c r="BE147" s="102">
        <f>IF(N147="základní",J147,0)</f>
        <v>0</v>
      </c>
      <c r="BF147" s="102">
        <f>IF(N147="snížená",J147,0)</f>
        <v>0</v>
      </c>
      <c r="BG147" s="102">
        <f>IF(N147="zákl. přenesená",J147,0)</f>
        <v>0</v>
      </c>
      <c r="BH147" s="102">
        <f>IF(N147="sníž. přenesená",J147,0)</f>
        <v>0</v>
      </c>
      <c r="BI147" s="102">
        <f>IF(N147="nulová",J147,0)</f>
        <v>0</v>
      </c>
      <c r="BJ147" s="13" t="s">
        <v>21</v>
      </c>
      <c r="BK147" s="102">
        <f>ROUND(I147*H147,2)</f>
        <v>0</v>
      </c>
      <c r="BL147" s="13" t="s">
        <v>145</v>
      </c>
      <c r="BM147" s="216" t="s">
        <v>188</v>
      </c>
    </row>
    <row r="148" spans="2:65" s="11" customFormat="1" ht="22.9" customHeight="1">
      <c r="B148" s="189"/>
      <c r="C148" s="190"/>
      <c r="D148" s="191" t="s">
        <v>79</v>
      </c>
      <c r="E148" s="203" t="s">
        <v>189</v>
      </c>
      <c r="F148" s="203" t="s">
        <v>190</v>
      </c>
      <c r="G148" s="190"/>
      <c r="H148" s="190"/>
      <c r="I148" s="193"/>
      <c r="J148" s="204">
        <f>BK148</f>
        <v>0</v>
      </c>
      <c r="K148" s="190"/>
      <c r="L148" s="195"/>
      <c r="M148" s="196"/>
      <c r="N148" s="197"/>
      <c r="O148" s="197"/>
      <c r="P148" s="198">
        <f>SUM(P149:P151)</f>
        <v>0</v>
      </c>
      <c r="Q148" s="197"/>
      <c r="R148" s="198">
        <f>SUM(R149:R151)</f>
        <v>0</v>
      </c>
      <c r="S148" s="197"/>
      <c r="T148" s="199">
        <f>SUM(T149:T151)</f>
        <v>0</v>
      </c>
      <c r="AR148" s="200" t="s">
        <v>21</v>
      </c>
      <c r="AT148" s="201" t="s">
        <v>79</v>
      </c>
      <c r="AU148" s="201" t="s">
        <v>21</v>
      </c>
      <c r="AY148" s="200" t="s">
        <v>138</v>
      </c>
      <c r="BK148" s="202">
        <f>SUM(BK149:BK151)</f>
        <v>0</v>
      </c>
    </row>
    <row r="149" spans="2:65" s="1" customFormat="1" ht="16.5" customHeight="1">
      <c r="B149" s="31"/>
      <c r="C149" s="205" t="s">
        <v>191</v>
      </c>
      <c r="D149" s="205" t="s">
        <v>140</v>
      </c>
      <c r="E149" s="206" t="s">
        <v>192</v>
      </c>
      <c r="F149" s="207" t="s">
        <v>193</v>
      </c>
      <c r="G149" s="208" t="s">
        <v>194</v>
      </c>
      <c r="H149" s="209">
        <v>146.61600000000001</v>
      </c>
      <c r="I149" s="210"/>
      <c r="J149" s="211">
        <f>ROUND(I149*H149,2)</f>
        <v>0</v>
      </c>
      <c r="K149" s="207" t="s">
        <v>144</v>
      </c>
      <c r="L149" s="33"/>
      <c r="M149" s="212" t="s">
        <v>1</v>
      </c>
      <c r="N149" s="213" t="s">
        <v>45</v>
      </c>
      <c r="O149" s="63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AR149" s="216" t="s">
        <v>145</v>
      </c>
      <c r="AT149" s="216" t="s">
        <v>140</v>
      </c>
      <c r="AU149" s="216" t="s">
        <v>89</v>
      </c>
      <c r="AY149" s="13" t="s">
        <v>138</v>
      </c>
      <c r="BE149" s="102">
        <f>IF(N149="základní",J149,0)</f>
        <v>0</v>
      </c>
      <c r="BF149" s="102">
        <f>IF(N149="snížená",J149,0)</f>
        <v>0</v>
      </c>
      <c r="BG149" s="102">
        <f>IF(N149="zákl. přenesená",J149,0)</f>
        <v>0</v>
      </c>
      <c r="BH149" s="102">
        <f>IF(N149="sníž. přenesená",J149,0)</f>
        <v>0</v>
      </c>
      <c r="BI149" s="102">
        <f>IF(N149="nulová",J149,0)</f>
        <v>0</v>
      </c>
      <c r="BJ149" s="13" t="s">
        <v>21</v>
      </c>
      <c r="BK149" s="102">
        <f>ROUND(I149*H149,2)</f>
        <v>0</v>
      </c>
      <c r="BL149" s="13" t="s">
        <v>145</v>
      </c>
      <c r="BM149" s="216" t="s">
        <v>195</v>
      </c>
    </row>
    <row r="150" spans="2:65" s="1" customFormat="1" ht="24" customHeight="1">
      <c r="B150" s="31"/>
      <c r="C150" s="205" t="s">
        <v>196</v>
      </c>
      <c r="D150" s="205" t="s">
        <v>140</v>
      </c>
      <c r="E150" s="206" t="s">
        <v>197</v>
      </c>
      <c r="F150" s="207" t="s">
        <v>198</v>
      </c>
      <c r="G150" s="208" t="s">
        <v>194</v>
      </c>
      <c r="H150" s="209">
        <v>146.61600000000001</v>
      </c>
      <c r="I150" s="210"/>
      <c r="J150" s="211">
        <f>ROUND(I150*H150,2)</f>
        <v>0</v>
      </c>
      <c r="K150" s="207" t="s">
        <v>144</v>
      </c>
      <c r="L150" s="33"/>
      <c r="M150" s="212" t="s">
        <v>1</v>
      </c>
      <c r="N150" s="213" t="s">
        <v>45</v>
      </c>
      <c r="O150" s="63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AR150" s="216" t="s">
        <v>145</v>
      </c>
      <c r="AT150" s="216" t="s">
        <v>140</v>
      </c>
      <c r="AU150" s="216" t="s">
        <v>89</v>
      </c>
      <c r="AY150" s="13" t="s">
        <v>138</v>
      </c>
      <c r="BE150" s="102">
        <f>IF(N150="základní",J150,0)</f>
        <v>0</v>
      </c>
      <c r="BF150" s="102">
        <f>IF(N150="snížená",J150,0)</f>
        <v>0</v>
      </c>
      <c r="BG150" s="102">
        <f>IF(N150="zákl. přenesená",J150,0)</f>
        <v>0</v>
      </c>
      <c r="BH150" s="102">
        <f>IF(N150="sníž. přenesená",J150,0)</f>
        <v>0</v>
      </c>
      <c r="BI150" s="102">
        <f>IF(N150="nulová",J150,0)</f>
        <v>0</v>
      </c>
      <c r="BJ150" s="13" t="s">
        <v>21</v>
      </c>
      <c r="BK150" s="102">
        <f>ROUND(I150*H150,2)</f>
        <v>0</v>
      </c>
      <c r="BL150" s="13" t="s">
        <v>145</v>
      </c>
      <c r="BM150" s="216" t="s">
        <v>199</v>
      </c>
    </row>
    <row r="151" spans="2:65" s="1" customFormat="1" ht="24" customHeight="1">
      <c r="B151" s="31"/>
      <c r="C151" s="205" t="s">
        <v>200</v>
      </c>
      <c r="D151" s="205" t="s">
        <v>140</v>
      </c>
      <c r="E151" s="206" t="s">
        <v>201</v>
      </c>
      <c r="F151" s="207" t="s">
        <v>202</v>
      </c>
      <c r="G151" s="208" t="s">
        <v>194</v>
      </c>
      <c r="H151" s="209">
        <v>586.46400000000006</v>
      </c>
      <c r="I151" s="210"/>
      <c r="J151" s="211">
        <f>ROUND(I151*H151,2)</f>
        <v>0</v>
      </c>
      <c r="K151" s="207" t="s">
        <v>144</v>
      </c>
      <c r="L151" s="33"/>
      <c r="M151" s="227" t="s">
        <v>1</v>
      </c>
      <c r="N151" s="228" t="s">
        <v>45</v>
      </c>
      <c r="O151" s="229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AR151" s="216" t="s">
        <v>145</v>
      </c>
      <c r="AT151" s="216" t="s">
        <v>140</v>
      </c>
      <c r="AU151" s="216" t="s">
        <v>89</v>
      </c>
      <c r="AY151" s="13" t="s">
        <v>138</v>
      </c>
      <c r="BE151" s="102">
        <f>IF(N151="základní",J151,0)</f>
        <v>0</v>
      </c>
      <c r="BF151" s="102">
        <f>IF(N151="snížená",J151,0)</f>
        <v>0</v>
      </c>
      <c r="BG151" s="102">
        <f>IF(N151="zákl. přenesená",J151,0)</f>
        <v>0</v>
      </c>
      <c r="BH151" s="102">
        <f>IF(N151="sníž. přenesená",J151,0)</f>
        <v>0</v>
      </c>
      <c r="BI151" s="102">
        <f>IF(N151="nulová",J151,0)</f>
        <v>0</v>
      </c>
      <c r="BJ151" s="13" t="s">
        <v>21</v>
      </c>
      <c r="BK151" s="102">
        <f>ROUND(I151*H151,2)</f>
        <v>0</v>
      </c>
      <c r="BL151" s="13" t="s">
        <v>145</v>
      </c>
      <c r="BM151" s="216" t="s">
        <v>203</v>
      </c>
    </row>
    <row r="152" spans="2:65" s="1" customFormat="1" ht="6.95" customHeight="1">
      <c r="B152" s="46"/>
      <c r="C152" s="47"/>
      <c r="D152" s="47"/>
      <c r="E152" s="47"/>
      <c r="F152" s="47"/>
      <c r="G152" s="47"/>
      <c r="H152" s="47"/>
      <c r="I152" s="150"/>
      <c r="J152" s="47"/>
      <c r="K152" s="47"/>
      <c r="L152" s="33"/>
    </row>
  </sheetData>
  <sheetProtection algorithmName="SHA-512" hashValue="GwW4qUYtxzjbuQKovJfxxBs7y9alVWpbTAXeAXs8Kr1OBrdCjOPD/l59VBsRgbgoOfjU2Bor2bOgEPBNg2JfSA==" saltValue="52WjxAlP8jg+rTrxGVOv43jpEXUBqrGROUxP1L/bB0CfR+s7ohvY7WgoartAVvUX7liO49HVCWWe4MZjRUPFDQ==" spinCount="100000" sheet="1" objects="1" scenarios="1" formatColumns="0" formatRows="0" autoFilter="0"/>
  <autoFilter ref="C131:K151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SO_01 - MK 1C</vt:lpstr>
      <vt:lpstr>'Rekapitulace stavby'!Názvy_tisku</vt:lpstr>
      <vt:lpstr>'SO_01 - MK 1C'!Názvy_tisku</vt:lpstr>
      <vt:lpstr>'Rekapitulace stavby'!Oblast_tisku</vt:lpstr>
      <vt:lpstr>'SO_01 - MK 1C'!Oblast_tisku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DESKTOP-OU307B7\Martin</dc:creator>
  <cp:lastModifiedBy>Zbyšek Čelikovský</cp:lastModifiedBy>
  <dcterms:created xsi:type="dcterms:W3CDTF">2019-03-21T09:53:18Z</dcterms:created>
  <dcterms:modified xsi:type="dcterms:W3CDTF">2019-03-21T10:33:44Z</dcterms:modified>
</cp:coreProperties>
</file>