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0190" windowHeight="2910"/>
  </bookViews>
  <sheets>
    <sheet name="souhrn" sheetId="7" r:id="rId1"/>
    <sheet name="001- komunikace" sheetId="3" r:id="rId2"/>
    <sheet name="002-voduprop. MK" sheetId="11" r:id="rId3"/>
    <sheet name="003 - VO" sheetId="10" r:id="rId4"/>
    <sheet name="004 - Oplocení" sheetId="6" r:id="rId5"/>
    <sheet name="005 - Zeleň" sheetId="4" r:id="rId6"/>
    <sheet name="006 - Obnova ZP" sheetId="1" r:id="rId7"/>
  </sheets>
  <externalReferences>
    <externalReference r:id="rId8"/>
    <externalReference r:id="rId9"/>
  </externalReferences>
  <definedNames>
    <definedName name="cisloobjektu">'[1]Krycí list'!$A$4</definedName>
    <definedName name="cislostavby">'[1]Krycí list'!$A$6</definedName>
    <definedName name="Dodavka">souhrn!$G$14</definedName>
    <definedName name="HSV">souhrn!$E$14</definedName>
    <definedName name="HZS">[1]Rekapitulace!$I$18</definedName>
    <definedName name="Mont">souhrn!$H$14</definedName>
    <definedName name="nazevobjektu">'[1]Krycí list'!$C$4</definedName>
    <definedName name="nazevstavby">'[1]Krycí list'!$C$6</definedName>
    <definedName name="_xlnm.Print_Area" localSheetId="6">'006 - Obnova ZP'!$A$1:$G$46</definedName>
    <definedName name="PocetMJ">#REF!</definedName>
    <definedName name="PSV">souhrn!$F$14</definedName>
    <definedName name="VRN">[1]Rekapitulace!$H$24</definedName>
  </definedNames>
  <calcPr calcId="125725"/>
</workbook>
</file>

<file path=xl/calcChain.xml><?xml version="1.0" encoding="utf-8"?>
<calcChain xmlns="http://schemas.openxmlformats.org/spreadsheetml/2006/main">
  <c r="E26" i="7"/>
  <c r="E9"/>
  <c r="K23" i="11"/>
  <c r="J23"/>
  <c r="K17"/>
  <c r="K20"/>
  <c r="K24" s="1"/>
  <c r="J20"/>
  <c r="J24" s="1"/>
  <c r="J17"/>
  <c r="K22"/>
  <c r="K19"/>
  <c r="K16"/>
  <c r="K15"/>
  <c r="K14"/>
  <c r="K13"/>
  <c r="K12"/>
  <c r="K11"/>
  <c r="K10"/>
  <c r="K9"/>
  <c r="J22"/>
  <c r="J19"/>
  <c r="J16"/>
  <c r="J15"/>
  <c r="J14"/>
  <c r="J13"/>
  <c r="J12"/>
  <c r="J11"/>
  <c r="J10"/>
  <c r="J9"/>
  <c r="G22"/>
  <c r="G19"/>
  <c r="G16"/>
  <c r="G15"/>
  <c r="G14"/>
  <c r="G13"/>
  <c r="G12"/>
  <c r="G11"/>
  <c r="G10"/>
  <c r="G9"/>
  <c r="F9"/>
  <c r="F13" s="1"/>
  <c r="F16" s="1"/>
  <c r="F11" s="1"/>
  <c r="F12" s="1"/>
  <c r="C23"/>
  <c r="I22"/>
  <c r="I23" s="1"/>
  <c r="C20"/>
  <c r="I19"/>
  <c r="I20" s="1"/>
  <c r="C17"/>
  <c r="I15"/>
  <c r="I14"/>
  <c r="I10"/>
  <c r="A10"/>
  <c r="A11" s="1"/>
  <c r="A12" s="1"/>
  <c r="A13" s="1"/>
  <c r="A14" s="1"/>
  <c r="A15" s="1"/>
  <c r="A16" s="1"/>
  <c r="E9"/>
  <c r="E13" s="1"/>
  <c r="F36" i="3"/>
  <c r="J36" s="1"/>
  <c r="F30"/>
  <c r="F33" s="1"/>
  <c r="J33" s="1"/>
  <c r="F27"/>
  <c r="F26"/>
  <c r="J26" s="1"/>
  <c r="F17"/>
  <c r="F12"/>
  <c r="J12" s="1"/>
  <c r="F11"/>
  <c r="F10"/>
  <c r="J27"/>
  <c r="J25"/>
  <c r="J22"/>
  <c r="J21"/>
  <c r="J17"/>
  <c r="J13"/>
  <c r="J11"/>
  <c r="J10"/>
  <c r="J9"/>
  <c r="I14"/>
  <c r="I44" i="1"/>
  <c r="I41"/>
  <c r="I40"/>
  <c r="I39"/>
  <c r="I38"/>
  <c r="I37"/>
  <c r="I34"/>
  <c r="I33"/>
  <c r="I32"/>
  <c r="I31"/>
  <c r="I28"/>
  <c r="E12" i="7"/>
  <c r="E11"/>
  <c r="K44" i="1"/>
  <c r="K41"/>
  <c r="K40"/>
  <c r="K39"/>
  <c r="K38"/>
  <c r="K37"/>
  <c r="K34"/>
  <c r="K33"/>
  <c r="K32"/>
  <c r="K31"/>
  <c r="K35" s="1"/>
  <c r="K28"/>
  <c r="K27"/>
  <c r="K26"/>
  <c r="K25"/>
  <c r="K29" s="1"/>
  <c r="K22"/>
  <c r="K19"/>
  <c r="K18"/>
  <c r="K17"/>
  <c r="K16"/>
  <c r="K15"/>
  <c r="K14"/>
  <c r="K13"/>
  <c r="K12"/>
  <c r="K11"/>
  <c r="K10"/>
  <c r="K9"/>
  <c r="J46"/>
  <c r="K45"/>
  <c r="J45"/>
  <c r="K42"/>
  <c r="J42"/>
  <c r="J35"/>
  <c r="I35"/>
  <c r="J29"/>
  <c r="K23"/>
  <c r="J23"/>
  <c r="K20"/>
  <c r="J20"/>
  <c r="I20"/>
  <c r="J44"/>
  <c r="J40"/>
  <c r="J39"/>
  <c r="J38"/>
  <c r="J37"/>
  <c r="J34"/>
  <c r="J33"/>
  <c r="J28"/>
  <c r="J27"/>
  <c r="J26"/>
  <c r="J25"/>
  <c r="J22"/>
  <c r="J19"/>
  <c r="J17"/>
  <c r="J16"/>
  <c r="J15"/>
  <c r="J14"/>
  <c r="J13"/>
  <c r="J12"/>
  <c r="J11"/>
  <c r="J10"/>
  <c r="J9"/>
  <c r="G9"/>
  <c r="G10"/>
  <c r="G11"/>
  <c r="G12"/>
  <c r="G13"/>
  <c r="G14"/>
  <c r="G15"/>
  <c r="G16"/>
  <c r="G17"/>
  <c r="G19"/>
  <c r="G22"/>
  <c r="G25"/>
  <c r="G26"/>
  <c r="G27"/>
  <c r="G28"/>
  <c r="G33"/>
  <c r="G37"/>
  <c r="G38"/>
  <c r="G39"/>
  <c r="G40"/>
  <c r="G44"/>
  <c r="E41"/>
  <c r="G41" s="1"/>
  <c r="E34"/>
  <c r="G34" s="1"/>
  <c r="E32"/>
  <c r="E31"/>
  <c r="E18"/>
  <c r="F41"/>
  <c r="J41" s="1"/>
  <c r="F34"/>
  <c r="F32"/>
  <c r="J32" s="1"/>
  <c r="F31"/>
  <c r="J31" s="1"/>
  <c r="F18"/>
  <c r="J18" s="1"/>
  <c r="L36" i="4"/>
  <c r="L33"/>
  <c r="L26"/>
  <c r="L22"/>
  <c r="L35"/>
  <c r="L32"/>
  <c r="L31"/>
  <c r="L30"/>
  <c r="L29"/>
  <c r="L28"/>
  <c r="L25"/>
  <c r="L24"/>
  <c r="L21"/>
  <c r="L20"/>
  <c r="L19"/>
  <c r="L18"/>
  <c r="L17"/>
  <c r="L16"/>
  <c r="L15"/>
  <c r="L14"/>
  <c r="L13"/>
  <c r="L12"/>
  <c r="L11"/>
  <c r="L10"/>
  <c r="L9"/>
  <c r="J35"/>
  <c r="K36"/>
  <c r="K33"/>
  <c r="K26"/>
  <c r="K22"/>
  <c r="L37"/>
  <c r="K37"/>
  <c r="K35"/>
  <c r="K32"/>
  <c r="K31"/>
  <c r="K30"/>
  <c r="K29"/>
  <c r="K25"/>
  <c r="K21"/>
  <c r="K20"/>
  <c r="K19"/>
  <c r="K18"/>
  <c r="K17"/>
  <c r="K13"/>
  <c r="K10"/>
  <c r="K9"/>
  <c r="J32"/>
  <c r="J31"/>
  <c r="J30"/>
  <c r="E28"/>
  <c r="E25"/>
  <c r="E24"/>
  <c r="E11"/>
  <c r="E10"/>
  <c r="G35"/>
  <c r="G32"/>
  <c r="G31"/>
  <c r="G30"/>
  <c r="G29"/>
  <c r="G21"/>
  <c r="G20"/>
  <c r="G19"/>
  <c r="G18"/>
  <c r="G17"/>
  <c r="G13"/>
  <c r="G9"/>
  <c r="F28"/>
  <c r="G28" s="1"/>
  <c r="F25"/>
  <c r="G25" s="1"/>
  <c r="F24"/>
  <c r="K24" s="1"/>
  <c r="F11"/>
  <c r="F12" s="1"/>
  <c r="F14" s="1"/>
  <c r="K14" s="1"/>
  <c r="F10"/>
  <c r="G10" s="1"/>
  <c r="K43" i="6"/>
  <c r="K42"/>
  <c r="K37"/>
  <c r="K33"/>
  <c r="K28"/>
  <c r="K22"/>
  <c r="K19"/>
  <c r="K16"/>
  <c r="K10"/>
  <c r="K41"/>
  <c r="K40"/>
  <c r="K39"/>
  <c r="K36"/>
  <c r="K35"/>
  <c r="K32"/>
  <c r="K31"/>
  <c r="K30"/>
  <c r="K27"/>
  <c r="K26"/>
  <c r="K25"/>
  <c r="K24"/>
  <c r="K21"/>
  <c r="K18"/>
  <c r="K15"/>
  <c r="K14"/>
  <c r="K13"/>
  <c r="K12"/>
  <c r="K9"/>
  <c r="J41"/>
  <c r="J40"/>
  <c r="J39"/>
  <c r="J36"/>
  <c r="J35"/>
  <c r="J32"/>
  <c r="J31"/>
  <c r="J30"/>
  <c r="J33" s="1"/>
  <c r="J27"/>
  <c r="J26"/>
  <c r="J25"/>
  <c r="J24"/>
  <c r="J21"/>
  <c r="J18"/>
  <c r="J19" s="1"/>
  <c r="J15"/>
  <c r="J14"/>
  <c r="J16" s="1"/>
  <c r="J13"/>
  <c r="J12"/>
  <c r="J9"/>
  <c r="J42"/>
  <c r="J37"/>
  <c r="J28"/>
  <c r="J22"/>
  <c r="J10"/>
  <c r="G41"/>
  <c r="G40"/>
  <c r="G39"/>
  <c r="G36"/>
  <c r="G35"/>
  <c r="G32"/>
  <c r="G31"/>
  <c r="G30"/>
  <c r="G27"/>
  <c r="G26"/>
  <c r="G25"/>
  <c r="G24"/>
  <c r="G21"/>
  <c r="G18"/>
  <c r="G15"/>
  <c r="G14"/>
  <c r="G13"/>
  <c r="G12"/>
  <c r="G9"/>
  <c r="E10" i="7"/>
  <c r="K36" i="10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I13" i="11" l="1"/>
  <c r="E16"/>
  <c r="E11" s="1"/>
  <c r="I9"/>
  <c r="E12"/>
  <c r="I12" s="1"/>
  <c r="I11"/>
  <c r="I17"/>
  <c r="I24"/>
  <c r="I16"/>
  <c r="J30" i="3"/>
  <c r="F31"/>
  <c r="J31" s="1"/>
  <c r="F32"/>
  <c r="J32" s="1"/>
  <c r="K46" i="1"/>
  <c r="E13" i="7" s="1"/>
  <c r="G32" i="1"/>
  <c r="G18"/>
  <c r="G31"/>
  <c r="K28" i="4"/>
  <c r="G24"/>
  <c r="K12"/>
  <c r="K11"/>
  <c r="G11"/>
  <c r="E12"/>
  <c r="F16"/>
  <c r="K16" s="1"/>
  <c r="F15"/>
  <c r="K15" s="1"/>
  <c r="J43" i="6"/>
  <c r="J14" i="3" l="1"/>
  <c r="J18"/>
  <c r="J16"/>
  <c r="J15"/>
  <c r="G12" i="4"/>
  <c r="E14"/>
  <c r="G14" l="1"/>
  <c r="E16"/>
  <c r="G16" s="1"/>
  <c r="E15"/>
  <c r="G15" s="1"/>
  <c r="J37" i="3" l="1"/>
  <c r="J34"/>
  <c r="J28"/>
  <c r="J23"/>
  <c r="J19"/>
  <c r="K14"/>
  <c r="G36"/>
  <c r="G33"/>
  <c r="G32"/>
  <c r="G31"/>
  <c r="G30"/>
  <c r="G27"/>
  <c r="G26"/>
  <c r="G25"/>
  <c r="G22"/>
  <c r="G21"/>
  <c r="G18"/>
  <c r="G17"/>
  <c r="G16"/>
  <c r="G15"/>
  <c r="G14"/>
  <c r="G13"/>
  <c r="G12"/>
  <c r="G11"/>
  <c r="G10"/>
  <c r="G9"/>
  <c r="J38" l="1"/>
  <c r="I15" i="6" l="1"/>
  <c r="I14"/>
  <c r="I27" i="1" l="1"/>
  <c r="I26"/>
  <c r="A26"/>
  <c r="A27" s="1"/>
  <c r="BG25"/>
  <c r="BF25"/>
  <c r="BE25"/>
  <c r="BD25"/>
  <c r="I25"/>
  <c r="BC25" s="1"/>
  <c r="A38" l="1"/>
  <c r="A39" s="1"/>
  <c r="A40" s="1"/>
  <c r="A41" s="1"/>
  <c r="A32"/>
  <c r="A33" s="1"/>
  <c r="A34" s="1"/>
  <c r="BC31"/>
  <c r="BC32"/>
  <c r="BG32"/>
  <c r="BF32"/>
  <c r="BE32"/>
  <c r="BD32"/>
  <c r="BG31"/>
  <c r="BF31"/>
  <c r="BE31"/>
  <c r="BD31"/>
  <c r="A10" i="10" l="1"/>
  <c r="A11" s="1"/>
  <c r="A12" s="1"/>
  <c r="A13" s="1"/>
  <c r="A14" s="1"/>
  <c r="A15" s="1"/>
  <c r="A16" s="1"/>
  <c r="A17" s="1"/>
  <c r="A18" s="1"/>
  <c r="A19" s="1"/>
  <c r="A20" s="1"/>
  <c r="A21" s="1"/>
  <c r="A22" s="1"/>
  <c r="A25" s="1"/>
  <c r="A30" s="1"/>
  <c r="A31" s="1"/>
  <c r="A32" s="1"/>
  <c r="A33" s="1"/>
  <c r="A34" s="1"/>
  <c r="A35" s="1"/>
  <c r="A31" i="3"/>
  <c r="A32" s="1"/>
  <c r="A33" s="1"/>
  <c r="A26"/>
  <c r="A27" s="1"/>
  <c r="A22"/>
  <c r="A10"/>
  <c r="A11" s="1"/>
  <c r="A12" s="1"/>
  <c r="A13" s="1"/>
  <c r="A15" s="1"/>
  <c r="A16" s="1"/>
  <c r="A17" s="1"/>
  <c r="A18" s="1"/>
  <c r="I11" l="1"/>
  <c r="K11" s="1"/>
  <c r="I10"/>
  <c r="K10" s="1"/>
  <c r="I9"/>
  <c r="K9" s="1"/>
  <c r="BF11"/>
  <c r="BE11"/>
  <c r="BD11"/>
  <c r="BC11"/>
  <c r="BF10"/>
  <c r="BE10"/>
  <c r="BD10"/>
  <c r="BC10"/>
  <c r="I17"/>
  <c r="K17" s="1"/>
  <c r="I22"/>
  <c r="K22" s="1"/>
  <c r="I21"/>
  <c r="K21" s="1"/>
  <c r="K23" s="1"/>
  <c r="BB10" l="1"/>
  <c r="BB11"/>
  <c r="I10" i="10"/>
  <c r="I30" i="3" l="1"/>
  <c r="K30" s="1"/>
  <c r="B10" i="7"/>
  <c r="I9" i="10"/>
  <c r="I11"/>
  <c r="I12"/>
  <c r="I13"/>
  <c r="I14"/>
  <c r="I15"/>
  <c r="I16"/>
  <c r="I17"/>
  <c r="I18"/>
  <c r="I19"/>
  <c r="I20"/>
  <c r="I21"/>
  <c r="I22"/>
  <c r="I24"/>
  <c r="I25"/>
  <c r="I27"/>
  <c r="I29"/>
  <c r="I30"/>
  <c r="I31"/>
  <c r="I32"/>
  <c r="I33"/>
  <c r="I34"/>
  <c r="I35"/>
  <c r="I32" i="6"/>
  <c r="I31"/>
  <c r="B11" i="7"/>
  <c r="C42" i="6"/>
  <c r="I41"/>
  <c r="I40"/>
  <c r="I39"/>
  <c r="C37"/>
  <c r="I36"/>
  <c r="I35"/>
  <c r="C33"/>
  <c r="I30"/>
  <c r="C28"/>
  <c r="I27"/>
  <c r="I26"/>
  <c r="I25"/>
  <c r="I24"/>
  <c r="C22"/>
  <c r="I21"/>
  <c r="I22" s="1"/>
  <c r="C19"/>
  <c r="I18"/>
  <c r="I19" s="1"/>
  <c r="C16"/>
  <c r="I13"/>
  <c r="I12"/>
  <c r="I16" s="1"/>
  <c r="C10"/>
  <c r="I9"/>
  <c r="I10" s="1"/>
  <c r="B13" i="7"/>
  <c r="B12"/>
  <c r="B8"/>
  <c r="H20"/>
  <c r="A29" i="4"/>
  <c r="A30" s="1"/>
  <c r="A31" s="1"/>
  <c r="A32" s="1"/>
  <c r="A10"/>
  <c r="A11" s="1"/>
  <c r="A12" s="1"/>
  <c r="A13" s="1"/>
  <c r="A14" s="1"/>
  <c r="A15" s="1"/>
  <c r="A16" s="1"/>
  <c r="A17" s="1"/>
  <c r="A18" s="1"/>
  <c r="A19" s="1"/>
  <c r="A20" s="1"/>
  <c r="A21" s="1"/>
  <c r="J10"/>
  <c r="J9"/>
  <c r="J28"/>
  <c r="J29"/>
  <c r="J21"/>
  <c r="I32" i="3" l="1"/>
  <c r="K32" s="1"/>
  <c r="I31"/>
  <c r="K31" s="1"/>
  <c r="I33"/>
  <c r="K33" s="1"/>
  <c r="J33" i="4"/>
  <c r="I33" i="6"/>
  <c r="I36" i="10"/>
  <c r="I14" i="7"/>
  <c r="I37" i="6"/>
  <c r="I28"/>
  <c r="I42"/>
  <c r="G14" i="7"/>
  <c r="H14"/>
  <c r="I13" i="3"/>
  <c r="K13" s="1"/>
  <c r="I18" i="1"/>
  <c r="A10"/>
  <c r="A11" s="1"/>
  <c r="A12" s="1"/>
  <c r="A13" s="1"/>
  <c r="A14" s="1"/>
  <c r="A15" s="1"/>
  <c r="A16" s="1"/>
  <c r="A17" s="1"/>
  <c r="A18" s="1"/>
  <c r="A19" s="1"/>
  <c r="K34" i="3" l="1"/>
  <c r="I43" i="6"/>
  <c r="I15" i="3"/>
  <c r="K15" s="1"/>
  <c r="C45" i="1"/>
  <c r="I45"/>
  <c r="C42"/>
  <c r="C35"/>
  <c r="C29"/>
  <c r="I29"/>
  <c r="C23"/>
  <c r="I22"/>
  <c r="I23" s="1"/>
  <c r="C20"/>
  <c r="I19"/>
  <c r="I17"/>
  <c r="I16"/>
  <c r="I15"/>
  <c r="I14"/>
  <c r="I13"/>
  <c r="I12"/>
  <c r="I11"/>
  <c r="I10"/>
  <c r="I9"/>
  <c r="I18" i="3" l="1"/>
  <c r="K18" s="1"/>
  <c r="I42" i="1"/>
  <c r="I46" l="1"/>
  <c r="J17" i="4"/>
  <c r="J20"/>
  <c r="J19"/>
  <c r="J25" l="1"/>
  <c r="J11"/>
  <c r="C36"/>
  <c r="J36"/>
  <c r="C33"/>
  <c r="C26"/>
  <c r="A25"/>
  <c r="J24"/>
  <c r="C22"/>
  <c r="J18"/>
  <c r="J13"/>
  <c r="C34" i="3"/>
  <c r="J26" i="4" l="1"/>
  <c r="J15" l="1"/>
  <c r="J12"/>
  <c r="J16" l="1"/>
  <c r="J14"/>
  <c r="C28" i="3"/>
  <c r="I25"/>
  <c r="K25" s="1"/>
  <c r="C37"/>
  <c r="C23"/>
  <c r="C19"/>
  <c r="I27" l="1"/>
  <c r="K27" s="1"/>
  <c r="J22" i="4"/>
  <c r="J37" s="1"/>
  <c r="I34" i="3"/>
  <c r="I26"/>
  <c r="K26" s="1"/>
  <c r="I23"/>
  <c r="I12"/>
  <c r="K12" s="1"/>
  <c r="K28" l="1"/>
  <c r="I28"/>
  <c r="I16"/>
  <c r="K16" s="1"/>
  <c r="K19" s="1"/>
  <c r="I36"/>
  <c r="K36" s="1"/>
  <c r="K37" s="1"/>
  <c r="I19" l="1"/>
  <c r="K38"/>
  <c r="E8" i="7" s="1"/>
  <c r="I37" i="3"/>
  <c r="I38" l="1"/>
  <c r="F14" i="7" l="1"/>
  <c r="E14" l="1"/>
  <c r="G19" l="1"/>
  <c r="I19" s="1"/>
  <c r="J14"/>
  <c r="J10" l="1"/>
  <c r="J9"/>
  <c r="J8"/>
  <c r="J13"/>
  <c r="J11"/>
  <c r="J12"/>
</calcChain>
</file>

<file path=xl/sharedStrings.xml><?xml version="1.0" encoding="utf-8"?>
<sst xmlns="http://schemas.openxmlformats.org/spreadsheetml/2006/main" count="591" uniqueCount="248">
  <si>
    <t xml:space="preserve">Položkový rozpočet </t>
  </si>
  <si>
    <t>Stavba 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</si>
  <si>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</si>
  <si>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</si>
  <si>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</si>
  <si>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</si>
  <si>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</si>
  <si>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</si>
  <si>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</si>
  <si>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Díl:</t>
  </si>
  <si>
    <t>1</t>
  </si>
  <si>
    <t>Zemní práce</t>
  </si>
  <si>
    <t>122 20-1102.R00</t>
  </si>
  <si>
    <t xml:space="preserve">Odkopávky nezapažené v hor. 3 do 1000 m3 </t>
  </si>
  <si>
    <t>m3</t>
  </si>
  <si>
    <t>139 60-1102.R00</t>
  </si>
  <si>
    <t xml:space="preserve">Ruční výkop jam, rýh a šachet v hornině tř. 3 </t>
  </si>
  <si>
    <t>171 10-1103.R00</t>
  </si>
  <si>
    <t xml:space="preserve">Uložení sypaniny do násypů zhutněných na 100% PS </t>
  </si>
  <si>
    <t>m2</t>
  </si>
  <si>
    <t>181 20-1102.R00</t>
  </si>
  <si>
    <t xml:space="preserve">Úprava pláně v násypech v hor. 1-4, se zhutněním </t>
  </si>
  <si>
    <t>182 30-0010.RAA</t>
  </si>
  <si>
    <t>Rozprostření ornice ve svahu tloušťka 15 cm dovoz ornice ze vzdálenosti 500 m, osetí trávou</t>
  </si>
  <si>
    <t>Celkem za</t>
  </si>
  <si>
    <t>2</t>
  </si>
  <si>
    <t>Základy,zvláštní zakládání</t>
  </si>
  <si>
    <t>271 57-1111.R00</t>
  </si>
  <si>
    <t xml:space="preserve">Polštář základu ze štěrkopísku tříděného </t>
  </si>
  <si>
    <t>t</t>
  </si>
  <si>
    <t>274 31-3611.R00</t>
  </si>
  <si>
    <t xml:space="preserve">Beton základových pasů prostý B 20 (C 16/20) </t>
  </si>
  <si>
    <t>kus</t>
  </si>
  <si>
    <t>3</t>
  </si>
  <si>
    <t>Svislé a kompletní konstrukce</t>
  </si>
  <si>
    <t>m</t>
  </si>
  <si>
    <t>5</t>
  </si>
  <si>
    <t>Komunikace</t>
  </si>
  <si>
    <t>91</t>
  </si>
  <si>
    <t>Doplňující práce na komunikaci</t>
  </si>
  <si>
    <t>918 10-1111.R00</t>
  </si>
  <si>
    <t>99</t>
  </si>
  <si>
    <t>Staveništní přesun hmot</t>
  </si>
  <si>
    <t>998 22-2011.R00</t>
  </si>
  <si>
    <t xml:space="preserve">Přesun hmot, pozemní komunikace, kryt z kameniva </t>
  </si>
  <si>
    <t>Celkem stavba</t>
  </si>
  <si>
    <t>Obnova veřejného prostranství v obci Bělá</t>
  </si>
  <si>
    <t>Obnova zpevněných ploch</t>
  </si>
  <si>
    <t>132 20-1101.R00</t>
  </si>
  <si>
    <t xml:space="preserve">Hloubení rýh šířky do 60 cm v hor.3 do 100 m3 </t>
  </si>
  <si>
    <t>132 20-1109.R00</t>
  </si>
  <si>
    <t xml:space="preserve">Příplatek za lepivost - hloubení rýh 60 cm v hor.3 </t>
  </si>
  <si>
    <t>171 20-1201.R00</t>
  </si>
  <si>
    <t xml:space="preserve">Uložení sypaniny na skl.-modelace na výšku přes 2m </t>
  </si>
  <si>
    <t>592-17523</t>
  </si>
  <si>
    <t>917 86-2111.R00</t>
  </si>
  <si>
    <t xml:space="preserve">Osazení stojat. obrub. bet. s opěrou,lože z B 12,5 </t>
  </si>
  <si>
    <t>592-17472</t>
  </si>
  <si>
    <t xml:space="preserve">Obrubník silniční 1000/150/250 šedý </t>
  </si>
  <si>
    <t xml:space="preserve">Lože pod obrubníky nebo obruby dlažeb z B 12,5 </t>
  </si>
  <si>
    <t>kompl</t>
  </si>
  <si>
    <t>583-44198</t>
  </si>
  <si>
    <t xml:space="preserve">Štěrkodrtě frakce 0-63 B </t>
  </si>
  <si>
    <t>T</t>
  </si>
  <si>
    <t>Izolace zdi nopovou fólií s upevněním ke zdi ukončovací lištou</t>
  </si>
  <si>
    <t>998 22-3011.R00</t>
  </si>
  <si>
    <t xml:space="preserve">Přesun hmot, pozemní komunikace, kryt dlážděný </t>
  </si>
  <si>
    <t>Oprava obecní komunikace</t>
  </si>
  <si>
    <t>Rekonstrukce komunikace</t>
  </si>
  <si>
    <t>97</t>
  </si>
  <si>
    <t>Prorážení otvorů</t>
  </si>
  <si>
    <t>979 08-8212.R00</t>
  </si>
  <si>
    <t xml:space="preserve">Nakládání suti na dopravní prostředky </t>
  </si>
  <si>
    <t>998 22-5111.R00</t>
  </si>
  <si>
    <t xml:space="preserve">Přesun hmot, pozemní komunikace, kryt živičný </t>
  </si>
  <si>
    <t>Zeleň</t>
  </si>
  <si>
    <t>184 20-1112.RAA</t>
  </si>
  <si>
    <t>Výsadba stromu s balem, v rovině, výšky do 100 cm bez dodávky dřeviny</t>
  </si>
  <si>
    <t>182 20-1101.R00</t>
  </si>
  <si>
    <t xml:space="preserve">Svahování násypů </t>
  </si>
  <si>
    <t>4</t>
  </si>
  <si>
    <t>Dřevěné zábradlí dle stávajícího vzoru</t>
  </si>
  <si>
    <t>122 20-1101.R00</t>
  </si>
  <si>
    <t xml:space="preserve">Odkopávky nezapažené v hor. 3 do 100 m3 </t>
  </si>
  <si>
    <t>132 30-1109.R00</t>
  </si>
  <si>
    <t xml:space="preserve">Příplatek za lepivost - hloubení rýh 60 cm v hor.4 </t>
  </si>
  <si>
    <t>139 60-1103.R00</t>
  </si>
  <si>
    <t xml:space="preserve">Ruční výkop jam, rýh a šachet v hornině tř. 4 </t>
  </si>
  <si>
    <t>162 70-1105.R00</t>
  </si>
  <si>
    <t xml:space="preserve">Vodorovné přemístění výkopku z hor.1-4 do 10000 m </t>
  </si>
  <si>
    <t>596 21-5040.R00</t>
  </si>
  <si>
    <t xml:space="preserve">Kladení zámkové dlažby tl. 8 cm do drtě tl. 4 cm </t>
  </si>
  <si>
    <t>592-45266</t>
  </si>
  <si>
    <t>916 53-1111.R00</t>
  </si>
  <si>
    <t xml:space="preserve">Osazení záhon.obrubníků do lože z B 12,5 bez opěry </t>
  </si>
  <si>
    <t xml:space="preserve">Obrubník Best LINEA I barevný 50x8x25 cm </t>
  </si>
  <si>
    <t>199 00-0002.R00</t>
  </si>
  <si>
    <t xml:space="preserve">Poplatek za skládku horniny 1- 4 </t>
  </si>
  <si>
    <t xml:space="preserve">Odpadkový koš </t>
  </si>
  <si>
    <t>139 60-0013.RAA</t>
  </si>
  <si>
    <t>Ruční výkop v hornině 4 hloubka do 1 m, odvoz kolečkem do 20 m</t>
  </si>
  <si>
    <t>167 10-1101.R00</t>
  </si>
  <si>
    <t xml:space="preserve">Nakládání výkopku z hor.1-4 v množství do 100 m3 </t>
  </si>
  <si>
    <t>181 10-1111.R00</t>
  </si>
  <si>
    <t xml:space="preserve">Úprava pláně v zářezech se zhutněním - ručně </t>
  </si>
  <si>
    <t>122 20-1109.R00</t>
  </si>
  <si>
    <t xml:space="preserve">Příplatek za lepivost - odkopávky v hor. 3 </t>
  </si>
  <si>
    <t xml:space="preserve">Nakládání výkopku z hor.1-4 v množství nad 100 m3 </t>
  </si>
  <si>
    <t>103-91100</t>
  </si>
  <si>
    <t xml:space="preserve">Kůra mulčovací VL </t>
  </si>
  <si>
    <t>Stavební díl</t>
  </si>
  <si>
    <t>HSV</t>
  </si>
  <si>
    <t>PSV</t>
  </si>
  <si>
    <t>Dodávka</t>
  </si>
  <si>
    <t>Montáž</t>
  </si>
  <si>
    <t>HZS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</si>
  <si>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</si>
  <si>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</si>
  <si>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</si>
  <si>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</si>
  <si>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</si>
  <si>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</si>
  <si>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</si>
  <si>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289 90-2122.R00</t>
  </si>
  <si>
    <t xml:space="preserve">Odsekání betonu stěn, vrstvy do 100 mm </t>
  </si>
  <si>
    <t>323 21-2115.R00</t>
  </si>
  <si>
    <t xml:space="preserve">Oprava nadz.zdiva z lom.kam.elekt.,do 3 m3 výplň. </t>
  </si>
  <si>
    <t>331 23-2114.R00</t>
  </si>
  <si>
    <t xml:space="preserve">Sloup z cihel Klinker plných 25 x 25 cm </t>
  </si>
  <si>
    <t>61</t>
  </si>
  <si>
    <t>Upravy povrchů vnitřní</t>
  </si>
  <si>
    <t>612 45-1121.R00</t>
  </si>
  <si>
    <t xml:space="preserve">Omítka vnitřní zdiva, cementová (MC), hladká </t>
  </si>
  <si>
    <t>96</t>
  </si>
  <si>
    <t>Bourání konstrukcí</t>
  </si>
  <si>
    <t>962 10-0031.RA0</t>
  </si>
  <si>
    <t xml:space="preserve">Bourání pilířů z kamene </t>
  </si>
  <si>
    <t>979 99-0101.R00</t>
  </si>
  <si>
    <t xml:space="preserve">Poplatek za skládku suti - směs betonu a cihel </t>
  </si>
  <si>
    <t>979 08-1111.R00</t>
  </si>
  <si>
    <t xml:space="preserve">Odvoz suti a vybour. hmot na skládku do 1 km </t>
  </si>
  <si>
    <t>979 08-1121.R00</t>
  </si>
  <si>
    <t xml:space="preserve">Příplatek k odvozu za každý další 1 km </t>
  </si>
  <si>
    <t>979 08-7113.R00</t>
  </si>
  <si>
    <t xml:space="preserve">Nakládání vybouraných hmot na dopravní prostředky </t>
  </si>
  <si>
    <t>767</t>
  </si>
  <si>
    <t>Konstrukce zámečnické</t>
  </si>
  <si>
    <t>781</t>
  </si>
  <si>
    <t>Obklady keramické</t>
  </si>
  <si>
    <t>781 10-1121.R00</t>
  </si>
  <si>
    <t xml:space="preserve">Provedení penetrace podkladu - práce </t>
  </si>
  <si>
    <t>245-92160</t>
  </si>
  <si>
    <t xml:space="preserve">Penetrace základová Prince Color Multigrund PGM </t>
  </si>
  <si>
    <t>kg</t>
  </si>
  <si>
    <t>782</t>
  </si>
  <si>
    <t>Konstrukce z přírodního kamene</t>
  </si>
  <si>
    <t>782 13-1130.RT1</t>
  </si>
  <si>
    <t>Obklad stěn kamenem tvrdým, rovným tl. 1 a 2 cm pouze montáž - obklad ve specifikaci</t>
  </si>
  <si>
    <t>998 78-2101.R00</t>
  </si>
  <si>
    <t xml:space="preserve">Přesun hmot pro obklady z kamene, výšky do 6 m </t>
  </si>
  <si>
    <t>Rekonstrukce stávajícího oplocení</t>
  </si>
  <si>
    <t>D+M kruhový stůl a lavice kolem stávajícího stromu, kotvení do dlažby</t>
  </si>
  <si>
    <t xml:space="preserve">Zábradlí ocelové, kovářské zpracování, nátěry </t>
  </si>
  <si>
    <t>001</t>
  </si>
  <si>
    <t>002</t>
  </si>
  <si>
    <t>003</t>
  </si>
  <si>
    <t>004</t>
  </si>
  <si>
    <t>005</t>
  </si>
  <si>
    <t>006</t>
  </si>
  <si>
    <t xml:space="preserve">Materiál </t>
  </si>
  <si>
    <t>Folie</t>
  </si>
  <si>
    <t>Trubka KOPOFLEX 40 F 09110 BA</t>
  </si>
  <si>
    <t>Trubka KOPOFLEX 110 KF 09110 BA</t>
  </si>
  <si>
    <t>Stožár sadový 3-st. LBH 6-B (114/76/60), žárový zinek</t>
  </si>
  <si>
    <t>ks</t>
  </si>
  <si>
    <t>Výložník rovný 1-ram. UD 1-500, žárový zinek</t>
  </si>
  <si>
    <t>Stožár sadový 2-st. LBH 4-A (108/60), žárový zinek</t>
  </si>
  <si>
    <t>LED FLOOD 14800/30/36</t>
  </si>
  <si>
    <t>Kabel CYKY 3Cx1,5 (CYKY-J 3x1,5)</t>
  </si>
  <si>
    <t>SP 1 svorka připojovací 20527/103090</t>
  </si>
  <si>
    <t>SS svorka spojovací 20510/103060</t>
  </si>
  <si>
    <t>SS 9.16/1 stožárová svorkovnice H621114</t>
  </si>
  <si>
    <t>VisioD30 LED</t>
  </si>
  <si>
    <t>Výkop rýhy 90 cm x 40 cm vč. hutnění, podsyp, zásyp, definitivní úpravy (protlaky)</t>
  </si>
  <si>
    <t>Výkop jámy pro sloup</t>
  </si>
  <si>
    <t>Stavební práce</t>
  </si>
  <si>
    <t>Montáž stožáru do betonu</t>
  </si>
  <si>
    <t>Elektromontážní práce</t>
  </si>
  <si>
    <t>Montážní práce elektro</t>
  </si>
  <si>
    <t>Pokládka zemnícího drátu</t>
  </si>
  <si>
    <t xml:space="preserve">Pokládka ochranné trubky </t>
  </si>
  <si>
    <t>Protažení kabelu do kabelových chrániček</t>
  </si>
  <si>
    <t>Revize elektro výchozí</t>
  </si>
  <si>
    <t>Geodetické práce</t>
  </si>
  <si>
    <t>Demontáž stávajících svítidel</t>
  </si>
  <si>
    <t>Rekonstrukce veřejného osvětlení</t>
  </si>
  <si>
    <t>Kabel CYKY 4Bx10 (CYKY-J 4x35) - hlavní vedení</t>
  </si>
  <si>
    <t>Kabel CYKY 4Bx10 (CYKY-J 4x35) - připojení sloupů VO</t>
  </si>
  <si>
    <t xml:space="preserve">Podklad ze štěrkodrti po zhutnění tloušťky 5 cm </t>
  </si>
  <si>
    <t>113 15-1114.R00</t>
  </si>
  <si>
    <t xml:space="preserve">Frézování krytu pl.do 500 m2,pruh do 75 cm,tl.5 cm </t>
  </si>
  <si>
    <t>578 14-3122.R00</t>
  </si>
  <si>
    <t xml:space="preserve">Litý asfalt z kameniva hrubozrnný nad 3 m tl. 4,5 </t>
  </si>
  <si>
    <t>573 53-1111.R00</t>
  </si>
  <si>
    <t xml:space="preserve">Nátěr živičný zdrs. s posypem, emulze 0,80 kg/m2 </t>
  </si>
  <si>
    <t>113 10-7111.R00</t>
  </si>
  <si>
    <t xml:space="preserve">Odstranění podkladu pl. 200 m2,kam.těžené tl.10 cm </t>
  </si>
  <si>
    <t>113 10-7142.R00</t>
  </si>
  <si>
    <t xml:space="preserve">Odstranění podkladu pl.do 200 m2, živice tl. 10 cm </t>
  </si>
  <si>
    <t>979 08-2318.R00</t>
  </si>
  <si>
    <t xml:space="preserve">Vodorovná doprava suti a hmot po suchu do 6000 m </t>
  </si>
  <si>
    <t>979 08-2319.R00</t>
  </si>
  <si>
    <t xml:space="preserve">Příplatek k vodor.dopravě po suchu, dalších 1000 m </t>
  </si>
  <si>
    <t>Popletek za uložení sutě</t>
  </si>
  <si>
    <t>564 73-1111.R00</t>
  </si>
  <si>
    <t>564 76-1111.R00</t>
  </si>
  <si>
    <t xml:space="preserve">Podklad z kameniva drceného vel.8-16 mm,tl. 10 cm </t>
  </si>
  <si>
    <t xml:space="preserve">Podklad z kameniva drceného vel.16-32 mm,tl. 20 cm </t>
  </si>
  <si>
    <t>162 70-1102.R00</t>
  </si>
  <si>
    <t>564 81-1111.R00</t>
  </si>
  <si>
    <t>*</t>
  </si>
  <si>
    <t>realizováno místním podnikatelem</t>
  </si>
  <si>
    <t>Bet. základ, opěrná zeď ze ZB, přizdívka z plotových tvarovek, svahové tárnice červené</t>
  </si>
  <si>
    <r>
      <t xml:space="preserve">Schodiště z obrubníků a zámkové dlažby - </t>
    </r>
    <r>
      <rPr>
        <sz val="8"/>
        <rFont val="Arial CE"/>
        <charset val="238"/>
      </rPr>
      <t>5 stupnů</t>
    </r>
  </si>
  <si>
    <t>Modřín převislý, javor kulovitý, catalpa kulovitá</t>
  </si>
  <si>
    <t>Svahová tvárníce MINIFLOR červené</t>
  </si>
  <si>
    <t>338 92-0024.RA0</t>
  </si>
  <si>
    <t xml:space="preserve">Palisáda z beton. kůlů tl. 200 mm, výška 700 mm </t>
  </si>
  <si>
    <t>Schodiště z obrubníků a zámkové dlažby - 2 stupně</t>
  </si>
  <si>
    <t xml:space="preserve">15a </t>
  </si>
  <si>
    <t xml:space="preserve">Zdivo svahové tvárnice vyplněná ornicí, dosypání - vyrovnávka stávajícího svahu vytěženou zeminou, založení folie proti prorůstání plevelu, </t>
  </si>
  <si>
    <t>Schodiště z obrubníků a zámkové dlažby - 8 stupnů</t>
  </si>
  <si>
    <t>Žula přírodní, desky tryskané, barva žlutošedá</t>
  </si>
  <si>
    <t>6</t>
  </si>
  <si>
    <t>Výsadba skalník (Cotoneaster)</t>
  </si>
  <si>
    <t>skutečné</t>
  </si>
  <si>
    <t>změna</t>
  </si>
  <si>
    <t>dle SoD</t>
  </si>
  <si>
    <t>po změně</t>
  </si>
  <si>
    <t>Rozdíl</t>
  </si>
  <si>
    <t>cena celkem (Kč)</t>
  </si>
  <si>
    <t xml:space="preserve"> původní</t>
  </si>
  <si>
    <t>Přehled více/méně prací</t>
  </si>
  <si>
    <t xml:space="preserve">Dlažba PARKETA RUDEN 20x10x8 </t>
  </si>
  <si>
    <t>REKAPITULACE  STAVEBNÍCH  DÍLŮ - Příloha k dodatku č.1 SoD</t>
  </si>
  <si>
    <t>Dle dokumentu smlouva a dodatek</t>
  </si>
  <si>
    <t>Smlouva</t>
  </si>
  <si>
    <t xml:space="preserve">Změna </t>
  </si>
</sst>
</file>

<file path=xl/styles.xml><?xml version="1.0" encoding="utf-8"?>
<styleSheet xmlns="http://schemas.openxmlformats.org/spreadsheetml/2006/main">
  <numFmts count="3">
    <numFmt numFmtId="164" formatCode="#,##0\ &quot;Kč&quot;"/>
    <numFmt numFmtId="165" formatCode="#,##0.00\ &quot;Kč&quot;"/>
    <numFmt numFmtId="166" formatCode="0.0"/>
  </numFmts>
  <fonts count="34">
    <font>
      <sz val="10"/>
      <color theme="1"/>
      <name val="Times New Roman"/>
      <family val="2"/>
      <charset val="238"/>
    </font>
    <font>
      <sz val="10"/>
      <name val="Arial CE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b/>
      <sz val="10"/>
      <name val="Arial CE"/>
      <charset val="238"/>
    </font>
    <font>
      <i/>
      <sz val="8"/>
      <name val="Arial CE"/>
      <family val="2"/>
      <charset val="238"/>
    </font>
    <font>
      <sz val="10"/>
      <name val="Helv"/>
      <charset val="238"/>
    </font>
    <font>
      <sz val="10"/>
      <name val="Times New Roman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color theme="0"/>
      <name val="Times New Roman"/>
      <family val="2"/>
      <charset val="238"/>
    </font>
    <font>
      <sz val="8"/>
      <name val="Times New Roman"/>
      <family val="2"/>
      <charset val="238"/>
    </font>
    <font>
      <sz val="10"/>
      <color theme="1"/>
      <name val="Times New Roman"/>
      <family val="2"/>
      <charset val="238"/>
    </font>
    <font>
      <b/>
      <u/>
      <sz val="8"/>
      <name val="Arial CE"/>
      <family val="2"/>
      <charset val="238"/>
    </font>
    <font>
      <u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theme="1"/>
      <name val="Times New Roman"/>
      <family val="2"/>
      <charset val="238"/>
    </font>
    <font>
      <sz val="8"/>
      <name val="Arial"/>
      <family val="2"/>
      <charset val="238"/>
    </font>
    <font>
      <b/>
      <sz val="8"/>
      <color rgb="FF002060"/>
      <name val="Arial CE"/>
      <family val="2"/>
      <charset val="238"/>
    </font>
    <font>
      <sz val="8"/>
      <color rgb="FF002060"/>
      <name val="Times New Roman"/>
      <family val="2"/>
      <charset val="238"/>
    </font>
    <font>
      <sz val="8"/>
      <color rgb="FF002060"/>
      <name val="Arial CE"/>
    </font>
    <font>
      <b/>
      <sz val="8"/>
      <color rgb="FF002060"/>
      <name val="Arial CE"/>
      <charset val="238"/>
    </font>
    <font>
      <b/>
      <sz val="8"/>
      <color rgb="FF002060"/>
      <name val="Arial CE"/>
    </font>
    <font>
      <sz val="8"/>
      <color rgb="FF00206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i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90">
    <xf numFmtId="0" fontId="0" fillId="0" borderId="0" xfId="0"/>
    <xf numFmtId="49" fontId="5" fillId="0" borderId="11" xfId="1" applyNumberFormat="1" applyFont="1" applyFill="1" applyBorder="1" applyAlignment="1">
      <alignment horizontal="left"/>
    </xf>
    <xf numFmtId="0" fontId="5" fillId="0" borderId="11" xfId="1" applyFont="1" applyFill="1" applyBorder="1" applyAlignment="1">
      <alignment wrapText="1"/>
    </xf>
    <xf numFmtId="49" fontId="6" fillId="0" borderId="11" xfId="1" applyNumberFormat="1" applyFont="1" applyFill="1" applyBorder="1" applyAlignment="1">
      <alignment horizontal="center" shrinkToFit="1"/>
    </xf>
    <xf numFmtId="4" fontId="6" fillId="0" borderId="11" xfId="1" applyNumberFormat="1" applyFont="1" applyFill="1" applyBorder="1" applyAlignment="1">
      <alignment horizontal="right"/>
    </xf>
    <xf numFmtId="164" fontId="6" fillId="0" borderId="11" xfId="1" applyNumberFormat="1" applyFont="1" applyFill="1" applyBorder="1"/>
    <xf numFmtId="0" fontId="8" fillId="0" borderId="0" xfId="1" applyFont="1" applyAlignment="1"/>
    <xf numFmtId="0" fontId="8" fillId="0" borderId="0" xfId="1" applyFont="1" applyBorder="1" applyAlignment="1"/>
    <xf numFmtId="0" fontId="11" fillId="0" borderId="11" xfId="1" applyFont="1" applyFill="1" applyBorder="1" applyAlignment="1">
      <alignment wrapText="1"/>
    </xf>
    <xf numFmtId="10" fontId="13" fillId="0" borderId="0" xfId="0" applyNumberFormat="1" applyFont="1"/>
    <xf numFmtId="49" fontId="5" fillId="3" borderId="11" xfId="1" applyNumberFormat="1" applyFont="1" applyFill="1" applyBorder="1" applyAlignment="1">
      <alignment horizontal="left"/>
    </xf>
    <xf numFmtId="0" fontId="5" fillId="3" borderId="11" xfId="1" applyFont="1" applyFill="1" applyBorder="1" applyAlignment="1">
      <alignment wrapText="1"/>
    </xf>
    <xf numFmtId="49" fontId="6" fillId="3" borderId="11" xfId="1" applyNumberFormat="1" applyFont="1" applyFill="1" applyBorder="1" applyAlignment="1">
      <alignment horizontal="center" shrinkToFit="1"/>
    </xf>
    <xf numFmtId="4" fontId="6" fillId="3" borderId="11" xfId="1" applyNumberFormat="1" applyFont="1" applyFill="1" applyBorder="1" applyAlignment="1">
      <alignment horizontal="right"/>
    </xf>
    <xf numFmtId="164" fontId="6" fillId="3" borderId="11" xfId="1" applyNumberFormat="1" applyFont="1" applyFill="1" applyBorder="1"/>
    <xf numFmtId="4" fontId="6" fillId="0" borderId="41" xfId="1" applyNumberFormat="1" applyFont="1" applyFill="1" applyBorder="1" applyAlignment="1">
      <alignment horizontal="right"/>
    </xf>
    <xf numFmtId="4" fontId="6" fillId="3" borderId="41" xfId="1" applyNumberFormat="1" applyFont="1" applyFill="1" applyBorder="1" applyAlignment="1">
      <alignment horizontal="right"/>
    </xf>
    <xf numFmtId="164" fontId="6" fillId="0" borderId="21" xfId="1" applyNumberFormat="1" applyFont="1" applyFill="1" applyBorder="1"/>
    <xf numFmtId="164" fontId="6" fillId="3" borderId="21" xfId="1" applyNumberFormat="1" applyFont="1" applyFill="1" applyBorder="1"/>
    <xf numFmtId="4" fontId="6" fillId="0" borderId="45" xfId="1" applyNumberFormat="1" applyFont="1" applyFill="1" applyBorder="1" applyAlignment="1">
      <alignment horizontal="right"/>
    </xf>
    <xf numFmtId="4" fontId="6" fillId="3" borderId="45" xfId="1" applyNumberFormat="1" applyFont="1" applyFill="1" applyBorder="1"/>
    <xf numFmtId="4" fontId="6" fillId="3" borderId="45" xfId="1" applyNumberFormat="1" applyFont="1" applyFill="1" applyBorder="1" applyAlignment="1">
      <alignment horizontal="right"/>
    </xf>
    <xf numFmtId="164" fontId="6" fillId="0" borderId="41" xfId="1" applyNumberFormat="1" applyFont="1" applyFill="1" applyBorder="1"/>
    <xf numFmtId="4" fontId="6" fillId="0" borderId="48" xfId="1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/>
    <xf numFmtId="10" fontId="10" fillId="0" borderId="0" xfId="0" applyNumberFormat="1" applyFont="1"/>
    <xf numFmtId="49" fontId="5" fillId="4" borderId="11" xfId="1" applyNumberFormat="1" applyFont="1" applyFill="1" applyBorder="1" applyAlignment="1">
      <alignment horizontal="left"/>
    </xf>
    <xf numFmtId="0" fontId="5" fillId="4" borderId="11" xfId="1" applyFont="1" applyFill="1" applyBorder="1" applyAlignment="1">
      <alignment wrapText="1"/>
    </xf>
    <xf numFmtId="0" fontId="5" fillId="0" borderId="0" xfId="1" applyFont="1"/>
    <xf numFmtId="0" fontId="5" fillId="0" borderId="0" xfId="1" applyFont="1" applyFill="1"/>
    <xf numFmtId="0" fontId="16" fillId="0" borderId="0" xfId="1" applyFont="1" applyFill="1" applyAlignment="1">
      <alignment horizontal="centerContinuous"/>
    </xf>
    <xf numFmtId="0" fontId="17" fillId="0" borderId="0" xfId="1" applyFont="1" applyFill="1" applyAlignment="1">
      <alignment horizontal="centerContinuous"/>
    </xf>
    <xf numFmtId="0" fontId="17" fillId="0" borderId="0" xfId="1" applyFont="1" applyFill="1" applyAlignment="1">
      <alignment horizontal="right"/>
    </xf>
    <xf numFmtId="164" fontId="17" fillId="0" borderId="0" xfId="1" applyNumberFormat="1" applyFont="1" applyFill="1" applyAlignment="1">
      <alignment horizontal="centerContinuous"/>
    </xf>
    <xf numFmtId="0" fontId="18" fillId="0" borderId="3" xfId="1" applyFont="1" applyFill="1" applyBorder="1"/>
    <xf numFmtId="0" fontId="5" fillId="0" borderId="3" xfId="1" applyFont="1" applyFill="1" applyBorder="1"/>
    <xf numFmtId="0" fontId="5" fillId="0" borderId="3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left"/>
    </xf>
    <xf numFmtId="164" fontId="5" fillId="0" borderId="3" xfId="1" applyNumberFormat="1" applyFont="1" applyFill="1" applyBorder="1"/>
    <xf numFmtId="0" fontId="5" fillId="0" borderId="3" xfId="1" applyFont="1" applyBorder="1"/>
    <xf numFmtId="0" fontId="5" fillId="0" borderId="4" xfId="1" applyFont="1" applyBorder="1"/>
    <xf numFmtId="0" fontId="18" fillId="0" borderId="7" xfId="1" applyFont="1" applyFill="1" applyBorder="1"/>
    <xf numFmtId="0" fontId="5" fillId="0" borderId="7" xfId="1" applyFont="1" applyFill="1" applyBorder="1"/>
    <xf numFmtId="0" fontId="5" fillId="0" borderId="7" xfId="1" applyFont="1" applyBorder="1"/>
    <xf numFmtId="0" fontId="5" fillId="0" borderId="8" xfId="1" applyFont="1" applyBorder="1"/>
    <xf numFmtId="0" fontId="5" fillId="0" borderId="0" xfId="1" applyFont="1" applyFill="1" applyAlignment="1">
      <alignment horizontal="right"/>
    </xf>
    <xf numFmtId="164" fontId="5" fillId="0" borderId="0" xfId="1" applyNumberFormat="1" applyFont="1" applyFill="1" applyAlignment="1"/>
    <xf numFmtId="0" fontId="5" fillId="0" borderId="43" xfId="1" applyFont="1" applyFill="1" applyBorder="1"/>
    <xf numFmtId="49" fontId="19" fillId="0" borderId="9" xfId="1" applyNumberFormat="1" applyFont="1" applyFill="1" applyBorder="1"/>
    <xf numFmtId="0" fontId="19" fillId="0" borderId="10" xfId="1" applyFont="1" applyFill="1" applyBorder="1" applyAlignment="1">
      <alignment horizontal="center"/>
    </xf>
    <xf numFmtId="0" fontId="19" fillId="0" borderId="10" xfId="1" applyNumberFormat="1" applyFont="1" applyFill="1" applyBorder="1" applyAlignment="1">
      <alignment horizontal="center"/>
    </xf>
    <xf numFmtId="0" fontId="19" fillId="0" borderId="40" xfId="1" applyNumberFormat="1" applyFont="1" applyFill="1" applyBorder="1" applyAlignment="1">
      <alignment horizontal="center"/>
    </xf>
    <xf numFmtId="0" fontId="19" fillId="0" borderId="44" xfId="1" applyFont="1" applyFill="1" applyBorder="1" applyAlignment="1">
      <alignment horizontal="center"/>
    </xf>
    <xf numFmtId="164" fontId="19" fillId="0" borderId="10" xfId="1" applyNumberFormat="1" applyFont="1" applyFill="1" applyBorder="1" applyAlignment="1">
      <alignment horizontal="center"/>
    </xf>
    <xf numFmtId="164" fontId="19" fillId="0" borderId="9" xfId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49" fontId="19" fillId="0" borderId="11" xfId="1" applyNumberFormat="1" applyFont="1" applyFill="1" applyBorder="1" applyAlignment="1">
      <alignment horizontal="left"/>
    </xf>
    <xf numFmtId="0" fontId="19" fillId="0" borderId="11" xfId="1" applyFont="1" applyFill="1" applyBorder="1"/>
    <xf numFmtId="0" fontId="5" fillId="0" borderId="11" xfId="1" applyFont="1" applyFill="1" applyBorder="1" applyAlignment="1">
      <alignment horizontal="center"/>
    </xf>
    <xf numFmtId="0" fontId="5" fillId="0" borderId="11" xfId="1" applyNumberFormat="1" applyFont="1" applyFill="1" applyBorder="1" applyAlignment="1">
      <alignment horizontal="right"/>
    </xf>
    <xf numFmtId="4" fontId="5" fillId="0" borderId="11" xfId="1" applyNumberFormat="1" applyFont="1" applyFill="1" applyBorder="1" applyAlignment="1">
      <alignment horizontal="right"/>
    </xf>
    <xf numFmtId="164" fontId="5" fillId="0" borderId="41" xfId="1" applyNumberFormat="1" applyFont="1" applyFill="1" applyBorder="1"/>
    <xf numFmtId="0" fontId="5" fillId="0" borderId="45" xfId="1" applyNumberFormat="1" applyFont="1" applyBorder="1"/>
    <xf numFmtId="164" fontId="5" fillId="0" borderId="21" xfId="1" applyNumberFormat="1" applyFont="1" applyFill="1" applyBorder="1"/>
    <xf numFmtId="0" fontId="5" fillId="0" borderId="35" xfId="1" applyFont="1" applyBorder="1"/>
    <xf numFmtId="49" fontId="5" fillId="0" borderId="11" xfId="1" applyNumberFormat="1" applyFont="1" applyFill="1" applyBorder="1" applyAlignment="1">
      <alignment horizontal="center" shrinkToFit="1"/>
    </xf>
    <xf numFmtId="4" fontId="5" fillId="0" borderId="41" xfId="1" applyNumberFormat="1" applyFont="1" applyFill="1" applyBorder="1" applyAlignment="1">
      <alignment horizontal="right"/>
    </xf>
    <xf numFmtId="4" fontId="5" fillId="0" borderId="45" xfId="1" applyNumberFormat="1" applyFont="1" applyBorder="1"/>
    <xf numFmtId="164" fontId="5" fillId="0" borderId="11" xfId="1" applyNumberFormat="1" applyFont="1" applyFill="1" applyBorder="1"/>
    <xf numFmtId="0" fontId="5" fillId="0" borderId="12" xfId="1" applyFont="1" applyFill="1" applyBorder="1" applyAlignment="1">
      <alignment horizontal="center"/>
    </xf>
    <xf numFmtId="49" fontId="18" fillId="0" borderId="12" xfId="1" applyNumberFormat="1" applyFont="1" applyFill="1" applyBorder="1" applyAlignment="1">
      <alignment horizontal="left"/>
    </xf>
    <xf numFmtId="0" fontId="18" fillId="0" borderId="12" xfId="1" applyFont="1" applyFill="1" applyBorder="1"/>
    <xf numFmtId="4" fontId="5" fillId="0" borderId="12" xfId="1" applyNumberFormat="1" applyFont="1" applyFill="1" applyBorder="1" applyAlignment="1">
      <alignment horizontal="right"/>
    </xf>
    <xf numFmtId="4" fontId="5" fillId="0" borderId="38" xfId="1" applyNumberFormat="1" applyFont="1" applyFill="1" applyBorder="1" applyAlignment="1">
      <alignment horizontal="right"/>
    </xf>
    <xf numFmtId="164" fontId="19" fillId="0" borderId="31" xfId="1" applyNumberFormat="1" applyFont="1" applyFill="1" applyBorder="1"/>
    <xf numFmtId="0" fontId="5" fillId="0" borderId="41" xfId="1" applyNumberFormat="1" applyFont="1" applyFill="1" applyBorder="1" applyAlignment="1">
      <alignment horizontal="right"/>
    </xf>
    <xf numFmtId="4" fontId="5" fillId="0" borderId="46" xfId="1" applyNumberFormat="1" applyFont="1" applyBorder="1"/>
    <xf numFmtId="4" fontId="5" fillId="0" borderId="47" xfId="1" applyNumberFormat="1" applyFont="1" applyBorder="1"/>
    <xf numFmtId="0" fontId="5" fillId="3" borderId="11" xfId="1" applyFont="1" applyFill="1" applyBorder="1" applyAlignment="1">
      <alignment horizontal="center"/>
    </xf>
    <xf numFmtId="49" fontId="5" fillId="3" borderId="11" xfId="1" applyNumberFormat="1" applyFont="1" applyFill="1" applyBorder="1" applyAlignment="1">
      <alignment horizontal="center" shrinkToFit="1"/>
    </xf>
    <xf numFmtId="4" fontId="5" fillId="3" borderId="11" xfId="1" applyNumberFormat="1" applyFont="1" applyFill="1" applyBorder="1" applyAlignment="1">
      <alignment horizontal="right"/>
    </xf>
    <xf numFmtId="4" fontId="5" fillId="3" borderId="41" xfId="1" applyNumberFormat="1" applyFont="1" applyFill="1" applyBorder="1" applyAlignment="1">
      <alignment horizontal="right"/>
    </xf>
    <xf numFmtId="4" fontId="5" fillId="3" borderId="45" xfId="1" applyNumberFormat="1" applyFont="1" applyFill="1" applyBorder="1" applyAlignment="1">
      <alignment horizontal="right"/>
    </xf>
    <xf numFmtId="164" fontId="5" fillId="3" borderId="21" xfId="1" applyNumberFormat="1" applyFont="1" applyFill="1" applyBorder="1"/>
    <xf numFmtId="164" fontId="5" fillId="3" borderId="11" xfId="1" applyNumberFormat="1" applyFont="1" applyFill="1" applyBorder="1"/>
    <xf numFmtId="0" fontId="20" fillId="0" borderId="0" xfId="1" applyFont="1"/>
    <xf numFmtId="4" fontId="5" fillId="3" borderId="45" xfId="1" applyNumberFormat="1" applyFont="1" applyFill="1" applyBorder="1"/>
    <xf numFmtId="0" fontId="5" fillId="0" borderId="0" xfId="1" applyNumberFormat="1" applyFont="1"/>
    <xf numFmtId="4" fontId="5" fillId="0" borderId="45" xfId="1" applyNumberFormat="1" applyFont="1" applyFill="1" applyBorder="1"/>
    <xf numFmtId="4" fontId="5" fillId="0" borderId="46" xfId="1" applyNumberFormat="1" applyFont="1" applyFill="1" applyBorder="1"/>
    <xf numFmtId="4" fontId="5" fillId="0" borderId="48" xfId="1" applyNumberFormat="1" applyFont="1" applyBorder="1"/>
    <xf numFmtId="0" fontId="5" fillId="0" borderId="13" xfId="1" applyFont="1" applyFill="1" applyBorder="1"/>
    <xf numFmtId="0" fontId="19" fillId="0" borderId="14" xfId="1" applyFont="1" applyFill="1" applyBorder="1"/>
    <xf numFmtId="4" fontId="5" fillId="0" borderId="14" xfId="1" applyNumberFormat="1" applyFont="1" applyFill="1" applyBorder="1" applyAlignment="1">
      <alignment horizontal="right"/>
    </xf>
    <xf numFmtId="4" fontId="19" fillId="0" borderId="14" xfId="1" applyNumberFormat="1" applyFont="1" applyFill="1" applyBorder="1"/>
    <xf numFmtId="164" fontId="19" fillId="0" borderId="37" xfId="1" applyNumberFormat="1" applyFont="1" applyFill="1" applyBorder="1"/>
    <xf numFmtId="164" fontId="19" fillId="0" borderId="15" xfId="1" applyNumberFormat="1" applyFont="1" applyFill="1" applyBorder="1"/>
    <xf numFmtId="0" fontId="19" fillId="0" borderId="52" xfId="1" applyFont="1" applyFill="1" applyBorder="1"/>
    <xf numFmtId="164" fontId="5" fillId="0" borderId="0" xfId="1" applyNumberFormat="1" applyFont="1"/>
    <xf numFmtId="0" fontId="5" fillId="0" borderId="0" xfId="1" applyFont="1" applyBorder="1"/>
    <xf numFmtId="164" fontId="5" fillId="0" borderId="0" xfId="1" applyNumberFormat="1" applyFont="1" applyBorder="1"/>
    <xf numFmtId="164" fontId="8" fillId="0" borderId="0" xfId="1" applyNumberFormat="1" applyFont="1" applyBorder="1"/>
    <xf numFmtId="0" fontId="8" fillId="0" borderId="0" xfId="1" applyFont="1" applyBorder="1"/>
    <xf numFmtId="0" fontId="5" fillId="0" borderId="0" xfId="1" applyFont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19" fillId="0" borderId="53" xfId="1" applyNumberFormat="1" applyFont="1" applyFill="1" applyBorder="1" applyAlignment="1">
      <alignment horizontal="center"/>
    </xf>
    <xf numFmtId="0" fontId="19" fillId="0" borderId="54" xfId="1" applyNumberFormat="1" applyFont="1" applyFill="1" applyBorder="1" applyAlignment="1">
      <alignment horizontal="center"/>
    </xf>
    <xf numFmtId="4" fontId="5" fillId="0" borderId="55" xfId="1" applyNumberFormat="1" applyFont="1" applyFill="1" applyBorder="1" applyAlignment="1">
      <alignment horizontal="right"/>
    </xf>
    <xf numFmtId="4" fontId="5" fillId="0" borderId="36" xfId="1" applyNumberFormat="1" applyFont="1" applyFill="1" applyBorder="1" applyAlignment="1">
      <alignment horizontal="right"/>
    </xf>
    <xf numFmtId="4" fontId="5" fillId="0" borderId="55" xfId="1" applyNumberFormat="1" applyFont="1" applyBorder="1"/>
    <xf numFmtId="4" fontId="5" fillId="0" borderId="36" xfId="1" applyNumberFormat="1" applyFont="1" applyBorder="1"/>
    <xf numFmtId="4" fontId="5" fillId="3" borderId="55" xfId="1" applyNumberFormat="1" applyFont="1" applyFill="1" applyBorder="1"/>
    <xf numFmtId="4" fontId="5" fillId="3" borderId="36" xfId="1" applyNumberFormat="1" applyFont="1" applyFill="1" applyBorder="1"/>
    <xf numFmtId="4" fontId="5" fillId="0" borderId="56" xfId="1" applyNumberFormat="1" applyFont="1" applyBorder="1"/>
    <xf numFmtId="4" fontId="5" fillId="0" borderId="50" xfId="1" applyNumberFormat="1" applyFont="1" applyBorder="1"/>
    <xf numFmtId="4" fontId="5" fillId="0" borderId="30" xfId="1" applyNumberFormat="1" applyFont="1" applyBorder="1"/>
    <xf numFmtId="4" fontId="5" fillId="0" borderId="49" xfId="1" applyNumberFormat="1" applyFont="1" applyBorder="1"/>
    <xf numFmtId="4" fontId="5" fillId="0" borderId="57" xfId="1" applyNumberFormat="1" applyFont="1" applyBorder="1"/>
    <xf numFmtId="4" fontId="5" fillId="0" borderId="58" xfId="1" applyNumberFormat="1" applyFont="1" applyBorder="1"/>
    <xf numFmtId="0" fontId="21" fillId="0" borderId="0" xfId="0" applyFont="1"/>
    <xf numFmtId="0" fontId="6" fillId="0" borderId="0" xfId="1" applyFont="1" applyFill="1"/>
    <xf numFmtId="0" fontId="6" fillId="0" borderId="3" xfId="1" applyFont="1" applyFill="1" applyBorder="1"/>
    <xf numFmtId="0" fontId="6" fillId="0" borderId="3" xfId="1" applyFont="1" applyFill="1" applyBorder="1" applyAlignment="1">
      <alignment horizontal="left"/>
    </xf>
    <xf numFmtId="164" fontId="6" fillId="0" borderId="3" xfId="1" applyNumberFormat="1" applyFont="1" applyFill="1" applyBorder="1"/>
    <xf numFmtId="0" fontId="21" fillId="0" borderId="3" xfId="0" applyFont="1" applyBorder="1"/>
    <xf numFmtId="0" fontId="21" fillId="0" borderId="4" xfId="0" applyFont="1" applyBorder="1"/>
    <xf numFmtId="0" fontId="6" fillId="0" borderId="7" xfId="1" applyFont="1" applyFill="1" applyBorder="1"/>
    <xf numFmtId="0" fontId="21" fillId="0" borderId="7" xfId="0" applyFont="1" applyBorder="1"/>
    <xf numFmtId="0" fontId="21" fillId="0" borderId="8" xfId="0" applyFont="1" applyBorder="1"/>
    <xf numFmtId="0" fontId="6" fillId="0" borderId="0" xfId="1" applyFont="1" applyFill="1" applyAlignment="1">
      <alignment horizontal="right"/>
    </xf>
    <xf numFmtId="164" fontId="6" fillId="0" borderId="0" xfId="1" applyNumberFormat="1" applyFont="1" applyFill="1" applyAlignment="1"/>
    <xf numFmtId="0" fontId="6" fillId="0" borderId="43" xfId="1" applyFont="1" applyFill="1" applyBorder="1"/>
    <xf numFmtId="0" fontId="6" fillId="0" borderId="0" xfId="1" applyFont="1"/>
    <xf numFmtId="0" fontId="6" fillId="0" borderId="11" xfId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right"/>
    </xf>
    <xf numFmtId="0" fontId="6" fillId="0" borderId="35" xfId="1" applyNumberFormat="1" applyFont="1" applyFill="1" applyBorder="1" applyAlignment="1">
      <alignment horizontal="right"/>
    </xf>
    <xf numFmtId="0" fontId="6" fillId="0" borderId="42" xfId="1" applyNumberFormat="1" applyFont="1" applyFill="1" applyBorder="1" applyAlignment="1">
      <alignment horizontal="right"/>
    </xf>
    <xf numFmtId="0" fontId="21" fillId="0" borderId="45" xfId="0" applyFont="1" applyBorder="1"/>
    <xf numFmtId="0" fontId="6" fillId="0" borderId="12" xfId="1" applyFont="1" applyFill="1" applyBorder="1" applyAlignment="1">
      <alignment horizontal="center"/>
    </xf>
    <xf numFmtId="4" fontId="6" fillId="0" borderId="12" xfId="1" applyNumberFormat="1" applyFont="1" applyFill="1" applyBorder="1" applyAlignment="1">
      <alignment horizontal="right"/>
    </xf>
    <xf numFmtId="4" fontId="6" fillId="0" borderId="38" xfId="1" applyNumberFormat="1" applyFont="1" applyFill="1" applyBorder="1" applyAlignment="1">
      <alignment horizontal="right"/>
    </xf>
    <xf numFmtId="4" fontId="21" fillId="0" borderId="45" xfId="0" applyNumberFormat="1" applyFont="1" applyBorder="1"/>
    <xf numFmtId="0" fontId="6" fillId="0" borderId="41" xfId="1" applyNumberFormat="1" applyFont="1" applyFill="1" applyBorder="1" applyAlignment="1">
      <alignment horizontal="right"/>
    </xf>
    <xf numFmtId="4" fontId="21" fillId="0" borderId="46" xfId="0" applyNumberFormat="1" applyFont="1" applyBorder="1"/>
    <xf numFmtId="4" fontId="21" fillId="0" borderId="47" xfId="0" applyNumberFormat="1" applyFont="1" applyBorder="1"/>
    <xf numFmtId="4" fontId="21" fillId="0" borderId="48" xfId="0" applyNumberFormat="1" applyFont="1" applyBorder="1"/>
    <xf numFmtId="0" fontId="6" fillId="0" borderId="13" xfId="1" applyFont="1" applyFill="1" applyBorder="1"/>
    <xf numFmtId="0" fontId="11" fillId="0" borderId="14" xfId="1" applyFont="1" applyFill="1" applyBorder="1"/>
    <xf numFmtId="164" fontId="11" fillId="0" borderId="37" xfId="1" applyNumberFormat="1" applyFont="1" applyFill="1" applyBorder="1"/>
    <xf numFmtId="164" fontId="11" fillId="0" borderId="15" xfId="1" applyNumberFormat="1" applyFont="1" applyFill="1" applyBorder="1"/>
    <xf numFmtId="164" fontId="21" fillId="0" borderId="0" xfId="0" applyNumberFormat="1" applyFont="1"/>
    <xf numFmtId="0" fontId="14" fillId="0" borderId="0" xfId="0" applyFont="1" applyFill="1"/>
    <xf numFmtId="0" fontId="6" fillId="0" borderId="51" xfId="1" applyFont="1" applyFill="1" applyBorder="1"/>
    <xf numFmtId="0" fontId="19" fillId="0" borderId="43" xfId="1" applyFont="1" applyFill="1" applyBorder="1" applyAlignment="1">
      <alignment horizontal="center"/>
    </xf>
    <xf numFmtId="0" fontId="21" fillId="0" borderId="35" xfId="0" applyFont="1" applyBorder="1"/>
    <xf numFmtId="0" fontId="21" fillId="0" borderId="0" xfId="0" applyFont="1" applyBorder="1"/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top" wrapText="1"/>
    </xf>
    <xf numFmtId="3" fontId="5" fillId="0" borderId="0" xfId="2" applyNumberFormat="1" applyFont="1" applyFill="1" applyBorder="1" applyProtection="1">
      <protection locked="0"/>
    </xf>
    <xf numFmtId="165" fontId="5" fillId="0" borderId="0" xfId="2" applyNumberFormat="1" applyFont="1" applyBorder="1" applyProtection="1"/>
    <xf numFmtId="164" fontId="5" fillId="0" borderId="0" xfId="2" applyNumberFormat="1" applyFont="1" applyBorder="1" applyProtection="1"/>
    <xf numFmtId="0" fontId="5" fillId="0" borderId="0" xfId="2" applyFont="1" applyBorder="1" applyProtection="1"/>
    <xf numFmtId="0" fontId="5" fillId="0" borderId="0" xfId="2" applyFont="1" applyBorder="1" applyAlignment="1" applyProtection="1">
      <alignment horizontal="center"/>
    </xf>
    <xf numFmtId="1" fontId="5" fillId="0" borderId="0" xfId="2" applyNumberFormat="1" applyFont="1" applyFill="1" applyBorder="1" applyProtection="1"/>
    <xf numFmtId="0" fontId="19" fillId="0" borderId="0" xfId="2" applyFont="1" applyBorder="1" applyAlignment="1" applyProtection="1">
      <alignment horizontal="center"/>
    </xf>
    <xf numFmtId="1" fontId="19" fillId="0" borderId="0" xfId="2" applyNumberFormat="1" applyFont="1" applyBorder="1" applyProtection="1"/>
    <xf numFmtId="165" fontId="19" fillId="0" borderId="0" xfId="2" applyNumberFormat="1" applyFont="1" applyBorder="1" applyProtection="1"/>
    <xf numFmtId="165" fontId="11" fillId="0" borderId="0" xfId="2" applyNumberFormat="1" applyFont="1" applyFill="1" applyBorder="1" applyProtection="1"/>
    <xf numFmtId="164" fontId="21" fillId="0" borderId="0" xfId="0" applyNumberFormat="1" applyFont="1" applyBorder="1"/>
    <xf numFmtId="164" fontId="23" fillId="0" borderId="9" xfId="1" applyNumberFormat="1" applyFont="1" applyFill="1" applyBorder="1" applyAlignment="1">
      <alignment horizontal="center"/>
    </xf>
    <xf numFmtId="0" fontId="24" fillId="0" borderId="35" xfId="0" applyFont="1" applyBorder="1"/>
    <xf numFmtId="164" fontId="25" fillId="0" borderId="11" xfId="1" applyNumberFormat="1" applyFont="1" applyFill="1" applyBorder="1"/>
    <xf numFmtId="164" fontId="25" fillId="3" borderId="11" xfId="1" applyNumberFormat="1" applyFont="1" applyFill="1" applyBorder="1"/>
    <xf numFmtId="164" fontId="26" fillId="0" borderId="15" xfId="1" applyNumberFormat="1" applyFont="1" applyFill="1" applyBorder="1"/>
    <xf numFmtId="164" fontId="27" fillId="0" borderId="31" xfId="1" applyNumberFormat="1" applyFont="1" applyFill="1" applyBorder="1"/>
    <xf numFmtId="164" fontId="27" fillId="0" borderId="15" xfId="1" applyNumberFormat="1" applyFont="1" applyFill="1" applyBorder="1"/>
    <xf numFmtId="164" fontId="5" fillId="0" borderId="4" xfId="1" applyNumberFormat="1" applyFont="1" applyFill="1" applyBorder="1"/>
    <xf numFmtId="4" fontId="5" fillId="0" borderId="45" xfId="1" applyNumberFormat="1" applyFont="1" applyFill="1" applyBorder="1" applyAlignment="1">
      <alignment horizontal="right"/>
    </xf>
    <xf numFmtId="164" fontId="28" fillId="0" borderId="11" xfId="1" applyNumberFormat="1" applyFont="1" applyFill="1" applyBorder="1"/>
    <xf numFmtId="164" fontId="28" fillId="3" borderId="11" xfId="1" applyNumberFormat="1" applyFont="1" applyFill="1" applyBorder="1"/>
    <xf numFmtId="164" fontId="23" fillId="0" borderId="31" xfId="1" applyNumberFormat="1" applyFont="1" applyFill="1" applyBorder="1"/>
    <xf numFmtId="0" fontId="5" fillId="0" borderId="42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right"/>
    </xf>
    <xf numFmtId="4" fontId="5" fillId="0" borderId="49" xfId="1" applyNumberFormat="1" applyFont="1" applyFill="1" applyBorder="1" applyAlignment="1">
      <alignment horizontal="right"/>
    </xf>
    <xf numFmtId="0" fontId="5" fillId="0" borderId="50" xfId="1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164" fontId="23" fillId="0" borderId="15" xfId="1" applyNumberFormat="1" applyFont="1" applyFill="1" applyBorder="1"/>
    <xf numFmtId="0" fontId="5" fillId="2" borderId="0" xfId="1" applyFont="1" applyFill="1"/>
    <xf numFmtId="164" fontId="28" fillId="2" borderId="11" xfId="1" applyNumberFormat="1" applyFont="1" applyFill="1" applyBorder="1"/>
    <xf numFmtId="164" fontId="23" fillId="0" borderId="37" xfId="1" applyNumberFormat="1" applyFont="1" applyFill="1" applyBorder="1"/>
    <xf numFmtId="0" fontId="5" fillId="0" borderId="45" xfId="1" applyNumberFormat="1" applyFont="1" applyFill="1" applyBorder="1" applyAlignment="1">
      <alignment horizontal="right"/>
    </xf>
    <xf numFmtId="0" fontId="5" fillId="0" borderId="35" xfId="1" applyNumberFormat="1" applyFont="1" applyBorder="1"/>
    <xf numFmtId="0" fontId="28" fillId="0" borderId="35" xfId="1" applyFont="1" applyBorder="1"/>
    <xf numFmtId="164" fontId="28" fillId="0" borderId="21" xfId="1" applyNumberFormat="1" applyFont="1" applyFill="1" applyBorder="1"/>
    <xf numFmtId="0" fontId="5" fillId="4" borderId="11" xfId="1" applyFont="1" applyFill="1" applyBorder="1" applyAlignment="1">
      <alignment horizontal="center"/>
    </xf>
    <xf numFmtId="49" fontId="5" fillId="4" borderId="11" xfId="1" applyNumberFormat="1" applyFont="1" applyFill="1" applyBorder="1" applyAlignment="1">
      <alignment horizontal="center" shrinkToFit="1"/>
    </xf>
    <xf numFmtId="4" fontId="5" fillId="4" borderId="11" xfId="1" applyNumberFormat="1" applyFont="1" applyFill="1" applyBorder="1" applyAlignment="1">
      <alignment horizontal="right"/>
    </xf>
    <xf numFmtId="4" fontId="5" fillId="4" borderId="41" xfId="1" applyNumberFormat="1" applyFont="1" applyFill="1" applyBorder="1" applyAlignment="1">
      <alignment horizontal="right"/>
    </xf>
    <xf numFmtId="4" fontId="5" fillId="4" borderId="45" xfId="1" applyNumberFormat="1" applyFont="1" applyFill="1" applyBorder="1" applyAlignment="1">
      <alignment horizontal="right"/>
    </xf>
    <xf numFmtId="164" fontId="5" fillId="4" borderId="21" xfId="1" applyNumberFormat="1" applyFont="1" applyFill="1" applyBorder="1"/>
    <xf numFmtId="164" fontId="28" fillId="4" borderId="21" xfId="1" applyNumberFormat="1" applyFont="1" applyFill="1" applyBorder="1"/>
    <xf numFmtId="4" fontId="5" fillId="0" borderId="47" xfId="1" applyNumberFormat="1" applyFont="1" applyFill="1" applyBorder="1" applyAlignment="1">
      <alignment horizontal="right"/>
    </xf>
    <xf numFmtId="164" fontId="23" fillId="4" borderId="31" xfId="1" applyNumberFormat="1" applyFont="1" applyFill="1" applyBorder="1"/>
    <xf numFmtId="4" fontId="5" fillId="0" borderId="48" xfId="1" applyNumberFormat="1" applyFont="1" applyFill="1" applyBorder="1" applyAlignment="1">
      <alignment horizontal="right"/>
    </xf>
    <xf numFmtId="0" fontId="2" fillId="0" borderId="9" xfId="1" applyFont="1" applyFill="1" applyBorder="1"/>
    <xf numFmtId="0" fontId="1" fillId="0" borderId="9" xfId="1" applyFont="1" applyBorder="1"/>
    <xf numFmtId="0" fontId="1" fillId="0" borderId="9" xfId="1" applyFont="1" applyBorder="1" applyAlignment="1">
      <alignment horizontal="right"/>
    </xf>
    <xf numFmtId="0" fontId="15" fillId="0" borderId="9" xfId="0" applyNumberFormat="1" applyFont="1" applyBorder="1" applyAlignment="1">
      <alignment horizontal="left"/>
    </xf>
    <xf numFmtId="0" fontId="15" fillId="0" borderId="9" xfId="0" applyNumberFormat="1" applyFont="1" applyBorder="1"/>
    <xf numFmtId="0" fontId="15" fillId="0" borderId="0" xfId="0" applyFont="1"/>
    <xf numFmtId="0" fontId="15" fillId="0" borderId="0" xfId="0" applyFont="1" applyBorder="1"/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49" fontId="3" fillId="0" borderId="13" xfId="0" applyNumberFormat="1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20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49" fontId="4" fillId="0" borderId="16" xfId="0" applyNumberFormat="1" applyFont="1" applyFill="1" applyBorder="1"/>
    <xf numFmtId="0" fontId="4" fillId="0" borderId="0" xfId="0" applyFont="1" applyFill="1" applyBorder="1"/>
    <xf numFmtId="0" fontId="15" fillId="0" borderId="0" xfId="0" applyFont="1" applyFill="1" applyBorder="1"/>
    <xf numFmtId="3" fontId="4" fillId="0" borderId="17" xfId="0" applyNumberFormat="1" applyFont="1" applyFill="1" applyBorder="1"/>
    <xf numFmtId="3" fontId="4" fillId="0" borderId="21" xfId="0" applyNumberFormat="1" applyFont="1" applyFill="1" applyBorder="1"/>
    <xf numFmtId="3" fontId="4" fillId="0" borderId="11" xfId="0" applyNumberFormat="1" applyFont="1" applyFill="1" applyBorder="1"/>
    <xf numFmtId="3" fontId="4" fillId="0" borderId="36" xfId="0" applyNumberFormat="1" applyFont="1" applyFill="1" applyBorder="1"/>
    <xf numFmtId="0" fontId="3" fillId="0" borderId="13" xfId="0" applyFont="1" applyFill="1" applyBorder="1"/>
    <xf numFmtId="3" fontId="3" fillId="0" borderId="15" xfId="0" applyNumberFormat="1" applyFont="1" applyFill="1" applyBorder="1"/>
    <xf numFmtId="3" fontId="3" fillId="0" borderId="20" xfId="0" applyNumberFormat="1" applyFont="1" applyFill="1" applyBorder="1"/>
    <xf numFmtId="3" fontId="3" fillId="0" borderId="18" xfId="0" applyNumberFormat="1" applyFont="1" applyFill="1" applyBorder="1"/>
    <xf numFmtId="3" fontId="3" fillId="0" borderId="19" xfId="0" applyNumberFormat="1" applyFont="1" applyFill="1" applyBorder="1"/>
    <xf numFmtId="0" fontId="3" fillId="0" borderId="0" xfId="0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15" fillId="0" borderId="0" xfId="0" applyFont="1" applyFill="1"/>
    <xf numFmtId="0" fontId="7" fillId="0" borderId="22" xfId="0" applyFont="1" applyFill="1" applyBorder="1"/>
    <xf numFmtId="0" fontId="7" fillId="0" borderId="23" xfId="0" applyFont="1" applyFill="1" applyBorder="1"/>
    <xf numFmtId="0" fontId="15" fillId="0" borderId="24" xfId="0" applyFont="1" applyFill="1" applyBorder="1"/>
    <xf numFmtId="0" fontId="7" fillId="0" borderId="25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/>
    </xf>
    <xf numFmtId="4" fontId="7" fillId="0" borderId="23" xfId="0" applyNumberFormat="1" applyFont="1" applyFill="1" applyBorder="1" applyAlignment="1">
      <alignment horizontal="right"/>
    </xf>
    <xf numFmtId="4" fontId="7" fillId="0" borderId="24" xfId="0" applyNumberFormat="1" applyFont="1" applyFill="1" applyBorder="1" applyAlignment="1">
      <alignment horizontal="right"/>
    </xf>
    <xf numFmtId="0" fontId="4" fillId="0" borderId="27" xfId="0" applyFont="1" applyFill="1" applyBorder="1"/>
    <xf numFmtId="0" fontId="4" fillId="0" borderId="28" xfId="0" applyFont="1" applyFill="1" applyBorder="1"/>
    <xf numFmtId="0" fontId="4" fillId="0" borderId="29" xfId="0" applyFont="1" applyFill="1" applyBorder="1"/>
    <xf numFmtId="3" fontId="4" fillId="0" borderId="30" xfId="0" applyNumberFormat="1" applyFont="1" applyFill="1" applyBorder="1" applyAlignment="1">
      <alignment horizontal="right"/>
    </xf>
    <xf numFmtId="166" fontId="4" fillId="0" borderId="9" xfId="0" applyNumberFormat="1" applyFont="1" applyFill="1" applyBorder="1" applyAlignment="1">
      <alignment horizontal="right"/>
    </xf>
    <xf numFmtId="3" fontId="4" fillId="0" borderId="31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3" fontId="4" fillId="0" borderId="29" xfId="0" applyNumberFormat="1" applyFont="1" applyFill="1" applyBorder="1" applyAlignment="1">
      <alignment horizontal="right"/>
    </xf>
    <xf numFmtId="0" fontId="15" fillId="0" borderId="32" xfId="0" applyFont="1" applyFill="1" applyBorder="1"/>
    <xf numFmtId="0" fontId="3" fillId="0" borderId="33" xfId="0" applyFont="1" applyFill="1" applyBorder="1"/>
    <xf numFmtId="0" fontId="15" fillId="0" borderId="33" xfId="0" applyFont="1" applyFill="1" applyBorder="1"/>
    <xf numFmtId="4" fontId="15" fillId="0" borderId="34" xfId="0" applyNumberFormat="1" applyFont="1" applyFill="1" applyBorder="1"/>
    <xf numFmtId="4" fontId="15" fillId="0" borderId="32" xfId="0" applyNumberFormat="1" applyFont="1" applyFill="1" applyBorder="1"/>
    <xf numFmtId="4" fontId="15" fillId="0" borderId="33" xfId="0" applyNumberFormat="1" applyFont="1" applyFill="1" applyBorder="1"/>
    <xf numFmtId="3" fontId="10" fillId="0" borderId="0" xfId="0" applyNumberFormat="1" applyFont="1"/>
    <xf numFmtId="0" fontId="10" fillId="0" borderId="0" xfId="0" applyFont="1" applyAlignment="1">
      <alignment wrapText="1"/>
    </xf>
    <xf numFmtId="0" fontId="1" fillId="0" borderId="9" xfId="1" applyFont="1" applyBorder="1" applyAlignment="1">
      <alignment horizontal="center"/>
    </xf>
    <xf numFmtId="3" fontId="3" fillId="0" borderId="33" xfId="0" applyNumberFormat="1" applyFont="1" applyFill="1" applyBorder="1" applyAlignment="1">
      <alignment horizontal="right"/>
    </xf>
    <xf numFmtId="3" fontId="3" fillId="0" borderId="34" xfId="0" applyNumberFormat="1" applyFont="1" applyFill="1" applyBorder="1" applyAlignment="1">
      <alignment horizontal="right"/>
    </xf>
    <xf numFmtId="0" fontId="16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shrinkToFit="1"/>
    </xf>
    <xf numFmtId="0" fontId="5" fillId="0" borderId="39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164" fontId="19" fillId="0" borderId="40" xfId="1" applyNumberFormat="1" applyFont="1" applyFill="1" applyBorder="1" applyAlignment="1">
      <alignment horizontal="center"/>
    </xf>
    <xf numFmtId="164" fontId="19" fillId="0" borderId="10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 shrinkToFit="1"/>
    </xf>
    <xf numFmtId="0" fontId="6" fillId="0" borderId="39" xfId="1" applyFont="1" applyFill="1" applyBorder="1" applyAlignment="1">
      <alignment horizontal="center"/>
    </xf>
    <xf numFmtId="0" fontId="6" fillId="0" borderId="40" xfId="1" applyFont="1" applyFill="1" applyBorder="1" applyAlignment="1">
      <alignment horizontal="center"/>
    </xf>
    <xf numFmtId="0" fontId="19" fillId="0" borderId="22" xfId="1" applyFont="1" applyFill="1" applyBorder="1" applyAlignment="1">
      <alignment horizontal="center"/>
    </xf>
    <xf numFmtId="0" fontId="19" fillId="0" borderId="24" xfId="1" applyFont="1" applyFill="1" applyBorder="1" applyAlignment="1">
      <alignment horizontal="center"/>
    </xf>
    <xf numFmtId="0" fontId="19" fillId="0" borderId="39" xfId="1" applyFont="1" applyFill="1" applyBorder="1" applyAlignment="1">
      <alignment horizontal="center"/>
    </xf>
    <xf numFmtId="0" fontId="19" fillId="0" borderId="40" xfId="1" applyFont="1" applyFill="1" applyBorder="1" applyAlignment="1">
      <alignment horizontal="center"/>
    </xf>
    <xf numFmtId="0" fontId="30" fillId="5" borderId="9" xfId="0" applyFont="1" applyFill="1" applyBorder="1"/>
    <xf numFmtId="3" fontId="31" fillId="5" borderId="9" xfId="0" applyNumberFormat="1" applyFont="1" applyFill="1" applyBorder="1" applyAlignment="1">
      <alignment wrapText="1"/>
    </xf>
    <xf numFmtId="164" fontId="32" fillId="5" borderId="9" xfId="0" applyNumberFormat="1" applyFont="1" applyFill="1" applyBorder="1"/>
    <xf numFmtId="164" fontId="33" fillId="5" borderId="9" xfId="0" applyNumberFormat="1" applyFont="1" applyFill="1" applyBorder="1"/>
  </cellXfs>
  <cellStyles count="3">
    <cellStyle name="normální" xfId="0" builtinId="0"/>
    <cellStyle name="normální_POL.XLS" xfId="1"/>
    <cellStyle name="normální_SK 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&#353;it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&#353;it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6">
          <cell r="C6" t="str">
            <v xml:space="preserve"> xcfbhgxsydf</v>
          </cell>
        </row>
      </sheetData>
      <sheetData sheetId="1">
        <row r="15">
          <cell r="I15">
            <v>0</v>
          </cell>
        </row>
      </sheetData>
      <sheetData sheetId="2">
        <row r="9">
          <cell r="BB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>
            <v>3086341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showGridLines="0" tabSelected="1" workbookViewId="0">
      <selection activeCell="H27" sqref="H27"/>
    </sheetView>
  </sheetViews>
  <sheetFormatPr defaultRowHeight="12.75"/>
  <cols>
    <col min="1" max="1" width="5.83203125" style="211" customWidth="1"/>
    <col min="2" max="2" width="6.1640625" style="211" customWidth="1"/>
    <col min="3" max="3" width="11.5" style="211" customWidth="1"/>
    <col min="4" max="4" width="30.33203125" style="211" customWidth="1"/>
    <col min="5" max="5" width="19" style="211" customWidth="1"/>
    <col min="6" max="6" width="10.83203125" style="211" customWidth="1"/>
    <col min="7" max="7" width="24.1640625" style="211" customWidth="1"/>
    <col min="8" max="8" width="11.1640625" style="211" customWidth="1"/>
    <col min="9" max="9" width="10.6640625" style="211" customWidth="1"/>
    <col min="10" max="10" width="9.33203125" style="9"/>
    <col min="11" max="16384" width="9.33203125" style="211"/>
  </cols>
  <sheetData>
    <row r="1" spans="1:10">
      <c r="A1" s="262" t="s">
        <v>1</v>
      </c>
      <c r="B1" s="262"/>
      <c r="C1" s="206" t="s">
        <v>46</v>
      </c>
      <c r="D1" s="207"/>
      <c r="E1" s="208"/>
      <c r="F1" s="207"/>
      <c r="G1" s="207"/>
      <c r="H1" s="209"/>
      <c r="I1" s="210"/>
    </row>
    <row r="2" spans="1:10">
      <c r="F2" s="212"/>
    </row>
    <row r="3" spans="1:10">
      <c r="A3" s="213" t="s">
        <v>244</v>
      </c>
      <c r="F3" s="212"/>
    </row>
    <row r="4" spans="1:10">
      <c r="F4" s="212"/>
    </row>
    <row r="5" spans="1:10" ht="58.5" customHeight="1">
      <c r="B5" s="214"/>
      <c r="C5" s="214"/>
      <c r="E5" s="215" t="s">
        <v>242</v>
      </c>
      <c r="F5" s="216"/>
      <c r="G5" s="216"/>
      <c r="H5" s="216"/>
      <c r="I5" s="216"/>
    </row>
    <row r="6" spans="1:10" ht="13.5" thickBot="1"/>
    <row r="7" spans="1:10" ht="13.5" thickBot="1">
      <c r="A7" s="217"/>
      <c r="B7" s="218" t="s">
        <v>110</v>
      </c>
      <c r="C7" s="218"/>
      <c r="D7" s="219"/>
      <c r="E7" s="220" t="s">
        <v>111</v>
      </c>
      <c r="F7" s="221" t="s">
        <v>112</v>
      </c>
      <c r="G7" s="221" t="s">
        <v>113</v>
      </c>
      <c r="H7" s="221" t="s">
        <v>114</v>
      </c>
      <c r="I7" s="222" t="s">
        <v>115</v>
      </c>
    </row>
    <row r="8" spans="1:10">
      <c r="A8" s="223" t="s">
        <v>163</v>
      </c>
      <c r="B8" s="224" t="str">
        <f>'001- komunikace'!C4</f>
        <v>Rekonstrukce komunikace</v>
      </c>
      <c r="C8" s="225"/>
      <c r="D8" s="226"/>
      <c r="E8" s="227">
        <f>'001- komunikace'!K38</f>
        <v>-10713.458280000003</v>
      </c>
      <c r="F8" s="228">
        <v>0</v>
      </c>
      <c r="G8" s="228">
        <v>0</v>
      </c>
      <c r="H8" s="228">
        <v>0</v>
      </c>
      <c r="I8" s="229">
        <v>0</v>
      </c>
      <c r="J8" s="9">
        <f>E8/[2]List1!$B$3</f>
        <v>-3.4712490551108911E-3</v>
      </c>
    </row>
    <row r="9" spans="1:10">
      <c r="A9" s="223" t="s">
        <v>164</v>
      </c>
      <c r="B9" s="224" t="s">
        <v>67</v>
      </c>
      <c r="C9" s="225"/>
      <c r="D9" s="226"/>
      <c r="E9" s="227">
        <f>'002-voduprop. MK'!K24</f>
        <v>5985</v>
      </c>
      <c r="F9" s="228">
        <v>0</v>
      </c>
      <c r="G9" s="228">
        <v>0</v>
      </c>
      <c r="H9" s="228">
        <v>0</v>
      </c>
      <c r="I9" s="229">
        <v>0</v>
      </c>
      <c r="J9" s="9">
        <f>E9/[2]List1!$B$3</f>
        <v>1.9391894803587808E-3</v>
      </c>
    </row>
    <row r="10" spans="1:10">
      <c r="A10" s="223" t="s">
        <v>165</v>
      </c>
      <c r="B10" s="224" t="str">
        <f>'003 - VO'!C4</f>
        <v>Rekonstrukce veřejného osvětlení</v>
      </c>
      <c r="C10" s="225"/>
      <c r="D10" s="226"/>
      <c r="E10" s="227">
        <f>'003 - VO'!K36</f>
        <v>-24312</v>
      </c>
      <c r="F10" s="228">
        <v>0</v>
      </c>
      <c r="G10" s="228">
        <v>0</v>
      </c>
      <c r="H10" s="228">
        <v>0</v>
      </c>
      <c r="I10" s="229">
        <v>0</v>
      </c>
      <c r="J10" s="9">
        <f>E10/[2]List1!$B$3</f>
        <v>-7.8772889969060452E-3</v>
      </c>
    </row>
    <row r="11" spans="1:10">
      <c r="A11" s="223" t="s">
        <v>166</v>
      </c>
      <c r="B11" s="224" t="str">
        <f>'004 - Oplocení'!C4</f>
        <v>Rekonstrukce stávajícího oplocení</v>
      </c>
      <c r="C11" s="225"/>
      <c r="D11" s="226"/>
      <c r="E11" s="227">
        <f>'004 - Oplocení'!K43</f>
        <v>33500</v>
      </c>
      <c r="F11" s="228">
        <v>0</v>
      </c>
      <c r="G11" s="228">
        <v>0</v>
      </c>
      <c r="H11" s="228">
        <v>0</v>
      </c>
      <c r="I11" s="229">
        <v>0</v>
      </c>
      <c r="J11" s="9">
        <f>E11/[2]List1!$B$3</f>
        <v>1.0854276957730854E-2</v>
      </c>
    </row>
    <row r="12" spans="1:10">
      <c r="A12" s="223" t="s">
        <v>167</v>
      </c>
      <c r="B12" s="224" t="str">
        <f>'005 - Zeleň'!C4</f>
        <v>Zeleň</v>
      </c>
      <c r="C12" s="225"/>
      <c r="D12" s="226"/>
      <c r="E12" s="227">
        <f>'005 - Zeleň'!L37</f>
        <v>-8960.6199999999953</v>
      </c>
      <c r="F12" s="228">
        <v>0</v>
      </c>
      <c r="G12" s="228">
        <v>0</v>
      </c>
      <c r="H12" s="228">
        <v>0</v>
      </c>
      <c r="I12" s="229">
        <v>0</v>
      </c>
      <c r="J12" s="9">
        <f>E12/[2]List1!$B$3</f>
        <v>-2.903314960984543E-3</v>
      </c>
    </row>
    <row r="13" spans="1:10" ht="13.5" thickBot="1">
      <c r="A13" s="223" t="s">
        <v>168</v>
      </c>
      <c r="B13" s="224" t="str">
        <f>'006 - Obnova ZP'!C4</f>
        <v>Obnova zpevněných ploch</v>
      </c>
      <c r="C13" s="225"/>
      <c r="D13" s="226"/>
      <c r="E13" s="227">
        <f>'006 - Obnova ZP'!K46</f>
        <v>-65124.535000000003</v>
      </c>
      <c r="F13" s="228">
        <v>0</v>
      </c>
      <c r="G13" s="228">
        <v>0</v>
      </c>
      <c r="H13" s="228">
        <v>0</v>
      </c>
      <c r="I13" s="229">
        <v>0</v>
      </c>
      <c r="J13" s="9">
        <f>E13/[2]List1!$B$3</f>
        <v>-2.1100887750251835E-2</v>
      </c>
    </row>
    <row r="14" spans="1:10" ht="13.5" thickBot="1">
      <c r="A14" s="230"/>
      <c r="B14" s="218" t="s">
        <v>116</v>
      </c>
      <c r="C14" s="218"/>
      <c r="D14" s="231"/>
      <c r="E14" s="232">
        <f>SUM(E8:E13)</f>
        <v>-69625.613280000005</v>
      </c>
      <c r="F14" s="233">
        <f>SUM(F8:F13)</f>
        <v>0</v>
      </c>
      <c r="G14" s="233">
        <f>SUM(G8:G13)</f>
        <v>0</v>
      </c>
      <c r="H14" s="233">
        <f>SUM(H8:H13)</f>
        <v>0</v>
      </c>
      <c r="I14" s="234">
        <f>SUM(I8:I13)</f>
        <v>0</v>
      </c>
      <c r="J14" s="9">
        <f>E14/[2]List1!$B$3</f>
        <v>-2.2559274325163681E-2</v>
      </c>
    </row>
    <row r="15" spans="1:10">
      <c r="A15" s="225"/>
      <c r="B15" s="225"/>
      <c r="C15" s="225"/>
      <c r="D15" s="225"/>
      <c r="E15" s="225"/>
      <c r="F15" s="225"/>
      <c r="G15" s="225"/>
      <c r="H15" s="225"/>
      <c r="I15" s="225"/>
    </row>
    <row r="16" spans="1:10">
      <c r="A16" s="235" t="s">
        <v>117</v>
      </c>
      <c r="B16" s="235"/>
      <c r="C16" s="235"/>
      <c r="D16" s="235"/>
      <c r="E16" s="235"/>
      <c r="F16" s="235"/>
      <c r="G16" s="236"/>
      <c r="H16" s="235"/>
      <c r="I16" s="235"/>
    </row>
    <row r="17" spans="1:10" ht="13.5" thickBot="1">
      <c r="A17" s="237"/>
      <c r="B17" s="237"/>
      <c r="C17" s="237"/>
      <c r="D17" s="237"/>
      <c r="E17" s="237"/>
      <c r="F17" s="237"/>
      <c r="G17" s="237"/>
      <c r="H17" s="237"/>
      <c r="I17" s="237"/>
    </row>
    <row r="18" spans="1:10">
      <c r="A18" s="238" t="s">
        <v>118</v>
      </c>
      <c r="B18" s="239"/>
      <c r="C18" s="239"/>
      <c r="D18" s="240"/>
      <c r="E18" s="241" t="s">
        <v>119</v>
      </c>
      <c r="F18" s="242" t="s">
        <v>120</v>
      </c>
      <c r="G18" s="243" t="s">
        <v>121</v>
      </c>
      <c r="H18" s="244"/>
      <c r="I18" s="245" t="s">
        <v>119</v>
      </c>
    </row>
    <row r="19" spans="1:10">
      <c r="A19" s="246"/>
      <c r="B19" s="247"/>
      <c r="C19" s="247"/>
      <c r="D19" s="248"/>
      <c r="E19" s="249"/>
      <c r="F19" s="250"/>
      <c r="G19" s="251">
        <f>CHOOSE(AI19+1,HSV+PSV,HSV+PSV+Mont,HSV+PSV+Dodavka+Mont,HSV,PSV,Mont,Dodavka,Mont+Dodavka,0)</f>
        <v>-69625.613280000005</v>
      </c>
      <c r="H19" s="252"/>
      <c r="I19" s="253">
        <f>E19+F19*G19/100</f>
        <v>0</v>
      </c>
    </row>
    <row r="20" spans="1:10" ht="13.5" thickBot="1">
      <c r="A20" s="254"/>
      <c r="B20" s="255" t="s">
        <v>122</v>
      </c>
      <c r="C20" s="256"/>
      <c r="D20" s="257"/>
      <c r="E20" s="258"/>
      <c r="F20" s="259"/>
      <c r="G20" s="259"/>
      <c r="H20" s="263">
        <f>SUM(H19:H19)</f>
        <v>0</v>
      </c>
      <c r="I20" s="264"/>
    </row>
    <row r="21" spans="1:10">
      <c r="A21" s="237"/>
      <c r="B21" s="237"/>
      <c r="C21" s="237"/>
      <c r="D21" s="237"/>
      <c r="E21" s="237"/>
      <c r="F21" s="237"/>
      <c r="G21" s="237"/>
      <c r="H21" s="237"/>
      <c r="I21" s="237"/>
    </row>
    <row r="22" spans="1:10" s="24" customFormat="1">
      <c r="E22" s="260"/>
      <c r="J22" s="26"/>
    </row>
    <row r="23" spans="1:10" s="24" customFormat="1" ht="27.6" customHeight="1">
      <c r="D23" s="286"/>
      <c r="E23" s="287" t="s">
        <v>245</v>
      </c>
      <c r="F23" s="261"/>
      <c r="J23" s="26"/>
    </row>
    <row r="24" spans="1:10" s="24" customFormat="1" ht="13.5">
      <c r="D24" s="288" t="s">
        <v>246</v>
      </c>
      <c r="E24" s="289">
        <v>3155966.6635400001</v>
      </c>
      <c r="F24" s="25"/>
      <c r="J24" s="26"/>
    </row>
    <row r="25" spans="1:10" s="24" customFormat="1" ht="13.5">
      <c r="D25" s="288" t="s">
        <v>247</v>
      </c>
      <c r="E25" s="289">
        <v>3086341</v>
      </c>
      <c r="F25" s="25"/>
      <c r="J25" s="26"/>
    </row>
    <row r="26" spans="1:10" s="24" customFormat="1" ht="13.5">
      <c r="D26" s="288" t="s">
        <v>239</v>
      </c>
      <c r="E26" s="289">
        <f>E25-E24</f>
        <v>-69625.663540000096</v>
      </c>
      <c r="F26" s="25"/>
      <c r="J26" s="26"/>
    </row>
    <row r="27" spans="1:10" s="24" customFormat="1">
      <c r="J27" s="26"/>
    </row>
    <row r="28" spans="1:10" s="24" customFormat="1">
      <c r="E28" s="25"/>
      <c r="J28" s="26"/>
    </row>
    <row r="29" spans="1:10" s="24" customFormat="1">
      <c r="J29" s="26"/>
    </row>
    <row r="30" spans="1:10" s="24" customFormat="1">
      <c r="J30" s="26"/>
    </row>
    <row r="31" spans="1:10" s="24" customFormat="1">
      <c r="J31" s="26"/>
    </row>
    <row r="32" spans="1:10" s="24" customFormat="1">
      <c r="J32" s="26"/>
    </row>
  </sheetData>
  <mergeCells count="2">
    <mergeCell ref="A1:B1"/>
    <mergeCell ref="H20:I20"/>
  </mergeCells>
  <pageMargins left="0.7" right="0.7" top="0.78740157499999996" bottom="0.78740157499999996" header="0.3" footer="0.3"/>
  <pageSetup paperSize="2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A79"/>
  <sheetViews>
    <sheetView showGridLines="0" zoomScaleNormal="100" workbookViewId="0">
      <selection activeCell="N27" sqref="N27"/>
    </sheetView>
  </sheetViews>
  <sheetFormatPr defaultRowHeight="11.25"/>
  <cols>
    <col min="1" max="1" width="3.83203125" style="29" customWidth="1"/>
    <col min="2" max="2" width="14.33203125" style="29" customWidth="1"/>
    <col min="3" max="3" width="40.5" style="29" customWidth="1"/>
    <col min="4" max="4" width="5.5" style="29" customWidth="1"/>
    <col min="5" max="7" width="8.5" style="104" customWidth="1"/>
    <col min="8" max="8" width="9.83203125" style="29" customWidth="1"/>
    <col min="9" max="9" width="13.6640625" style="99" customWidth="1"/>
    <col min="10" max="11" width="13.83203125" style="99" customWidth="1"/>
    <col min="12" max="257" width="8.83203125" style="29"/>
    <col min="258" max="258" width="3.83203125" style="29" customWidth="1"/>
    <col min="259" max="259" width="12" style="29" customWidth="1"/>
    <col min="260" max="260" width="40.5" style="29" customWidth="1"/>
    <col min="261" max="261" width="5.5" style="29" customWidth="1"/>
    <col min="262" max="262" width="8.5" style="29" customWidth="1"/>
    <col min="263" max="263" width="9.83203125" style="29" customWidth="1"/>
    <col min="264" max="264" width="13.83203125" style="29" customWidth="1"/>
    <col min="265" max="265" width="9.1640625" style="29" customWidth="1"/>
    <col min="266" max="513" width="8.83203125" style="29"/>
    <col min="514" max="514" width="3.83203125" style="29" customWidth="1"/>
    <col min="515" max="515" width="12" style="29" customWidth="1"/>
    <col min="516" max="516" width="40.5" style="29" customWidth="1"/>
    <col min="517" max="517" width="5.5" style="29" customWidth="1"/>
    <col min="518" max="518" width="8.5" style="29" customWidth="1"/>
    <col min="519" max="519" width="9.83203125" style="29" customWidth="1"/>
    <col min="520" max="520" width="13.83203125" style="29" customWidth="1"/>
    <col min="521" max="521" width="9.1640625" style="29" customWidth="1"/>
    <col min="522" max="769" width="8.83203125" style="29"/>
    <col min="770" max="770" width="3.83203125" style="29" customWidth="1"/>
    <col min="771" max="771" width="12" style="29" customWidth="1"/>
    <col min="772" max="772" width="40.5" style="29" customWidth="1"/>
    <col min="773" max="773" width="5.5" style="29" customWidth="1"/>
    <col min="774" max="774" width="8.5" style="29" customWidth="1"/>
    <col min="775" max="775" width="9.83203125" style="29" customWidth="1"/>
    <col min="776" max="776" width="13.83203125" style="29" customWidth="1"/>
    <col min="777" max="777" width="9.1640625" style="29" customWidth="1"/>
    <col min="778" max="1025" width="8.83203125" style="29"/>
    <col min="1026" max="1026" width="3.83203125" style="29" customWidth="1"/>
    <col min="1027" max="1027" width="12" style="29" customWidth="1"/>
    <col min="1028" max="1028" width="40.5" style="29" customWidth="1"/>
    <col min="1029" max="1029" width="5.5" style="29" customWidth="1"/>
    <col min="1030" max="1030" width="8.5" style="29" customWidth="1"/>
    <col min="1031" max="1031" width="9.83203125" style="29" customWidth="1"/>
    <col min="1032" max="1032" width="13.83203125" style="29" customWidth="1"/>
    <col min="1033" max="1033" width="9.1640625" style="29" customWidth="1"/>
    <col min="1034" max="1281" width="8.83203125" style="29"/>
    <col min="1282" max="1282" width="3.83203125" style="29" customWidth="1"/>
    <col min="1283" max="1283" width="12" style="29" customWidth="1"/>
    <col min="1284" max="1284" width="40.5" style="29" customWidth="1"/>
    <col min="1285" max="1285" width="5.5" style="29" customWidth="1"/>
    <col min="1286" max="1286" width="8.5" style="29" customWidth="1"/>
    <col min="1287" max="1287" width="9.83203125" style="29" customWidth="1"/>
    <col min="1288" max="1288" width="13.83203125" style="29" customWidth="1"/>
    <col min="1289" max="1289" width="9.1640625" style="29" customWidth="1"/>
    <col min="1290" max="1537" width="8.83203125" style="29"/>
    <col min="1538" max="1538" width="3.83203125" style="29" customWidth="1"/>
    <col min="1539" max="1539" width="12" style="29" customWidth="1"/>
    <col min="1540" max="1540" width="40.5" style="29" customWidth="1"/>
    <col min="1541" max="1541" width="5.5" style="29" customWidth="1"/>
    <col min="1542" max="1542" width="8.5" style="29" customWidth="1"/>
    <col min="1543" max="1543" width="9.83203125" style="29" customWidth="1"/>
    <col min="1544" max="1544" width="13.83203125" style="29" customWidth="1"/>
    <col min="1545" max="1545" width="9.1640625" style="29" customWidth="1"/>
    <col min="1546" max="1793" width="8.83203125" style="29"/>
    <col min="1794" max="1794" width="3.83203125" style="29" customWidth="1"/>
    <col min="1795" max="1795" width="12" style="29" customWidth="1"/>
    <col min="1796" max="1796" width="40.5" style="29" customWidth="1"/>
    <col min="1797" max="1797" width="5.5" style="29" customWidth="1"/>
    <col min="1798" max="1798" width="8.5" style="29" customWidth="1"/>
    <col min="1799" max="1799" width="9.83203125" style="29" customWidth="1"/>
    <col min="1800" max="1800" width="13.83203125" style="29" customWidth="1"/>
    <col min="1801" max="1801" width="9.1640625" style="29" customWidth="1"/>
    <col min="1802" max="2049" width="8.83203125" style="29"/>
    <col min="2050" max="2050" width="3.83203125" style="29" customWidth="1"/>
    <col min="2051" max="2051" width="12" style="29" customWidth="1"/>
    <col min="2052" max="2052" width="40.5" style="29" customWidth="1"/>
    <col min="2053" max="2053" width="5.5" style="29" customWidth="1"/>
    <col min="2054" max="2054" width="8.5" style="29" customWidth="1"/>
    <col min="2055" max="2055" width="9.83203125" style="29" customWidth="1"/>
    <col min="2056" max="2056" width="13.83203125" style="29" customWidth="1"/>
    <col min="2057" max="2057" width="9.1640625" style="29" customWidth="1"/>
    <col min="2058" max="2305" width="8.83203125" style="29"/>
    <col min="2306" max="2306" width="3.83203125" style="29" customWidth="1"/>
    <col min="2307" max="2307" width="12" style="29" customWidth="1"/>
    <col min="2308" max="2308" width="40.5" style="29" customWidth="1"/>
    <col min="2309" max="2309" width="5.5" style="29" customWidth="1"/>
    <col min="2310" max="2310" width="8.5" style="29" customWidth="1"/>
    <col min="2311" max="2311" width="9.83203125" style="29" customWidth="1"/>
    <col min="2312" max="2312" width="13.83203125" style="29" customWidth="1"/>
    <col min="2313" max="2313" width="9.1640625" style="29" customWidth="1"/>
    <col min="2314" max="2561" width="8.83203125" style="29"/>
    <col min="2562" max="2562" width="3.83203125" style="29" customWidth="1"/>
    <col min="2563" max="2563" width="12" style="29" customWidth="1"/>
    <col min="2564" max="2564" width="40.5" style="29" customWidth="1"/>
    <col min="2565" max="2565" width="5.5" style="29" customWidth="1"/>
    <col min="2566" max="2566" width="8.5" style="29" customWidth="1"/>
    <col min="2567" max="2567" width="9.83203125" style="29" customWidth="1"/>
    <col min="2568" max="2568" width="13.83203125" style="29" customWidth="1"/>
    <col min="2569" max="2569" width="9.1640625" style="29" customWidth="1"/>
    <col min="2570" max="2817" width="8.83203125" style="29"/>
    <col min="2818" max="2818" width="3.83203125" style="29" customWidth="1"/>
    <col min="2819" max="2819" width="12" style="29" customWidth="1"/>
    <col min="2820" max="2820" width="40.5" style="29" customWidth="1"/>
    <col min="2821" max="2821" width="5.5" style="29" customWidth="1"/>
    <col min="2822" max="2822" width="8.5" style="29" customWidth="1"/>
    <col min="2823" max="2823" width="9.83203125" style="29" customWidth="1"/>
    <col min="2824" max="2824" width="13.83203125" style="29" customWidth="1"/>
    <col min="2825" max="2825" width="9.1640625" style="29" customWidth="1"/>
    <col min="2826" max="3073" width="8.83203125" style="29"/>
    <col min="3074" max="3074" width="3.83203125" style="29" customWidth="1"/>
    <col min="3075" max="3075" width="12" style="29" customWidth="1"/>
    <col min="3076" max="3076" width="40.5" style="29" customWidth="1"/>
    <col min="3077" max="3077" width="5.5" style="29" customWidth="1"/>
    <col min="3078" max="3078" width="8.5" style="29" customWidth="1"/>
    <col min="3079" max="3079" width="9.83203125" style="29" customWidth="1"/>
    <col min="3080" max="3080" width="13.83203125" style="29" customWidth="1"/>
    <col min="3081" max="3081" width="9.1640625" style="29" customWidth="1"/>
    <col min="3082" max="3329" width="8.83203125" style="29"/>
    <col min="3330" max="3330" width="3.83203125" style="29" customWidth="1"/>
    <col min="3331" max="3331" width="12" style="29" customWidth="1"/>
    <col min="3332" max="3332" width="40.5" style="29" customWidth="1"/>
    <col min="3333" max="3333" width="5.5" style="29" customWidth="1"/>
    <col min="3334" max="3334" width="8.5" style="29" customWidth="1"/>
    <col min="3335" max="3335" width="9.83203125" style="29" customWidth="1"/>
    <col min="3336" max="3336" width="13.83203125" style="29" customWidth="1"/>
    <col min="3337" max="3337" width="9.1640625" style="29" customWidth="1"/>
    <col min="3338" max="3585" width="8.83203125" style="29"/>
    <col min="3586" max="3586" width="3.83203125" style="29" customWidth="1"/>
    <col min="3587" max="3587" width="12" style="29" customWidth="1"/>
    <col min="3588" max="3588" width="40.5" style="29" customWidth="1"/>
    <col min="3589" max="3589" width="5.5" style="29" customWidth="1"/>
    <col min="3590" max="3590" width="8.5" style="29" customWidth="1"/>
    <col min="3591" max="3591" width="9.83203125" style="29" customWidth="1"/>
    <col min="3592" max="3592" width="13.83203125" style="29" customWidth="1"/>
    <col min="3593" max="3593" width="9.1640625" style="29" customWidth="1"/>
    <col min="3594" max="3841" width="8.83203125" style="29"/>
    <col min="3842" max="3842" width="3.83203125" style="29" customWidth="1"/>
    <col min="3843" max="3843" width="12" style="29" customWidth="1"/>
    <col min="3844" max="3844" width="40.5" style="29" customWidth="1"/>
    <col min="3845" max="3845" width="5.5" style="29" customWidth="1"/>
    <col min="3846" max="3846" width="8.5" style="29" customWidth="1"/>
    <col min="3847" max="3847" width="9.83203125" style="29" customWidth="1"/>
    <col min="3848" max="3848" width="13.83203125" style="29" customWidth="1"/>
    <col min="3849" max="3849" width="9.1640625" style="29" customWidth="1"/>
    <col min="3850" max="4097" width="8.83203125" style="29"/>
    <col min="4098" max="4098" width="3.83203125" style="29" customWidth="1"/>
    <col min="4099" max="4099" width="12" style="29" customWidth="1"/>
    <col min="4100" max="4100" width="40.5" style="29" customWidth="1"/>
    <col min="4101" max="4101" width="5.5" style="29" customWidth="1"/>
    <col min="4102" max="4102" width="8.5" style="29" customWidth="1"/>
    <col min="4103" max="4103" width="9.83203125" style="29" customWidth="1"/>
    <col min="4104" max="4104" width="13.83203125" style="29" customWidth="1"/>
    <col min="4105" max="4105" width="9.1640625" style="29" customWidth="1"/>
    <col min="4106" max="4353" width="8.83203125" style="29"/>
    <col min="4354" max="4354" width="3.83203125" style="29" customWidth="1"/>
    <col min="4355" max="4355" width="12" style="29" customWidth="1"/>
    <col min="4356" max="4356" width="40.5" style="29" customWidth="1"/>
    <col min="4357" max="4357" width="5.5" style="29" customWidth="1"/>
    <col min="4358" max="4358" width="8.5" style="29" customWidth="1"/>
    <col min="4359" max="4359" width="9.83203125" style="29" customWidth="1"/>
    <col min="4360" max="4360" width="13.83203125" style="29" customWidth="1"/>
    <col min="4361" max="4361" width="9.1640625" style="29" customWidth="1"/>
    <col min="4362" max="4609" width="8.83203125" style="29"/>
    <col min="4610" max="4610" width="3.83203125" style="29" customWidth="1"/>
    <col min="4611" max="4611" width="12" style="29" customWidth="1"/>
    <col min="4612" max="4612" width="40.5" style="29" customWidth="1"/>
    <col min="4613" max="4613" width="5.5" style="29" customWidth="1"/>
    <col min="4614" max="4614" width="8.5" style="29" customWidth="1"/>
    <col min="4615" max="4615" width="9.83203125" style="29" customWidth="1"/>
    <col min="4616" max="4616" width="13.83203125" style="29" customWidth="1"/>
    <col min="4617" max="4617" width="9.1640625" style="29" customWidth="1"/>
    <col min="4618" max="4865" width="8.83203125" style="29"/>
    <col min="4866" max="4866" width="3.83203125" style="29" customWidth="1"/>
    <col min="4867" max="4867" width="12" style="29" customWidth="1"/>
    <col min="4868" max="4868" width="40.5" style="29" customWidth="1"/>
    <col min="4869" max="4869" width="5.5" style="29" customWidth="1"/>
    <col min="4870" max="4870" width="8.5" style="29" customWidth="1"/>
    <col min="4871" max="4871" width="9.83203125" style="29" customWidth="1"/>
    <col min="4872" max="4872" width="13.83203125" style="29" customWidth="1"/>
    <col min="4873" max="4873" width="9.1640625" style="29" customWidth="1"/>
    <col min="4874" max="5121" width="8.83203125" style="29"/>
    <col min="5122" max="5122" width="3.83203125" style="29" customWidth="1"/>
    <col min="5123" max="5123" width="12" style="29" customWidth="1"/>
    <col min="5124" max="5124" width="40.5" style="29" customWidth="1"/>
    <col min="5125" max="5125" width="5.5" style="29" customWidth="1"/>
    <col min="5126" max="5126" width="8.5" style="29" customWidth="1"/>
    <col min="5127" max="5127" width="9.83203125" style="29" customWidth="1"/>
    <col min="5128" max="5128" width="13.83203125" style="29" customWidth="1"/>
    <col min="5129" max="5129" width="9.1640625" style="29" customWidth="1"/>
    <col min="5130" max="5377" width="8.83203125" style="29"/>
    <col min="5378" max="5378" width="3.83203125" style="29" customWidth="1"/>
    <col min="5379" max="5379" width="12" style="29" customWidth="1"/>
    <col min="5380" max="5380" width="40.5" style="29" customWidth="1"/>
    <col min="5381" max="5381" width="5.5" style="29" customWidth="1"/>
    <col min="5382" max="5382" width="8.5" style="29" customWidth="1"/>
    <col min="5383" max="5383" width="9.83203125" style="29" customWidth="1"/>
    <col min="5384" max="5384" width="13.83203125" style="29" customWidth="1"/>
    <col min="5385" max="5385" width="9.1640625" style="29" customWidth="1"/>
    <col min="5386" max="5633" width="8.83203125" style="29"/>
    <col min="5634" max="5634" width="3.83203125" style="29" customWidth="1"/>
    <col min="5635" max="5635" width="12" style="29" customWidth="1"/>
    <col min="5636" max="5636" width="40.5" style="29" customWidth="1"/>
    <col min="5637" max="5637" width="5.5" style="29" customWidth="1"/>
    <col min="5638" max="5638" width="8.5" style="29" customWidth="1"/>
    <col min="5639" max="5639" width="9.83203125" style="29" customWidth="1"/>
    <col min="5640" max="5640" width="13.83203125" style="29" customWidth="1"/>
    <col min="5641" max="5641" width="9.1640625" style="29" customWidth="1"/>
    <col min="5642" max="5889" width="8.83203125" style="29"/>
    <col min="5890" max="5890" width="3.83203125" style="29" customWidth="1"/>
    <col min="5891" max="5891" width="12" style="29" customWidth="1"/>
    <col min="5892" max="5892" width="40.5" style="29" customWidth="1"/>
    <col min="5893" max="5893" width="5.5" style="29" customWidth="1"/>
    <col min="5894" max="5894" width="8.5" style="29" customWidth="1"/>
    <col min="5895" max="5895" width="9.83203125" style="29" customWidth="1"/>
    <col min="5896" max="5896" width="13.83203125" style="29" customWidth="1"/>
    <col min="5897" max="5897" width="9.1640625" style="29" customWidth="1"/>
    <col min="5898" max="6145" width="8.83203125" style="29"/>
    <col min="6146" max="6146" width="3.83203125" style="29" customWidth="1"/>
    <col min="6147" max="6147" width="12" style="29" customWidth="1"/>
    <col min="6148" max="6148" width="40.5" style="29" customWidth="1"/>
    <col min="6149" max="6149" width="5.5" style="29" customWidth="1"/>
    <col min="6150" max="6150" width="8.5" style="29" customWidth="1"/>
    <col min="6151" max="6151" width="9.83203125" style="29" customWidth="1"/>
    <col min="6152" max="6152" width="13.83203125" style="29" customWidth="1"/>
    <col min="6153" max="6153" width="9.1640625" style="29" customWidth="1"/>
    <col min="6154" max="6401" width="8.83203125" style="29"/>
    <col min="6402" max="6402" width="3.83203125" style="29" customWidth="1"/>
    <col min="6403" max="6403" width="12" style="29" customWidth="1"/>
    <col min="6404" max="6404" width="40.5" style="29" customWidth="1"/>
    <col min="6405" max="6405" width="5.5" style="29" customWidth="1"/>
    <col min="6406" max="6406" width="8.5" style="29" customWidth="1"/>
    <col min="6407" max="6407" width="9.83203125" style="29" customWidth="1"/>
    <col min="6408" max="6408" width="13.83203125" style="29" customWidth="1"/>
    <col min="6409" max="6409" width="9.1640625" style="29" customWidth="1"/>
    <col min="6410" max="6657" width="8.83203125" style="29"/>
    <col min="6658" max="6658" width="3.83203125" style="29" customWidth="1"/>
    <col min="6659" max="6659" width="12" style="29" customWidth="1"/>
    <col min="6660" max="6660" width="40.5" style="29" customWidth="1"/>
    <col min="6661" max="6661" width="5.5" style="29" customWidth="1"/>
    <col min="6662" max="6662" width="8.5" style="29" customWidth="1"/>
    <col min="6663" max="6663" width="9.83203125" style="29" customWidth="1"/>
    <col min="6664" max="6664" width="13.83203125" style="29" customWidth="1"/>
    <col min="6665" max="6665" width="9.1640625" style="29" customWidth="1"/>
    <col min="6666" max="6913" width="8.83203125" style="29"/>
    <col min="6914" max="6914" width="3.83203125" style="29" customWidth="1"/>
    <col min="6915" max="6915" width="12" style="29" customWidth="1"/>
    <col min="6916" max="6916" width="40.5" style="29" customWidth="1"/>
    <col min="6917" max="6917" width="5.5" style="29" customWidth="1"/>
    <col min="6918" max="6918" width="8.5" style="29" customWidth="1"/>
    <col min="6919" max="6919" width="9.83203125" style="29" customWidth="1"/>
    <col min="6920" max="6920" width="13.83203125" style="29" customWidth="1"/>
    <col min="6921" max="6921" width="9.1640625" style="29" customWidth="1"/>
    <col min="6922" max="7169" width="8.83203125" style="29"/>
    <col min="7170" max="7170" width="3.83203125" style="29" customWidth="1"/>
    <col min="7171" max="7171" width="12" style="29" customWidth="1"/>
    <col min="7172" max="7172" width="40.5" style="29" customWidth="1"/>
    <col min="7173" max="7173" width="5.5" style="29" customWidth="1"/>
    <col min="7174" max="7174" width="8.5" style="29" customWidth="1"/>
    <col min="7175" max="7175" width="9.83203125" style="29" customWidth="1"/>
    <col min="7176" max="7176" width="13.83203125" style="29" customWidth="1"/>
    <col min="7177" max="7177" width="9.1640625" style="29" customWidth="1"/>
    <col min="7178" max="7425" width="8.83203125" style="29"/>
    <col min="7426" max="7426" width="3.83203125" style="29" customWidth="1"/>
    <col min="7427" max="7427" width="12" style="29" customWidth="1"/>
    <col min="7428" max="7428" width="40.5" style="29" customWidth="1"/>
    <col min="7429" max="7429" width="5.5" style="29" customWidth="1"/>
    <col min="7430" max="7430" width="8.5" style="29" customWidth="1"/>
    <col min="7431" max="7431" width="9.83203125" style="29" customWidth="1"/>
    <col min="7432" max="7432" width="13.83203125" style="29" customWidth="1"/>
    <col min="7433" max="7433" width="9.1640625" style="29" customWidth="1"/>
    <col min="7434" max="7681" width="8.83203125" style="29"/>
    <col min="7682" max="7682" width="3.83203125" style="29" customWidth="1"/>
    <col min="7683" max="7683" width="12" style="29" customWidth="1"/>
    <col min="7684" max="7684" width="40.5" style="29" customWidth="1"/>
    <col min="7685" max="7685" width="5.5" style="29" customWidth="1"/>
    <col min="7686" max="7686" width="8.5" style="29" customWidth="1"/>
    <col min="7687" max="7687" width="9.83203125" style="29" customWidth="1"/>
    <col min="7688" max="7688" width="13.83203125" style="29" customWidth="1"/>
    <col min="7689" max="7689" width="9.1640625" style="29" customWidth="1"/>
    <col min="7690" max="7937" width="8.83203125" style="29"/>
    <col min="7938" max="7938" width="3.83203125" style="29" customWidth="1"/>
    <col min="7939" max="7939" width="12" style="29" customWidth="1"/>
    <col min="7940" max="7940" width="40.5" style="29" customWidth="1"/>
    <col min="7941" max="7941" width="5.5" style="29" customWidth="1"/>
    <col min="7942" max="7942" width="8.5" style="29" customWidth="1"/>
    <col min="7943" max="7943" width="9.83203125" style="29" customWidth="1"/>
    <col min="7944" max="7944" width="13.83203125" style="29" customWidth="1"/>
    <col min="7945" max="7945" width="9.1640625" style="29" customWidth="1"/>
    <col min="7946" max="8193" width="8.83203125" style="29"/>
    <col min="8194" max="8194" width="3.83203125" style="29" customWidth="1"/>
    <col min="8195" max="8195" width="12" style="29" customWidth="1"/>
    <col min="8196" max="8196" width="40.5" style="29" customWidth="1"/>
    <col min="8197" max="8197" width="5.5" style="29" customWidth="1"/>
    <col min="8198" max="8198" width="8.5" style="29" customWidth="1"/>
    <col min="8199" max="8199" width="9.83203125" style="29" customWidth="1"/>
    <col min="8200" max="8200" width="13.83203125" style="29" customWidth="1"/>
    <col min="8201" max="8201" width="9.1640625" style="29" customWidth="1"/>
    <col min="8202" max="8449" width="8.83203125" style="29"/>
    <col min="8450" max="8450" width="3.83203125" style="29" customWidth="1"/>
    <col min="8451" max="8451" width="12" style="29" customWidth="1"/>
    <col min="8452" max="8452" width="40.5" style="29" customWidth="1"/>
    <col min="8453" max="8453" width="5.5" style="29" customWidth="1"/>
    <col min="8454" max="8454" width="8.5" style="29" customWidth="1"/>
    <col min="8455" max="8455" width="9.83203125" style="29" customWidth="1"/>
    <col min="8456" max="8456" width="13.83203125" style="29" customWidth="1"/>
    <col min="8457" max="8457" width="9.1640625" style="29" customWidth="1"/>
    <col min="8458" max="8705" width="8.83203125" style="29"/>
    <col min="8706" max="8706" width="3.83203125" style="29" customWidth="1"/>
    <col min="8707" max="8707" width="12" style="29" customWidth="1"/>
    <col min="8708" max="8708" width="40.5" style="29" customWidth="1"/>
    <col min="8709" max="8709" width="5.5" style="29" customWidth="1"/>
    <col min="8710" max="8710" width="8.5" style="29" customWidth="1"/>
    <col min="8711" max="8711" width="9.83203125" style="29" customWidth="1"/>
    <col min="8712" max="8712" width="13.83203125" style="29" customWidth="1"/>
    <col min="8713" max="8713" width="9.1640625" style="29" customWidth="1"/>
    <col min="8714" max="8961" width="8.83203125" style="29"/>
    <col min="8962" max="8962" width="3.83203125" style="29" customWidth="1"/>
    <col min="8963" max="8963" width="12" style="29" customWidth="1"/>
    <col min="8964" max="8964" width="40.5" style="29" customWidth="1"/>
    <col min="8965" max="8965" width="5.5" style="29" customWidth="1"/>
    <col min="8966" max="8966" width="8.5" style="29" customWidth="1"/>
    <col min="8967" max="8967" width="9.83203125" style="29" customWidth="1"/>
    <col min="8968" max="8968" width="13.83203125" style="29" customWidth="1"/>
    <col min="8969" max="8969" width="9.1640625" style="29" customWidth="1"/>
    <col min="8970" max="9217" width="8.83203125" style="29"/>
    <col min="9218" max="9218" width="3.83203125" style="29" customWidth="1"/>
    <col min="9219" max="9219" width="12" style="29" customWidth="1"/>
    <col min="9220" max="9220" width="40.5" style="29" customWidth="1"/>
    <col min="9221" max="9221" width="5.5" style="29" customWidth="1"/>
    <col min="9222" max="9222" width="8.5" style="29" customWidth="1"/>
    <col min="9223" max="9223" width="9.83203125" style="29" customWidth="1"/>
    <col min="9224" max="9224" width="13.83203125" style="29" customWidth="1"/>
    <col min="9225" max="9225" width="9.1640625" style="29" customWidth="1"/>
    <col min="9226" max="9473" width="8.83203125" style="29"/>
    <col min="9474" max="9474" width="3.83203125" style="29" customWidth="1"/>
    <col min="9475" max="9475" width="12" style="29" customWidth="1"/>
    <col min="9476" max="9476" width="40.5" style="29" customWidth="1"/>
    <col min="9477" max="9477" width="5.5" style="29" customWidth="1"/>
    <col min="9478" max="9478" width="8.5" style="29" customWidth="1"/>
    <col min="9479" max="9479" width="9.83203125" style="29" customWidth="1"/>
    <col min="9480" max="9480" width="13.83203125" style="29" customWidth="1"/>
    <col min="9481" max="9481" width="9.1640625" style="29" customWidth="1"/>
    <col min="9482" max="9729" width="8.83203125" style="29"/>
    <col min="9730" max="9730" width="3.83203125" style="29" customWidth="1"/>
    <col min="9731" max="9731" width="12" style="29" customWidth="1"/>
    <col min="9732" max="9732" width="40.5" style="29" customWidth="1"/>
    <col min="9733" max="9733" width="5.5" style="29" customWidth="1"/>
    <col min="9734" max="9734" width="8.5" style="29" customWidth="1"/>
    <col min="9735" max="9735" width="9.83203125" style="29" customWidth="1"/>
    <col min="9736" max="9736" width="13.83203125" style="29" customWidth="1"/>
    <col min="9737" max="9737" width="9.1640625" style="29" customWidth="1"/>
    <col min="9738" max="9985" width="8.83203125" style="29"/>
    <col min="9986" max="9986" width="3.83203125" style="29" customWidth="1"/>
    <col min="9987" max="9987" width="12" style="29" customWidth="1"/>
    <col min="9988" max="9988" width="40.5" style="29" customWidth="1"/>
    <col min="9989" max="9989" width="5.5" style="29" customWidth="1"/>
    <col min="9990" max="9990" width="8.5" style="29" customWidth="1"/>
    <col min="9991" max="9991" width="9.83203125" style="29" customWidth="1"/>
    <col min="9992" max="9992" width="13.83203125" style="29" customWidth="1"/>
    <col min="9993" max="9993" width="9.1640625" style="29" customWidth="1"/>
    <col min="9994" max="10241" width="8.83203125" style="29"/>
    <col min="10242" max="10242" width="3.83203125" style="29" customWidth="1"/>
    <col min="10243" max="10243" width="12" style="29" customWidth="1"/>
    <col min="10244" max="10244" width="40.5" style="29" customWidth="1"/>
    <col min="10245" max="10245" width="5.5" style="29" customWidth="1"/>
    <col min="10246" max="10246" width="8.5" style="29" customWidth="1"/>
    <col min="10247" max="10247" width="9.83203125" style="29" customWidth="1"/>
    <col min="10248" max="10248" width="13.83203125" style="29" customWidth="1"/>
    <col min="10249" max="10249" width="9.1640625" style="29" customWidth="1"/>
    <col min="10250" max="10497" width="8.83203125" style="29"/>
    <col min="10498" max="10498" width="3.83203125" style="29" customWidth="1"/>
    <col min="10499" max="10499" width="12" style="29" customWidth="1"/>
    <col min="10500" max="10500" width="40.5" style="29" customWidth="1"/>
    <col min="10501" max="10501" width="5.5" style="29" customWidth="1"/>
    <col min="10502" max="10502" width="8.5" style="29" customWidth="1"/>
    <col min="10503" max="10503" width="9.83203125" style="29" customWidth="1"/>
    <col min="10504" max="10504" width="13.83203125" style="29" customWidth="1"/>
    <col min="10505" max="10505" width="9.1640625" style="29" customWidth="1"/>
    <col min="10506" max="10753" width="8.83203125" style="29"/>
    <col min="10754" max="10754" width="3.83203125" style="29" customWidth="1"/>
    <col min="10755" max="10755" width="12" style="29" customWidth="1"/>
    <col min="10756" max="10756" width="40.5" style="29" customWidth="1"/>
    <col min="10757" max="10757" width="5.5" style="29" customWidth="1"/>
    <col min="10758" max="10758" width="8.5" style="29" customWidth="1"/>
    <col min="10759" max="10759" width="9.83203125" style="29" customWidth="1"/>
    <col min="10760" max="10760" width="13.83203125" style="29" customWidth="1"/>
    <col min="10761" max="10761" width="9.1640625" style="29" customWidth="1"/>
    <col min="10762" max="11009" width="8.83203125" style="29"/>
    <col min="11010" max="11010" width="3.83203125" style="29" customWidth="1"/>
    <col min="11011" max="11011" width="12" style="29" customWidth="1"/>
    <col min="11012" max="11012" width="40.5" style="29" customWidth="1"/>
    <col min="11013" max="11013" width="5.5" style="29" customWidth="1"/>
    <col min="11014" max="11014" width="8.5" style="29" customWidth="1"/>
    <col min="11015" max="11015" width="9.83203125" style="29" customWidth="1"/>
    <col min="11016" max="11016" width="13.83203125" style="29" customWidth="1"/>
    <col min="11017" max="11017" width="9.1640625" style="29" customWidth="1"/>
    <col min="11018" max="11265" width="8.83203125" style="29"/>
    <col min="11266" max="11266" width="3.83203125" style="29" customWidth="1"/>
    <col min="11267" max="11267" width="12" style="29" customWidth="1"/>
    <col min="11268" max="11268" width="40.5" style="29" customWidth="1"/>
    <col min="11269" max="11269" width="5.5" style="29" customWidth="1"/>
    <col min="11270" max="11270" width="8.5" style="29" customWidth="1"/>
    <col min="11271" max="11271" width="9.83203125" style="29" customWidth="1"/>
    <col min="11272" max="11272" width="13.83203125" style="29" customWidth="1"/>
    <col min="11273" max="11273" width="9.1640625" style="29" customWidth="1"/>
    <col min="11274" max="11521" width="8.83203125" style="29"/>
    <col min="11522" max="11522" width="3.83203125" style="29" customWidth="1"/>
    <col min="11523" max="11523" width="12" style="29" customWidth="1"/>
    <col min="11524" max="11524" width="40.5" style="29" customWidth="1"/>
    <col min="11525" max="11525" width="5.5" style="29" customWidth="1"/>
    <col min="11526" max="11526" width="8.5" style="29" customWidth="1"/>
    <col min="11527" max="11527" width="9.83203125" style="29" customWidth="1"/>
    <col min="11528" max="11528" width="13.83203125" style="29" customWidth="1"/>
    <col min="11529" max="11529" width="9.1640625" style="29" customWidth="1"/>
    <col min="11530" max="11777" width="8.83203125" style="29"/>
    <col min="11778" max="11778" width="3.83203125" style="29" customWidth="1"/>
    <col min="11779" max="11779" width="12" style="29" customWidth="1"/>
    <col min="11780" max="11780" width="40.5" style="29" customWidth="1"/>
    <col min="11781" max="11781" width="5.5" style="29" customWidth="1"/>
    <col min="11782" max="11782" width="8.5" style="29" customWidth="1"/>
    <col min="11783" max="11783" width="9.83203125" style="29" customWidth="1"/>
    <col min="11784" max="11784" width="13.83203125" style="29" customWidth="1"/>
    <col min="11785" max="11785" width="9.1640625" style="29" customWidth="1"/>
    <col min="11786" max="12033" width="8.83203125" style="29"/>
    <col min="12034" max="12034" width="3.83203125" style="29" customWidth="1"/>
    <col min="12035" max="12035" width="12" style="29" customWidth="1"/>
    <col min="12036" max="12036" width="40.5" style="29" customWidth="1"/>
    <col min="12037" max="12037" width="5.5" style="29" customWidth="1"/>
    <col min="12038" max="12038" width="8.5" style="29" customWidth="1"/>
    <col min="12039" max="12039" width="9.83203125" style="29" customWidth="1"/>
    <col min="12040" max="12040" width="13.83203125" style="29" customWidth="1"/>
    <col min="12041" max="12041" width="9.1640625" style="29" customWidth="1"/>
    <col min="12042" max="12289" width="8.83203125" style="29"/>
    <col min="12290" max="12290" width="3.83203125" style="29" customWidth="1"/>
    <col min="12291" max="12291" width="12" style="29" customWidth="1"/>
    <col min="12292" max="12292" width="40.5" style="29" customWidth="1"/>
    <col min="12293" max="12293" width="5.5" style="29" customWidth="1"/>
    <col min="12294" max="12294" width="8.5" style="29" customWidth="1"/>
    <col min="12295" max="12295" width="9.83203125" style="29" customWidth="1"/>
    <col min="12296" max="12296" width="13.83203125" style="29" customWidth="1"/>
    <col min="12297" max="12297" width="9.1640625" style="29" customWidth="1"/>
    <col min="12298" max="12545" width="8.83203125" style="29"/>
    <col min="12546" max="12546" width="3.83203125" style="29" customWidth="1"/>
    <col min="12547" max="12547" width="12" style="29" customWidth="1"/>
    <col min="12548" max="12548" width="40.5" style="29" customWidth="1"/>
    <col min="12549" max="12549" width="5.5" style="29" customWidth="1"/>
    <col min="12550" max="12550" width="8.5" style="29" customWidth="1"/>
    <col min="12551" max="12551" width="9.83203125" style="29" customWidth="1"/>
    <col min="12552" max="12552" width="13.83203125" style="29" customWidth="1"/>
    <col min="12553" max="12553" width="9.1640625" style="29" customWidth="1"/>
    <col min="12554" max="12801" width="8.83203125" style="29"/>
    <col min="12802" max="12802" width="3.83203125" style="29" customWidth="1"/>
    <col min="12803" max="12803" width="12" style="29" customWidth="1"/>
    <col min="12804" max="12804" width="40.5" style="29" customWidth="1"/>
    <col min="12805" max="12805" width="5.5" style="29" customWidth="1"/>
    <col min="12806" max="12806" width="8.5" style="29" customWidth="1"/>
    <col min="12807" max="12807" width="9.83203125" style="29" customWidth="1"/>
    <col min="12808" max="12808" width="13.83203125" style="29" customWidth="1"/>
    <col min="12809" max="12809" width="9.1640625" style="29" customWidth="1"/>
    <col min="12810" max="13057" width="8.83203125" style="29"/>
    <col min="13058" max="13058" width="3.83203125" style="29" customWidth="1"/>
    <col min="13059" max="13059" width="12" style="29" customWidth="1"/>
    <col min="13060" max="13060" width="40.5" style="29" customWidth="1"/>
    <col min="13061" max="13061" width="5.5" style="29" customWidth="1"/>
    <col min="13062" max="13062" width="8.5" style="29" customWidth="1"/>
    <col min="13063" max="13063" width="9.83203125" style="29" customWidth="1"/>
    <col min="13064" max="13064" width="13.83203125" style="29" customWidth="1"/>
    <col min="13065" max="13065" width="9.1640625" style="29" customWidth="1"/>
    <col min="13066" max="13313" width="8.83203125" style="29"/>
    <col min="13314" max="13314" width="3.83203125" style="29" customWidth="1"/>
    <col min="13315" max="13315" width="12" style="29" customWidth="1"/>
    <col min="13316" max="13316" width="40.5" style="29" customWidth="1"/>
    <col min="13317" max="13317" width="5.5" style="29" customWidth="1"/>
    <col min="13318" max="13318" width="8.5" style="29" customWidth="1"/>
    <col min="13319" max="13319" width="9.83203125" style="29" customWidth="1"/>
    <col min="13320" max="13320" width="13.83203125" style="29" customWidth="1"/>
    <col min="13321" max="13321" width="9.1640625" style="29" customWidth="1"/>
    <col min="13322" max="13569" width="8.83203125" style="29"/>
    <col min="13570" max="13570" width="3.83203125" style="29" customWidth="1"/>
    <col min="13571" max="13571" width="12" style="29" customWidth="1"/>
    <col min="13572" max="13572" width="40.5" style="29" customWidth="1"/>
    <col min="13573" max="13573" width="5.5" style="29" customWidth="1"/>
    <col min="13574" max="13574" width="8.5" style="29" customWidth="1"/>
    <col min="13575" max="13575" width="9.83203125" style="29" customWidth="1"/>
    <col min="13576" max="13576" width="13.83203125" style="29" customWidth="1"/>
    <col min="13577" max="13577" width="9.1640625" style="29" customWidth="1"/>
    <col min="13578" max="13825" width="8.83203125" style="29"/>
    <col min="13826" max="13826" width="3.83203125" style="29" customWidth="1"/>
    <col min="13827" max="13827" width="12" style="29" customWidth="1"/>
    <col min="13828" max="13828" width="40.5" style="29" customWidth="1"/>
    <col min="13829" max="13829" width="5.5" style="29" customWidth="1"/>
    <col min="13830" max="13830" width="8.5" style="29" customWidth="1"/>
    <col min="13831" max="13831" width="9.83203125" style="29" customWidth="1"/>
    <col min="13832" max="13832" width="13.83203125" style="29" customWidth="1"/>
    <col min="13833" max="13833" width="9.1640625" style="29" customWidth="1"/>
    <col min="13834" max="14081" width="8.83203125" style="29"/>
    <col min="14082" max="14082" width="3.83203125" style="29" customWidth="1"/>
    <col min="14083" max="14083" width="12" style="29" customWidth="1"/>
    <col min="14084" max="14084" width="40.5" style="29" customWidth="1"/>
    <col min="14085" max="14085" width="5.5" style="29" customWidth="1"/>
    <col min="14086" max="14086" width="8.5" style="29" customWidth="1"/>
    <col min="14087" max="14087" width="9.83203125" style="29" customWidth="1"/>
    <col min="14088" max="14088" width="13.83203125" style="29" customWidth="1"/>
    <col min="14089" max="14089" width="9.1640625" style="29" customWidth="1"/>
    <col min="14090" max="14337" width="8.83203125" style="29"/>
    <col min="14338" max="14338" width="3.83203125" style="29" customWidth="1"/>
    <col min="14339" max="14339" width="12" style="29" customWidth="1"/>
    <col min="14340" max="14340" width="40.5" style="29" customWidth="1"/>
    <col min="14341" max="14341" width="5.5" style="29" customWidth="1"/>
    <col min="14342" max="14342" width="8.5" style="29" customWidth="1"/>
    <col min="14343" max="14343" width="9.83203125" style="29" customWidth="1"/>
    <col min="14344" max="14344" width="13.83203125" style="29" customWidth="1"/>
    <col min="14345" max="14345" width="9.1640625" style="29" customWidth="1"/>
    <col min="14346" max="14593" width="8.83203125" style="29"/>
    <col min="14594" max="14594" width="3.83203125" style="29" customWidth="1"/>
    <col min="14595" max="14595" width="12" style="29" customWidth="1"/>
    <col min="14596" max="14596" width="40.5" style="29" customWidth="1"/>
    <col min="14597" max="14597" width="5.5" style="29" customWidth="1"/>
    <col min="14598" max="14598" width="8.5" style="29" customWidth="1"/>
    <col min="14599" max="14599" width="9.83203125" style="29" customWidth="1"/>
    <col min="14600" max="14600" width="13.83203125" style="29" customWidth="1"/>
    <col min="14601" max="14601" width="9.1640625" style="29" customWidth="1"/>
    <col min="14602" max="14849" width="8.83203125" style="29"/>
    <col min="14850" max="14850" width="3.83203125" style="29" customWidth="1"/>
    <col min="14851" max="14851" width="12" style="29" customWidth="1"/>
    <col min="14852" max="14852" width="40.5" style="29" customWidth="1"/>
    <col min="14853" max="14853" width="5.5" style="29" customWidth="1"/>
    <col min="14854" max="14854" width="8.5" style="29" customWidth="1"/>
    <col min="14855" max="14855" width="9.83203125" style="29" customWidth="1"/>
    <col min="14856" max="14856" width="13.83203125" style="29" customWidth="1"/>
    <col min="14857" max="14857" width="9.1640625" style="29" customWidth="1"/>
    <col min="14858" max="15105" width="8.83203125" style="29"/>
    <col min="15106" max="15106" width="3.83203125" style="29" customWidth="1"/>
    <col min="15107" max="15107" width="12" style="29" customWidth="1"/>
    <col min="15108" max="15108" width="40.5" style="29" customWidth="1"/>
    <col min="15109" max="15109" width="5.5" style="29" customWidth="1"/>
    <col min="15110" max="15110" width="8.5" style="29" customWidth="1"/>
    <col min="15111" max="15111" width="9.83203125" style="29" customWidth="1"/>
    <col min="15112" max="15112" width="13.83203125" style="29" customWidth="1"/>
    <col min="15113" max="15113" width="9.1640625" style="29" customWidth="1"/>
    <col min="15114" max="15361" width="8.83203125" style="29"/>
    <col min="15362" max="15362" width="3.83203125" style="29" customWidth="1"/>
    <col min="15363" max="15363" width="12" style="29" customWidth="1"/>
    <col min="15364" max="15364" width="40.5" style="29" customWidth="1"/>
    <col min="15365" max="15365" width="5.5" style="29" customWidth="1"/>
    <col min="15366" max="15366" width="8.5" style="29" customWidth="1"/>
    <col min="15367" max="15367" width="9.83203125" style="29" customWidth="1"/>
    <col min="15368" max="15368" width="13.83203125" style="29" customWidth="1"/>
    <col min="15369" max="15369" width="9.1640625" style="29" customWidth="1"/>
    <col min="15370" max="15617" width="8.83203125" style="29"/>
    <col min="15618" max="15618" width="3.83203125" style="29" customWidth="1"/>
    <col min="15619" max="15619" width="12" style="29" customWidth="1"/>
    <col min="15620" max="15620" width="40.5" style="29" customWidth="1"/>
    <col min="15621" max="15621" width="5.5" style="29" customWidth="1"/>
    <col min="15622" max="15622" width="8.5" style="29" customWidth="1"/>
    <col min="15623" max="15623" width="9.83203125" style="29" customWidth="1"/>
    <col min="15624" max="15624" width="13.83203125" style="29" customWidth="1"/>
    <col min="15625" max="15625" width="9.1640625" style="29" customWidth="1"/>
    <col min="15626" max="15873" width="8.83203125" style="29"/>
    <col min="15874" max="15874" width="3.83203125" style="29" customWidth="1"/>
    <col min="15875" max="15875" width="12" style="29" customWidth="1"/>
    <col min="15876" max="15876" width="40.5" style="29" customWidth="1"/>
    <col min="15877" max="15877" width="5.5" style="29" customWidth="1"/>
    <col min="15878" max="15878" width="8.5" style="29" customWidth="1"/>
    <col min="15879" max="15879" width="9.83203125" style="29" customWidth="1"/>
    <col min="15880" max="15880" width="13.83203125" style="29" customWidth="1"/>
    <col min="15881" max="15881" width="9.1640625" style="29" customWidth="1"/>
    <col min="15882" max="16129" width="8.83203125" style="29"/>
    <col min="16130" max="16130" width="3.83203125" style="29" customWidth="1"/>
    <col min="16131" max="16131" width="12" style="29" customWidth="1"/>
    <col min="16132" max="16132" width="40.5" style="29" customWidth="1"/>
    <col min="16133" max="16133" width="5.5" style="29" customWidth="1"/>
    <col min="16134" max="16134" width="8.5" style="29" customWidth="1"/>
    <col min="16135" max="16135" width="9.83203125" style="29" customWidth="1"/>
    <col min="16136" max="16136" width="13.83203125" style="29" customWidth="1"/>
    <col min="16137" max="16137" width="9.1640625" style="29" customWidth="1"/>
    <col min="16138" max="16383" width="8.83203125" style="29"/>
    <col min="16384" max="16384" width="8.83203125" style="29" customWidth="1"/>
  </cols>
  <sheetData>
    <row r="1" spans="1:105">
      <c r="A1" s="265" t="s">
        <v>0</v>
      </c>
      <c r="B1" s="265"/>
      <c r="C1" s="265"/>
      <c r="D1" s="265"/>
      <c r="E1" s="265"/>
      <c r="F1" s="265"/>
      <c r="G1" s="265"/>
      <c r="H1" s="265"/>
      <c r="I1" s="265"/>
      <c r="J1" s="29"/>
      <c r="K1" s="29"/>
    </row>
    <row r="2" spans="1:105" ht="12" thickBot="1">
      <c r="A2" s="30"/>
      <c r="B2" s="31"/>
      <c r="C2" s="32"/>
      <c r="D2" s="32"/>
      <c r="E2" s="33"/>
      <c r="F2" s="33"/>
      <c r="G2" s="33"/>
      <c r="H2" s="32"/>
      <c r="I2" s="34"/>
      <c r="J2" s="34"/>
      <c r="K2" s="34"/>
    </row>
    <row r="3" spans="1:105" ht="12" thickTop="1">
      <c r="A3" s="266" t="s">
        <v>1</v>
      </c>
      <c r="B3" s="267"/>
      <c r="C3" s="35" t="s">
        <v>46</v>
      </c>
      <c r="D3" s="36"/>
      <c r="E3" s="37"/>
      <c r="F3" s="37"/>
      <c r="G3" s="37"/>
      <c r="H3" s="38"/>
      <c r="I3" s="39"/>
      <c r="J3" s="39"/>
      <c r="K3" s="178"/>
    </row>
    <row r="4" spans="1:105" ht="12" thickBot="1">
      <c r="A4" s="268" t="s">
        <v>2</v>
      </c>
      <c r="B4" s="269"/>
      <c r="C4" s="42" t="s">
        <v>68</v>
      </c>
      <c r="D4" s="43"/>
      <c r="E4" s="270"/>
      <c r="F4" s="270"/>
      <c r="G4" s="270"/>
      <c r="H4" s="270"/>
      <c r="I4" s="270"/>
      <c r="J4" s="44"/>
      <c r="K4" s="45"/>
    </row>
    <row r="5" spans="1:105" ht="12.75" thickTop="1" thickBot="1">
      <c r="A5" s="30"/>
      <c r="B5" s="30"/>
      <c r="C5" s="30"/>
      <c r="D5" s="30"/>
      <c r="E5" s="46"/>
      <c r="F5" s="46"/>
      <c r="G5" s="46"/>
      <c r="H5" s="30"/>
      <c r="I5" s="47"/>
      <c r="J5" s="47"/>
      <c r="K5" s="47"/>
    </row>
    <row r="6" spans="1:105">
      <c r="A6" s="30"/>
      <c r="B6" s="30"/>
      <c r="C6" s="30"/>
      <c r="D6" s="30"/>
      <c r="E6" s="271" t="s">
        <v>7</v>
      </c>
      <c r="F6" s="272"/>
      <c r="G6" s="272"/>
      <c r="H6" s="48"/>
      <c r="I6" s="273" t="s">
        <v>240</v>
      </c>
      <c r="J6" s="273"/>
      <c r="K6" s="274"/>
    </row>
    <row r="7" spans="1:105">
      <c r="A7" s="49" t="s">
        <v>3</v>
      </c>
      <c r="B7" s="50" t="s">
        <v>4</v>
      </c>
      <c r="C7" s="50" t="s">
        <v>5</v>
      </c>
      <c r="D7" s="50" t="s">
        <v>6</v>
      </c>
      <c r="E7" s="51" t="s">
        <v>241</v>
      </c>
      <c r="F7" s="51" t="s">
        <v>235</v>
      </c>
      <c r="G7" s="52" t="s">
        <v>236</v>
      </c>
      <c r="H7" s="53" t="s">
        <v>8</v>
      </c>
      <c r="I7" s="54" t="s">
        <v>237</v>
      </c>
      <c r="J7" s="55" t="s">
        <v>238</v>
      </c>
      <c r="K7" s="55" t="s">
        <v>239</v>
      </c>
    </row>
    <row r="8" spans="1:105">
      <c r="A8" s="56" t="s">
        <v>9</v>
      </c>
      <c r="B8" s="57" t="s">
        <v>10</v>
      </c>
      <c r="C8" s="58" t="s">
        <v>11</v>
      </c>
      <c r="D8" s="59"/>
      <c r="E8" s="60"/>
      <c r="F8" s="60"/>
      <c r="G8" s="76"/>
      <c r="H8" s="179"/>
      <c r="I8" s="64"/>
      <c r="J8" s="69"/>
      <c r="K8" s="69"/>
    </row>
    <row r="9" spans="1:105" ht="22.5">
      <c r="A9" s="59">
        <v>1</v>
      </c>
      <c r="B9" s="1" t="s">
        <v>199</v>
      </c>
      <c r="C9" s="2" t="s">
        <v>200</v>
      </c>
      <c r="D9" s="66" t="s">
        <v>19</v>
      </c>
      <c r="E9" s="61">
        <v>270</v>
      </c>
      <c r="F9" s="61">
        <v>270</v>
      </c>
      <c r="G9" s="67">
        <f>F9-E9</f>
        <v>0</v>
      </c>
      <c r="H9" s="179">
        <v>211.1</v>
      </c>
      <c r="I9" s="64">
        <f t="shared" ref="I9:I11" si="0">E9*H9</f>
        <v>56997</v>
      </c>
      <c r="J9" s="69">
        <f>F9*H9</f>
        <v>56997</v>
      </c>
      <c r="K9" s="180">
        <f>J9-I9</f>
        <v>0</v>
      </c>
    </row>
    <row r="10" spans="1:105" ht="22.5">
      <c r="A10" s="59">
        <f>A9+1</f>
        <v>2</v>
      </c>
      <c r="B10" s="1" t="s">
        <v>205</v>
      </c>
      <c r="C10" s="2" t="s">
        <v>206</v>
      </c>
      <c r="D10" s="66" t="s">
        <v>19</v>
      </c>
      <c r="E10" s="61">
        <v>104</v>
      </c>
      <c r="F10" s="61">
        <f>208*0.5</f>
        <v>104</v>
      </c>
      <c r="G10" s="67">
        <f t="shared" ref="G10:G18" si="1">F10-E10</f>
        <v>0</v>
      </c>
      <c r="H10" s="179">
        <v>58.4</v>
      </c>
      <c r="I10" s="64">
        <f t="shared" si="0"/>
        <v>6073.5999999999995</v>
      </c>
      <c r="J10" s="69">
        <f t="shared" ref="J10:J18" si="2">F10*H10</f>
        <v>6073.5999999999995</v>
      </c>
      <c r="K10" s="180">
        <f t="shared" ref="K10:K18" si="3">J10-I10</f>
        <v>0</v>
      </c>
      <c r="P10" s="86">
        <v>2</v>
      </c>
      <c r="AB10" s="29">
        <v>12</v>
      </c>
      <c r="AC10" s="29">
        <v>0</v>
      </c>
      <c r="AD10" s="29">
        <v>2</v>
      </c>
      <c r="BA10" s="29">
        <v>1</v>
      </c>
      <c r="BB10" s="29">
        <f>IF(BA10=1,I10,0)</f>
        <v>6073.5999999999995</v>
      </c>
      <c r="BC10" s="29">
        <f>IF(BA10=2,I10,0)</f>
        <v>0</v>
      </c>
      <c r="BD10" s="29">
        <f>IF(BA10=3,I10,0)</f>
        <v>0</v>
      </c>
      <c r="BE10" s="29">
        <f>IF(BA10=4,I10,0)</f>
        <v>0</v>
      </c>
      <c r="BF10" s="29">
        <f>IF(BA10=5,I10,0)</f>
        <v>0</v>
      </c>
      <c r="DA10" s="29">
        <v>0</v>
      </c>
    </row>
    <row r="11" spans="1:105" ht="22.5">
      <c r="A11" s="59">
        <f t="shared" ref="A11:A18" si="4">A10+1</f>
        <v>3</v>
      </c>
      <c r="B11" s="1" t="s">
        <v>207</v>
      </c>
      <c r="C11" s="2" t="s">
        <v>208</v>
      </c>
      <c r="D11" s="66" t="s">
        <v>19</v>
      </c>
      <c r="E11" s="61">
        <v>104</v>
      </c>
      <c r="F11" s="61">
        <f>208*0.5</f>
        <v>104</v>
      </c>
      <c r="G11" s="67">
        <f t="shared" si="1"/>
        <v>0</v>
      </c>
      <c r="H11" s="179">
        <v>141.80000000000001</v>
      </c>
      <c r="I11" s="64">
        <f t="shared" si="0"/>
        <v>14747.2</v>
      </c>
      <c r="J11" s="69">
        <f t="shared" si="2"/>
        <v>14747.2</v>
      </c>
      <c r="K11" s="180">
        <f t="shared" si="3"/>
        <v>0</v>
      </c>
      <c r="P11" s="86">
        <v>2</v>
      </c>
      <c r="AB11" s="29">
        <v>12</v>
      </c>
      <c r="AC11" s="29">
        <v>0</v>
      </c>
      <c r="AD11" s="29">
        <v>3</v>
      </c>
      <c r="BA11" s="29">
        <v>1</v>
      </c>
      <c r="BB11" s="29">
        <f>IF(BA11=1,I11,0)</f>
        <v>14747.2</v>
      </c>
      <c r="BC11" s="29">
        <f>IF(BA11=2,I11,0)</f>
        <v>0</v>
      </c>
      <c r="BD11" s="29">
        <f>IF(BA11=3,I11,0)</f>
        <v>0</v>
      </c>
      <c r="BE11" s="29">
        <f>IF(BA11=4,I11,0)</f>
        <v>0</v>
      </c>
      <c r="BF11" s="29">
        <f>IF(BA11=5,I11,0)</f>
        <v>0</v>
      </c>
      <c r="DA11" s="29">
        <v>0</v>
      </c>
    </row>
    <row r="12" spans="1:105">
      <c r="A12" s="59">
        <f t="shared" si="4"/>
        <v>4</v>
      </c>
      <c r="B12" s="1" t="s">
        <v>12</v>
      </c>
      <c r="C12" s="2" t="s">
        <v>13</v>
      </c>
      <c r="D12" s="66" t="s">
        <v>14</v>
      </c>
      <c r="E12" s="61">
        <v>40.5</v>
      </c>
      <c r="F12" s="61">
        <f>270*0.15</f>
        <v>40.5</v>
      </c>
      <c r="G12" s="67">
        <f t="shared" si="1"/>
        <v>0</v>
      </c>
      <c r="H12" s="89">
        <v>83</v>
      </c>
      <c r="I12" s="64">
        <f t="shared" ref="I12" si="5">E12*H12</f>
        <v>3361.5</v>
      </c>
      <c r="J12" s="69">
        <f t="shared" si="2"/>
        <v>3361.5</v>
      </c>
      <c r="K12" s="180">
        <f t="shared" si="3"/>
        <v>0</v>
      </c>
    </row>
    <row r="13" spans="1:105" ht="22.5">
      <c r="A13" s="59">
        <f t="shared" si="4"/>
        <v>5</v>
      </c>
      <c r="B13" s="1" t="s">
        <v>99</v>
      </c>
      <c r="C13" s="2" t="s">
        <v>100</v>
      </c>
      <c r="D13" s="66" t="s">
        <v>14</v>
      </c>
      <c r="E13" s="61">
        <v>8.6999999999999993</v>
      </c>
      <c r="F13" s="61">
        <v>8.6999999999999993</v>
      </c>
      <c r="G13" s="67">
        <f t="shared" si="1"/>
        <v>0</v>
      </c>
      <c r="H13" s="89">
        <v>1290</v>
      </c>
      <c r="I13" s="64">
        <f>E13*H13</f>
        <v>11222.999999999998</v>
      </c>
      <c r="J13" s="69">
        <f t="shared" si="2"/>
        <v>11222.999999999998</v>
      </c>
      <c r="K13" s="180">
        <f t="shared" si="3"/>
        <v>0</v>
      </c>
    </row>
    <row r="14" spans="1:105" ht="22.5">
      <c r="A14" s="79">
        <v>6</v>
      </c>
      <c r="B14" s="10" t="s">
        <v>218</v>
      </c>
      <c r="C14" s="11" t="s">
        <v>89</v>
      </c>
      <c r="D14" s="80" t="s">
        <v>14</v>
      </c>
      <c r="E14" s="81">
        <v>49.2</v>
      </c>
      <c r="F14" s="81">
        <v>0</v>
      </c>
      <c r="G14" s="82">
        <f t="shared" si="1"/>
        <v>-49.2</v>
      </c>
      <c r="H14" s="87">
        <v>236</v>
      </c>
      <c r="I14" s="84">
        <f>E14*H14</f>
        <v>11611.2</v>
      </c>
      <c r="J14" s="85">
        <f t="shared" si="2"/>
        <v>0</v>
      </c>
      <c r="K14" s="190">
        <f t="shared" si="3"/>
        <v>-11611.2</v>
      </c>
      <c r="L14" s="189" t="s">
        <v>220</v>
      </c>
    </row>
    <row r="15" spans="1:105" ht="22.5">
      <c r="A15" s="59">
        <f t="shared" si="4"/>
        <v>7</v>
      </c>
      <c r="B15" s="1" t="s">
        <v>101</v>
      </c>
      <c r="C15" s="2" t="s">
        <v>107</v>
      </c>
      <c r="D15" s="66" t="s">
        <v>14</v>
      </c>
      <c r="E15" s="61">
        <v>49.2</v>
      </c>
      <c r="F15" s="61">
        <v>49.2</v>
      </c>
      <c r="G15" s="67">
        <f t="shared" si="1"/>
        <v>0</v>
      </c>
      <c r="H15" s="89">
        <v>125.9</v>
      </c>
      <c r="I15" s="64">
        <f>E15*H15</f>
        <v>6194.2800000000007</v>
      </c>
      <c r="J15" s="69">
        <f t="shared" si="2"/>
        <v>6194.2800000000007</v>
      </c>
      <c r="K15" s="180">
        <f t="shared" si="3"/>
        <v>0</v>
      </c>
    </row>
    <row r="16" spans="1:105" ht="22.5">
      <c r="A16" s="59">
        <f t="shared" si="4"/>
        <v>8</v>
      </c>
      <c r="B16" s="1" t="s">
        <v>52</v>
      </c>
      <c r="C16" s="2" t="s">
        <v>53</v>
      </c>
      <c r="D16" s="66" t="s">
        <v>14</v>
      </c>
      <c r="E16" s="61">
        <v>49.2</v>
      </c>
      <c r="F16" s="61">
        <v>49.2</v>
      </c>
      <c r="G16" s="67">
        <f t="shared" si="1"/>
        <v>0</v>
      </c>
      <c r="H16" s="68">
        <v>13.2</v>
      </c>
      <c r="I16" s="64">
        <f>E16*H16</f>
        <v>649.44000000000005</v>
      </c>
      <c r="J16" s="69">
        <f t="shared" si="2"/>
        <v>649.44000000000005</v>
      </c>
      <c r="K16" s="180">
        <f t="shared" si="3"/>
        <v>0</v>
      </c>
    </row>
    <row r="17" spans="1:11" ht="33.75">
      <c r="A17" s="59">
        <f t="shared" si="4"/>
        <v>9</v>
      </c>
      <c r="B17" s="1" t="s">
        <v>22</v>
      </c>
      <c r="C17" s="2" t="s">
        <v>23</v>
      </c>
      <c r="D17" s="66" t="s">
        <v>19</v>
      </c>
      <c r="E17" s="61">
        <v>270</v>
      </c>
      <c r="F17" s="61">
        <f>2*3*45</f>
        <v>270</v>
      </c>
      <c r="G17" s="67">
        <f t="shared" si="1"/>
        <v>0</v>
      </c>
      <c r="H17" s="68">
        <v>86.4</v>
      </c>
      <c r="I17" s="64">
        <f t="shared" ref="I17" si="6">E17*H17</f>
        <v>23328</v>
      </c>
      <c r="J17" s="69">
        <f t="shared" si="2"/>
        <v>23328</v>
      </c>
      <c r="K17" s="180">
        <f t="shared" si="3"/>
        <v>0</v>
      </c>
    </row>
    <row r="18" spans="1:11">
      <c r="A18" s="59">
        <f t="shared" si="4"/>
        <v>10</v>
      </c>
      <c r="B18" s="1" t="s">
        <v>96</v>
      </c>
      <c r="C18" s="2" t="s">
        <v>97</v>
      </c>
      <c r="D18" s="66" t="s">
        <v>14</v>
      </c>
      <c r="E18" s="61">
        <v>49.2</v>
      </c>
      <c r="F18" s="61">
        <v>49.2</v>
      </c>
      <c r="G18" s="67">
        <f t="shared" si="1"/>
        <v>0</v>
      </c>
      <c r="H18" s="68">
        <v>210</v>
      </c>
      <c r="I18" s="64">
        <f>E18*H18</f>
        <v>10332</v>
      </c>
      <c r="J18" s="69">
        <f t="shared" si="2"/>
        <v>10332</v>
      </c>
      <c r="K18" s="180">
        <f t="shared" si="3"/>
        <v>0</v>
      </c>
    </row>
    <row r="19" spans="1:11">
      <c r="A19" s="70"/>
      <c r="B19" s="71" t="s">
        <v>24</v>
      </c>
      <c r="C19" s="72" t="str">
        <f>CONCATENATE(B8," ",C8)</f>
        <v>1 Zemní práce</v>
      </c>
      <c r="D19" s="70"/>
      <c r="E19" s="73"/>
      <c r="F19" s="73"/>
      <c r="G19" s="74"/>
      <c r="H19" s="68"/>
      <c r="I19" s="75">
        <f>SUM(I8:I18)</f>
        <v>144517.22</v>
      </c>
      <c r="J19" s="75">
        <f>SUM(J8:J18)</f>
        <v>132906.02000000002</v>
      </c>
      <c r="K19" s="182">
        <f>SUM(K8:K18)</f>
        <v>-11611.2</v>
      </c>
    </row>
    <row r="20" spans="1:11">
      <c r="A20" s="56" t="s">
        <v>9</v>
      </c>
      <c r="B20" s="57" t="s">
        <v>36</v>
      </c>
      <c r="C20" s="58" t="s">
        <v>37</v>
      </c>
      <c r="D20" s="59"/>
      <c r="E20" s="60"/>
      <c r="F20" s="60"/>
      <c r="G20" s="183"/>
      <c r="H20" s="77"/>
      <c r="I20" s="64"/>
      <c r="J20" s="69"/>
      <c r="K20" s="180"/>
    </row>
    <row r="21" spans="1:11" ht="22.5">
      <c r="A21" s="79">
        <v>11</v>
      </c>
      <c r="B21" s="10" t="s">
        <v>201</v>
      </c>
      <c r="C21" s="11" t="s">
        <v>202</v>
      </c>
      <c r="D21" s="80" t="s">
        <v>19</v>
      </c>
      <c r="E21" s="81">
        <v>184</v>
      </c>
      <c r="F21" s="81">
        <v>200</v>
      </c>
      <c r="G21" s="82">
        <f t="shared" ref="G21:G22" si="7">F21-E21</f>
        <v>16</v>
      </c>
      <c r="H21" s="83">
        <v>466.5</v>
      </c>
      <c r="I21" s="84">
        <f>E21*H21</f>
        <v>85836</v>
      </c>
      <c r="J21" s="85">
        <f t="shared" ref="J21:J22" si="8">F21*H21</f>
        <v>93300</v>
      </c>
      <c r="K21" s="181">
        <f t="shared" ref="K21:K22" si="9">J21-I21</f>
        <v>7464</v>
      </c>
    </row>
    <row r="22" spans="1:11" ht="22.5">
      <c r="A22" s="79">
        <f>A21+1</f>
        <v>12</v>
      </c>
      <c r="B22" s="10" t="s">
        <v>203</v>
      </c>
      <c r="C22" s="11" t="s">
        <v>204</v>
      </c>
      <c r="D22" s="80" t="s">
        <v>19</v>
      </c>
      <c r="E22" s="81">
        <v>184</v>
      </c>
      <c r="F22" s="81">
        <v>200</v>
      </c>
      <c r="G22" s="82">
        <f t="shared" si="7"/>
        <v>16</v>
      </c>
      <c r="H22" s="83">
        <v>14.1</v>
      </c>
      <c r="I22" s="84">
        <f>E22*H22</f>
        <v>2594.4</v>
      </c>
      <c r="J22" s="85">
        <f t="shared" si="8"/>
        <v>2820</v>
      </c>
      <c r="K22" s="181">
        <f t="shared" si="9"/>
        <v>225.59999999999991</v>
      </c>
    </row>
    <row r="23" spans="1:11">
      <c r="A23" s="70"/>
      <c r="B23" s="71" t="s">
        <v>24</v>
      </c>
      <c r="C23" s="72" t="str">
        <f>CONCATENATE(B20," ",C20)</f>
        <v>5 Komunikace</v>
      </c>
      <c r="D23" s="70"/>
      <c r="E23" s="73"/>
      <c r="F23" s="73"/>
      <c r="G23" s="74"/>
      <c r="H23" s="78"/>
      <c r="I23" s="75">
        <f>SUM(I20:I22)</f>
        <v>88430.399999999994</v>
      </c>
      <c r="J23" s="75">
        <f>SUM(J20:J22)</f>
        <v>96120</v>
      </c>
      <c r="K23" s="182">
        <f>SUM(K20:K22)</f>
        <v>7689.6</v>
      </c>
    </row>
    <row r="24" spans="1:11">
      <c r="A24" s="56" t="s">
        <v>9</v>
      </c>
      <c r="B24" s="57" t="s">
        <v>38</v>
      </c>
      <c r="C24" s="58" t="s">
        <v>39</v>
      </c>
      <c r="D24" s="59"/>
      <c r="E24" s="60"/>
      <c r="F24" s="60"/>
      <c r="G24" s="184"/>
      <c r="H24" s="68"/>
      <c r="I24" s="64"/>
      <c r="J24" s="69"/>
      <c r="K24" s="180"/>
    </row>
    <row r="25" spans="1:11" ht="22.5">
      <c r="A25" s="79">
        <v>13</v>
      </c>
      <c r="B25" s="10" t="s">
        <v>55</v>
      </c>
      <c r="C25" s="11" t="s">
        <v>56</v>
      </c>
      <c r="D25" s="80" t="s">
        <v>35</v>
      </c>
      <c r="E25" s="81">
        <v>102</v>
      </c>
      <c r="F25" s="81">
        <v>88</v>
      </c>
      <c r="G25" s="82">
        <f t="shared" ref="G25:G27" si="10">F25-E25</f>
        <v>-14</v>
      </c>
      <c r="H25" s="87">
        <v>193</v>
      </c>
      <c r="I25" s="84">
        <f t="shared" ref="I25:I27" si="11">E25*H25</f>
        <v>19686</v>
      </c>
      <c r="J25" s="85">
        <f t="shared" ref="J25:J27" si="12">F25*H25</f>
        <v>16984</v>
      </c>
      <c r="K25" s="181">
        <f t="shared" ref="K25:K27" si="13">J25-I25</f>
        <v>-2702</v>
      </c>
    </row>
    <row r="26" spans="1:11">
      <c r="A26" s="79">
        <f t="shared" ref="A26:A27" si="14">A25+1</f>
        <v>14</v>
      </c>
      <c r="B26" s="10" t="s">
        <v>57</v>
      </c>
      <c r="C26" s="11" t="s">
        <v>58</v>
      </c>
      <c r="D26" s="80" t="s">
        <v>32</v>
      </c>
      <c r="E26" s="81">
        <v>104.04</v>
      </c>
      <c r="F26" s="81">
        <f>F25*1.02</f>
        <v>89.76</v>
      </c>
      <c r="G26" s="82">
        <f t="shared" si="10"/>
        <v>-14.280000000000001</v>
      </c>
      <c r="H26" s="87">
        <v>112</v>
      </c>
      <c r="I26" s="84">
        <f t="shared" si="11"/>
        <v>11652.480000000001</v>
      </c>
      <c r="J26" s="85">
        <f t="shared" si="12"/>
        <v>10053.120000000001</v>
      </c>
      <c r="K26" s="181">
        <f t="shared" si="13"/>
        <v>-1599.3600000000006</v>
      </c>
    </row>
    <row r="27" spans="1:11" ht="22.5">
      <c r="A27" s="79">
        <f t="shared" si="14"/>
        <v>15</v>
      </c>
      <c r="B27" s="10" t="s">
        <v>40</v>
      </c>
      <c r="C27" s="11" t="s">
        <v>59</v>
      </c>
      <c r="D27" s="80" t="s">
        <v>14</v>
      </c>
      <c r="E27" s="81">
        <v>7.1400000000000006</v>
      </c>
      <c r="F27" s="81">
        <f>F25*0.07</f>
        <v>6.16</v>
      </c>
      <c r="G27" s="82">
        <f t="shared" si="10"/>
        <v>-0.98000000000000043</v>
      </c>
      <c r="H27" s="87">
        <v>2465</v>
      </c>
      <c r="I27" s="84">
        <f t="shared" si="11"/>
        <v>17600.100000000002</v>
      </c>
      <c r="J27" s="85">
        <f t="shared" si="12"/>
        <v>15184.4</v>
      </c>
      <c r="K27" s="181">
        <f t="shared" si="13"/>
        <v>-2415.7000000000025</v>
      </c>
    </row>
    <row r="28" spans="1:11">
      <c r="A28" s="70"/>
      <c r="B28" s="71" t="s">
        <v>24</v>
      </c>
      <c r="C28" s="72" t="str">
        <f>CONCATENATE(B24," ",C24)</f>
        <v>91 Doplňující práce na komunikaci</v>
      </c>
      <c r="D28" s="70"/>
      <c r="E28" s="73"/>
      <c r="F28" s="73"/>
      <c r="G28" s="185"/>
      <c r="H28" s="68"/>
      <c r="I28" s="75">
        <f>SUM(I24:I27)</f>
        <v>48938.58</v>
      </c>
      <c r="J28" s="75">
        <f>SUM(J24:J27)</f>
        <v>42221.520000000004</v>
      </c>
      <c r="K28" s="182">
        <f>SUM(K24:K27)</f>
        <v>-6717.0600000000031</v>
      </c>
    </row>
    <row r="29" spans="1:11">
      <c r="A29" s="56" t="s">
        <v>9</v>
      </c>
      <c r="B29" s="57" t="s">
        <v>69</v>
      </c>
      <c r="C29" s="58" t="s">
        <v>70</v>
      </c>
      <c r="D29" s="59"/>
      <c r="E29" s="60"/>
      <c r="F29" s="60"/>
      <c r="G29" s="186"/>
      <c r="H29" s="77"/>
      <c r="I29" s="64"/>
      <c r="J29" s="69"/>
      <c r="K29" s="180"/>
    </row>
    <row r="30" spans="1:11" ht="22.5">
      <c r="A30" s="59">
        <v>16</v>
      </c>
      <c r="B30" s="1" t="s">
        <v>209</v>
      </c>
      <c r="C30" s="2" t="s">
        <v>210</v>
      </c>
      <c r="D30" s="66" t="s">
        <v>29</v>
      </c>
      <c r="E30" s="61">
        <v>80.55</v>
      </c>
      <c r="F30" s="61">
        <f>F9*0.05*2.5+F10*0.1*2+F11*0.1*2.5</f>
        <v>80.55</v>
      </c>
      <c r="G30" s="67">
        <f t="shared" ref="G30:G33" si="15">F30-E30</f>
        <v>0</v>
      </c>
      <c r="H30" s="179">
        <v>131.1</v>
      </c>
      <c r="I30" s="64">
        <f>E30*H30</f>
        <v>10560.105</v>
      </c>
      <c r="J30" s="69">
        <f t="shared" ref="J30:J33" si="16">F30*H30</f>
        <v>10560.105</v>
      </c>
      <c r="K30" s="180">
        <f t="shared" ref="K30:K33" si="17">J30-I30</f>
        <v>0</v>
      </c>
    </row>
    <row r="31" spans="1:11">
      <c r="A31" s="59">
        <f t="shared" ref="A31:A33" si="18">A30+1</f>
        <v>17</v>
      </c>
      <c r="B31" s="1" t="s">
        <v>71</v>
      </c>
      <c r="C31" s="2" t="s">
        <v>72</v>
      </c>
      <c r="D31" s="66" t="s">
        <v>29</v>
      </c>
      <c r="E31" s="61">
        <v>80.55</v>
      </c>
      <c r="F31" s="61">
        <f>F30</f>
        <v>80.55</v>
      </c>
      <c r="G31" s="67">
        <f t="shared" si="15"/>
        <v>0</v>
      </c>
      <c r="H31" s="68">
        <v>69.7</v>
      </c>
      <c r="I31" s="64">
        <f>E31*H31</f>
        <v>5614.335</v>
      </c>
      <c r="J31" s="69">
        <f t="shared" si="16"/>
        <v>5614.335</v>
      </c>
      <c r="K31" s="180">
        <f t="shared" si="17"/>
        <v>0</v>
      </c>
    </row>
    <row r="32" spans="1:11" ht="22.5">
      <c r="A32" s="59">
        <f t="shared" si="18"/>
        <v>18</v>
      </c>
      <c r="B32" s="1" t="s">
        <v>211</v>
      </c>
      <c r="C32" s="2" t="s">
        <v>212</v>
      </c>
      <c r="D32" s="66" t="s">
        <v>29</v>
      </c>
      <c r="E32" s="61">
        <v>805.5</v>
      </c>
      <c r="F32" s="61">
        <f>F30*10</f>
        <v>805.5</v>
      </c>
      <c r="G32" s="67">
        <f t="shared" si="15"/>
        <v>0</v>
      </c>
      <c r="H32" s="179">
        <v>88.3</v>
      </c>
      <c r="I32" s="64">
        <f>E32*H32</f>
        <v>71125.649999999994</v>
      </c>
      <c r="J32" s="69">
        <f t="shared" si="16"/>
        <v>71125.649999999994</v>
      </c>
      <c r="K32" s="180">
        <f t="shared" si="17"/>
        <v>0</v>
      </c>
    </row>
    <row r="33" spans="1:11">
      <c r="A33" s="59">
        <f t="shared" si="18"/>
        <v>19</v>
      </c>
      <c r="B33" s="1" t="s">
        <v>10</v>
      </c>
      <c r="C33" s="2" t="s">
        <v>213</v>
      </c>
      <c r="D33" s="66" t="s">
        <v>29</v>
      </c>
      <c r="E33" s="61">
        <v>80.55</v>
      </c>
      <c r="F33" s="61">
        <f>F30</f>
        <v>80.55</v>
      </c>
      <c r="G33" s="67">
        <f t="shared" si="15"/>
        <v>0</v>
      </c>
      <c r="H33" s="68">
        <v>735</v>
      </c>
      <c r="I33" s="64">
        <f>E33*H33</f>
        <v>59204.25</v>
      </c>
      <c r="J33" s="69">
        <f t="shared" si="16"/>
        <v>59204.25</v>
      </c>
      <c r="K33" s="180">
        <f t="shared" si="17"/>
        <v>0</v>
      </c>
    </row>
    <row r="34" spans="1:11">
      <c r="A34" s="70"/>
      <c r="B34" s="71" t="s">
        <v>24</v>
      </c>
      <c r="C34" s="72" t="str">
        <f>CONCATENATE(B29," ",C29)</f>
        <v>97 Prorážení otvorů</v>
      </c>
      <c r="D34" s="70"/>
      <c r="E34" s="73"/>
      <c r="F34" s="73"/>
      <c r="G34" s="74"/>
      <c r="H34" s="78"/>
      <c r="I34" s="75">
        <f>SUM(I29:I33)</f>
        <v>146504.34</v>
      </c>
      <c r="J34" s="75">
        <f>SUM(J29:J33)</f>
        <v>146504.34</v>
      </c>
      <c r="K34" s="182">
        <f>SUM(K29:K33)</f>
        <v>0</v>
      </c>
    </row>
    <row r="35" spans="1:11">
      <c r="A35" s="56" t="s">
        <v>9</v>
      </c>
      <c r="B35" s="57" t="s">
        <v>41</v>
      </c>
      <c r="C35" s="58" t="s">
        <v>42</v>
      </c>
      <c r="D35" s="59"/>
      <c r="E35" s="60"/>
      <c r="F35" s="60"/>
      <c r="G35" s="184"/>
      <c r="H35" s="68"/>
      <c r="I35" s="64"/>
      <c r="J35" s="69"/>
      <c r="K35" s="180"/>
    </row>
    <row r="36" spans="1:11">
      <c r="A36" s="79">
        <v>20</v>
      </c>
      <c r="B36" s="10" t="s">
        <v>73</v>
      </c>
      <c r="C36" s="11" t="s">
        <v>74</v>
      </c>
      <c r="D36" s="80" t="s">
        <v>29</v>
      </c>
      <c r="E36" s="81">
        <v>48.071600000000004</v>
      </c>
      <c r="F36" s="81">
        <f>F21*0.05*2.5+F26*0.25*0.15*2.4+F27*2.2</f>
        <v>46.630400000000002</v>
      </c>
      <c r="G36" s="82">
        <f>F36-E36</f>
        <v>-1.441200000000002</v>
      </c>
      <c r="H36" s="87">
        <v>51.9</v>
      </c>
      <c r="I36" s="84">
        <f>E36*H36</f>
        <v>2494.9160400000001</v>
      </c>
      <c r="J36" s="85">
        <f>F36*H36</f>
        <v>2420.1177600000001</v>
      </c>
      <c r="K36" s="181">
        <f>J36-I36</f>
        <v>-74.798279999999977</v>
      </c>
    </row>
    <row r="37" spans="1:11" ht="12" thickBot="1">
      <c r="A37" s="70"/>
      <c r="B37" s="71" t="s">
        <v>24</v>
      </c>
      <c r="C37" s="72" t="str">
        <f>CONCATENATE(B35," ",C35)</f>
        <v>99 Staveništní přesun hmot</v>
      </c>
      <c r="D37" s="70"/>
      <c r="E37" s="73"/>
      <c r="F37" s="73"/>
      <c r="G37" s="187"/>
      <c r="H37" s="91"/>
      <c r="I37" s="75">
        <f>SUM(I35:I36)</f>
        <v>2494.9160400000001</v>
      </c>
      <c r="J37" s="75">
        <f>SUM(J35:J36)</f>
        <v>2420.1177600000001</v>
      </c>
      <c r="K37" s="182">
        <f>SUM(K35:K36)</f>
        <v>-74.798279999999977</v>
      </c>
    </row>
    <row r="38" spans="1:11" ht="12" thickBot="1">
      <c r="A38" s="92"/>
      <c r="B38" s="93" t="s">
        <v>45</v>
      </c>
      <c r="C38" s="93"/>
      <c r="D38" s="93"/>
      <c r="E38" s="93"/>
      <c r="F38" s="93"/>
      <c r="G38" s="93"/>
      <c r="H38" s="93"/>
      <c r="I38" s="96">
        <f>I37+I34+I28+I23+I19</f>
        <v>430885.45603999996</v>
      </c>
      <c r="J38" s="97">
        <f>J37+J34+J28+J23+J19</f>
        <v>420171.99776</v>
      </c>
      <c r="K38" s="188">
        <f>K37+K34+K28+K23+K19</f>
        <v>-10713.458280000003</v>
      </c>
    </row>
    <row r="39" spans="1:11">
      <c r="E39" s="29"/>
      <c r="F39" s="29"/>
      <c r="G39" s="29"/>
    </row>
    <row r="40" spans="1:11">
      <c r="A40" s="189" t="s">
        <v>220</v>
      </c>
      <c r="B40" s="189" t="s">
        <v>221</v>
      </c>
      <c r="C40" s="189"/>
      <c r="E40" s="29"/>
      <c r="F40" s="29"/>
      <c r="G40" s="29"/>
    </row>
    <row r="41" spans="1:11">
      <c r="E41" s="29"/>
      <c r="F41" s="29"/>
      <c r="G41" s="29"/>
    </row>
    <row r="42" spans="1:11">
      <c r="E42" s="29"/>
      <c r="F42" s="29"/>
      <c r="G42" s="29"/>
    </row>
    <row r="43" spans="1:11">
      <c r="E43" s="29"/>
      <c r="F43" s="29"/>
      <c r="G43" s="29"/>
    </row>
    <row r="44" spans="1:11">
      <c r="E44" s="29"/>
      <c r="F44" s="29"/>
      <c r="G44" s="29"/>
    </row>
    <row r="45" spans="1:11">
      <c r="E45" s="29"/>
      <c r="F45" s="29"/>
      <c r="G45" s="29"/>
    </row>
    <row r="46" spans="1:11">
      <c r="E46" s="29"/>
      <c r="F46" s="29"/>
      <c r="G46" s="29"/>
    </row>
    <row r="47" spans="1:11">
      <c r="E47" s="29"/>
      <c r="F47" s="29"/>
      <c r="G47" s="29"/>
    </row>
    <row r="48" spans="1:11">
      <c r="E48" s="29"/>
      <c r="F48" s="29"/>
      <c r="G48" s="29"/>
    </row>
    <row r="49" spans="5:7">
      <c r="E49" s="29"/>
      <c r="F49" s="29"/>
      <c r="G49" s="29"/>
    </row>
    <row r="50" spans="5:7">
      <c r="E50" s="29"/>
      <c r="F50" s="29"/>
      <c r="G50" s="29"/>
    </row>
    <row r="51" spans="5:7">
      <c r="E51" s="29"/>
      <c r="F51" s="29"/>
      <c r="G51" s="29"/>
    </row>
    <row r="52" spans="5:7">
      <c r="E52" s="29"/>
      <c r="F52" s="29"/>
      <c r="G52" s="29"/>
    </row>
    <row r="53" spans="5:7">
      <c r="E53" s="29"/>
      <c r="F53" s="29"/>
      <c r="G53" s="29"/>
    </row>
    <row r="54" spans="5:7">
      <c r="E54" s="29"/>
      <c r="F54" s="29"/>
      <c r="G54" s="29"/>
    </row>
    <row r="55" spans="5:7">
      <c r="E55" s="29"/>
      <c r="F55" s="29"/>
      <c r="G55" s="29"/>
    </row>
    <row r="56" spans="5:7">
      <c r="E56" s="29"/>
      <c r="F56" s="29"/>
      <c r="G56" s="29"/>
    </row>
    <row r="57" spans="5:7">
      <c r="E57" s="29"/>
      <c r="F57" s="29"/>
      <c r="G57" s="29"/>
    </row>
    <row r="58" spans="5:7">
      <c r="E58" s="29"/>
      <c r="F58" s="29"/>
      <c r="G58" s="29"/>
    </row>
    <row r="59" spans="5:7">
      <c r="E59" s="29"/>
      <c r="F59" s="29"/>
      <c r="G59" s="29"/>
    </row>
    <row r="60" spans="5:7">
      <c r="E60" s="29"/>
      <c r="F60" s="29"/>
      <c r="G60" s="29"/>
    </row>
    <row r="61" spans="5:7">
      <c r="E61" s="29"/>
      <c r="F61" s="29"/>
      <c r="G61" s="29"/>
    </row>
    <row r="62" spans="5:7">
      <c r="E62" s="29"/>
      <c r="F62" s="29"/>
      <c r="G62" s="29"/>
    </row>
    <row r="63" spans="5:7">
      <c r="E63" s="29"/>
      <c r="F63" s="29"/>
      <c r="G63" s="29"/>
    </row>
    <row r="64" spans="5:7">
      <c r="E64" s="29"/>
      <c r="F64" s="29"/>
      <c r="G64" s="29"/>
    </row>
    <row r="65" spans="1:11">
      <c r="A65" s="6"/>
      <c r="B65" s="6"/>
    </row>
    <row r="66" spans="1:11">
      <c r="A66" s="100"/>
      <c r="B66" s="100"/>
      <c r="C66" s="103"/>
      <c r="D66" s="103"/>
      <c r="E66" s="105"/>
      <c r="F66" s="105"/>
      <c r="G66" s="105"/>
      <c r="H66" s="103"/>
      <c r="I66" s="102"/>
      <c r="J66" s="102"/>
      <c r="K66" s="102"/>
    </row>
    <row r="67" spans="1:11">
      <c r="A67" s="7"/>
      <c r="B67" s="7"/>
      <c r="C67" s="100"/>
      <c r="D67" s="100"/>
      <c r="E67" s="106"/>
      <c r="F67" s="106"/>
      <c r="G67" s="106"/>
      <c r="H67" s="100"/>
      <c r="I67" s="101"/>
      <c r="J67" s="101"/>
      <c r="K67" s="101"/>
    </row>
    <row r="68" spans="1:11">
      <c r="A68" s="100"/>
      <c r="B68" s="100"/>
      <c r="C68" s="100"/>
      <c r="D68" s="100"/>
      <c r="E68" s="106"/>
      <c r="F68" s="106"/>
      <c r="G68" s="106"/>
      <c r="H68" s="100"/>
      <c r="I68" s="101"/>
      <c r="J68" s="101"/>
      <c r="K68" s="101"/>
    </row>
    <row r="69" spans="1:11">
      <c r="A69" s="100"/>
      <c r="B69" s="100"/>
      <c r="C69" s="100"/>
      <c r="D69" s="100"/>
      <c r="E69" s="106"/>
      <c r="F69" s="106"/>
      <c r="G69" s="106"/>
      <c r="H69" s="100"/>
      <c r="I69" s="101"/>
      <c r="J69" s="101"/>
      <c r="K69" s="101"/>
    </row>
    <row r="70" spans="1:11">
      <c r="A70" s="100"/>
      <c r="B70" s="100"/>
      <c r="C70" s="100"/>
      <c r="D70" s="100"/>
      <c r="E70" s="106"/>
      <c r="F70" s="106"/>
      <c r="G70" s="106"/>
      <c r="H70" s="100"/>
      <c r="I70" s="101"/>
      <c r="J70" s="101"/>
      <c r="K70" s="101"/>
    </row>
    <row r="71" spans="1:11">
      <c r="A71" s="100"/>
      <c r="B71" s="100"/>
      <c r="C71" s="100"/>
      <c r="D71" s="100"/>
      <c r="E71" s="106"/>
      <c r="F71" s="106"/>
      <c r="G71" s="106"/>
      <c r="H71" s="100"/>
      <c r="I71" s="101"/>
      <c r="J71" s="101"/>
      <c r="K71" s="101"/>
    </row>
    <row r="72" spans="1:11">
      <c r="A72" s="100"/>
      <c r="B72" s="100"/>
      <c r="C72" s="100"/>
      <c r="D72" s="100"/>
      <c r="E72" s="106"/>
      <c r="F72" s="106"/>
      <c r="G72" s="106"/>
      <c r="H72" s="100"/>
      <c r="I72" s="101"/>
      <c r="J72" s="101"/>
      <c r="K72" s="101"/>
    </row>
    <row r="73" spans="1:11">
      <c r="A73" s="100"/>
      <c r="B73" s="100"/>
      <c r="C73" s="100"/>
      <c r="D73" s="100"/>
      <c r="E73" s="106"/>
      <c r="F73" s="106"/>
      <c r="G73" s="106"/>
      <c r="H73" s="100"/>
      <c r="I73" s="101"/>
      <c r="J73" s="101"/>
      <c r="K73" s="101"/>
    </row>
    <row r="74" spans="1:11">
      <c r="A74" s="100"/>
      <c r="B74" s="100"/>
      <c r="C74" s="100"/>
      <c r="D74" s="100"/>
      <c r="E74" s="106"/>
      <c r="F74" s="106"/>
      <c r="G74" s="106"/>
      <c r="H74" s="100"/>
      <c r="I74" s="101"/>
      <c r="J74" s="101"/>
      <c r="K74" s="101"/>
    </row>
    <row r="75" spans="1:11">
      <c r="A75" s="100"/>
      <c r="B75" s="100"/>
      <c r="C75" s="100"/>
      <c r="D75" s="100"/>
      <c r="E75" s="106"/>
      <c r="F75" s="106"/>
      <c r="G75" s="106"/>
      <c r="H75" s="100"/>
      <c r="I75" s="101"/>
      <c r="J75" s="101"/>
      <c r="K75" s="101"/>
    </row>
    <row r="76" spans="1:11">
      <c r="A76" s="100"/>
      <c r="B76" s="100"/>
      <c r="C76" s="100"/>
      <c r="D76" s="100"/>
      <c r="E76" s="106"/>
      <c r="F76" s="106"/>
      <c r="G76" s="106"/>
      <c r="H76" s="100"/>
      <c r="I76" s="101"/>
      <c r="J76" s="101"/>
      <c r="K76" s="101"/>
    </row>
    <row r="77" spans="1:11">
      <c r="A77" s="100"/>
      <c r="B77" s="100"/>
      <c r="C77" s="100"/>
      <c r="D77" s="100"/>
      <c r="E77" s="106"/>
      <c r="F77" s="106"/>
      <c r="G77" s="106"/>
      <c r="H77" s="100"/>
      <c r="I77" s="101"/>
      <c r="J77" s="101"/>
      <c r="K77" s="101"/>
    </row>
    <row r="78" spans="1:11">
      <c r="A78" s="100"/>
      <c r="B78" s="100"/>
      <c r="C78" s="100"/>
      <c r="D78" s="100"/>
      <c r="E78" s="106"/>
      <c r="F78" s="106"/>
      <c r="G78" s="106"/>
      <c r="H78" s="100"/>
      <c r="I78" s="101"/>
      <c r="J78" s="101"/>
      <c r="K78" s="101"/>
    </row>
    <row r="79" spans="1:11">
      <c r="A79" s="100"/>
      <c r="B79" s="100"/>
      <c r="C79" s="100"/>
      <c r="D79" s="100"/>
      <c r="E79" s="106"/>
      <c r="F79" s="106"/>
      <c r="G79" s="106"/>
      <c r="H79" s="100"/>
      <c r="I79" s="101"/>
      <c r="J79" s="101"/>
      <c r="K79" s="101"/>
    </row>
  </sheetData>
  <mergeCells count="6">
    <mergeCell ref="A1:I1"/>
    <mergeCell ref="A3:B3"/>
    <mergeCell ref="A4:B4"/>
    <mergeCell ref="E4:I4"/>
    <mergeCell ref="E6:G6"/>
    <mergeCell ref="I6:K6"/>
  </mergeCells>
  <pageMargins left="0.7" right="0.7" top="0.78740157499999996" bottom="0.78740157499999996" header="0.3" footer="0.3"/>
  <pageSetup paperSize="256" scale="99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E25" sqref="E25"/>
    </sheetView>
  </sheetViews>
  <sheetFormatPr defaultRowHeight="11.25"/>
  <cols>
    <col min="1" max="1" width="3.83203125" style="29" customWidth="1"/>
    <col min="2" max="2" width="12" style="29" customWidth="1"/>
    <col min="3" max="3" width="40.5" style="29" customWidth="1"/>
    <col min="4" max="4" width="5.5" style="29" customWidth="1"/>
    <col min="5" max="5" width="8.5" style="104" customWidth="1"/>
    <col min="6" max="6" width="9.83203125" style="29" customWidth="1"/>
    <col min="7" max="7" width="13.83203125" style="99" customWidth="1"/>
    <col min="8" max="8" width="9.1640625" style="29" customWidth="1"/>
    <col min="9" max="9" width="11.1640625" style="29" customWidth="1"/>
    <col min="10" max="10" width="11.33203125" style="29" customWidth="1"/>
    <col min="11" max="11" width="13.1640625" style="29" customWidth="1"/>
    <col min="12" max="256" width="8.83203125" style="29"/>
    <col min="257" max="257" width="3.83203125" style="29" customWidth="1"/>
    <col min="258" max="258" width="12" style="29" customWidth="1"/>
    <col min="259" max="259" width="40.5" style="29" customWidth="1"/>
    <col min="260" max="260" width="5.5" style="29" customWidth="1"/>
    <col min="261" max="261" width="8.5" style="29" customWidth="1"/>
    <col min="262" max="262" width="9.83203125" style="29" customWidth="1"/>
    <col min="263" max="263" width="13.83203125" style="29" customWidth="1"/>
    <col min="264" max="264" width="9.1640625" style="29" customWidth="1"/>
    <col min="265" max="512" width="8.83203125" style="29"/>
    <col min="513" max="513" width="3.83203125" style="29" customWidth="1"/>
    <col min="514" max="514" width="12" style="29" customWidth="1"/>
    <col min="515" max="515" width="40.5" style="29" customWidth="1"/>
    <col min="516" max="516" width="5.5" style="29" customWidth="1"/>
    <col min="517" max="517" width="8.5" style="29" customWidth="1"/>
    <col min="518" max="518" width="9.83203125" style="29" customWidth="1"/>
    <col min="519" max="519" width="13.83203125" style="29" customWidth="1"/>
    <col min="520" max="520" width="9.1640625" style="29" customWidth="1"/>
    <col min="521" max="768" width="8.83203125" style="29"/>
    <col min="769" max="769" width="3.83203125" style="29" customWidth="1"/>
    <col min="770" max="770" width="12" style="29" customWidth="1"/>
    <col min="771" max="771" width="40.5" style="29" customWidth="1"/>
    <col min="772" max="772" width="5.5" style="29" customWidth="1"/>
    <col min="773" max="773" width="8.5" style="29" customWidth="1"/>
    <col min="774" max="774" width="9.83203125" style="29" customWidth="1"/>
    <col min="775" max="775" width="13.83203125" style="29" customWidth="1"/>
    <col min="776" max="776" width="9.1640625" style="29" customWidth="1"/>
    <col min="777" max="1024" width="8.83203125" style="29"/>
    <col min="1025" max="1025" width="3.83203125" style="29" customWidth="1"/>
    <col min="1026" max="1026" width="12" style="29" customWidth="1"/>
    <col min="1027" max="1027" width="40.5" style="29" customWidth="1"/>
    <col min="1028" max="1028" width="5.5" style="29" customWidth="1"/>
    <col min="1029" max="1029" width="8.5" style="29" customWidth="1"/>
    <col min="1030" max="1030" width="9.83203125" style="29" customWidth="1"/>
    <col min="1031" max="1031" width="13.83203125" style="29" customWidth="1"/>
    <col min="1032" max="1032" width="9.1640625" style="29" customWidth="1"/>
    <col min="1033" max="1280" width="8.83203125" style="29"/>
    <col min="1281" max="1281" width="3.83203125" style="29" customWidth="1"/>
    <col min="1282" max="1282" width="12" style="29" customWidth="1"/>
    <col min="1283" max="1283" width="40.5" style="29" customWidth="1"/>
    <col min="1284" max="1284" width="5.5" style="29" customWidth="1"/>
    <col min="1285" max="1285" width="8.5" style="29" customWidth="1"/>
    <col min="1286" max="1286" width="9.83203125" style="29" customWidth="1"/>
    <col min="1287" max="1287" width="13.83203125" style="29" customWidth="1"/>
    <col min="1288" max="1288" width="9.1640625" style="29" customWidth="1"/>
    <col min="1289" max="1536" width="8.83203125" style="29"/>
    <col min="1537" max="1537" width="3.83203125" style="29" customWidth="1"/>
    <col min="1538" max="1538" width="12" style="29" customWidth="1"/>
    <col min="1539" max="1539" width="40.5" style="29" customWidth="1"/>
    <col min="1540" max="1540" width="5.5" style="29" customWidth="1"/>
    <col min="1541" max="1541" width="8.5" style="29" customWidth="1"/>
    <col min="1542" max="1542" width="9.83203125" style="29" customWidth="1"/>
    <col min="1543" max="1543" width="13.83203125" style="29" customWidth="1"/>
    <col min="1544" max="1544" width="9.1640625" style="29" customWidth="1"/>
    <col min="1545" max="1792" width="8.83203125" style="29"/>
    <col min="1793" max="1793" width="3.83203125" style="29" customWidth="1"/>
    <col min="1794" max="1794" width="12" style="29" customWidth="1"/>
    <col min="1795" max="1795" width="40.5" style="29" customWidth="1"/>
    <col min="1796" max="1796" width="5.5" style="29" customWidth="1"/>
    <col min="1797" max="1797" width="8.5" style="29" customWidth="1"/>
    <col min="1798" max="1798" width="9.83203125" style="29" customWidth="1"/>
    <col min="1799" max="1799" width="13.83203125" style="29" customWidth="1"/>
    <col min="1800" max="1800" width="9.1640625" style="29" customWidth="1"/>
    <col min="1801" max="2048" width="8.83203125" style="29"/>
    <col min="2049" max="2049" width="3.83203125" style="29" customWidth="1"/>
    <col min="2050" max="2050" width="12" style="29" customWidth="1"/>
    <col min="2051" max="2051" width="40.5" style="29" customWidth="1"/>
    <col min="2052" max="2052" width="5.5" style="29" customWidth="1"/>
    <col min="2053" max="2053" width="8.5" style="29" customWidth="1"/>
    <col min="2054" max="2054" width="9.83203125" style="29" customWidth="1"/>
    <col min="2055" max="2055" width="13.83203125" style="29" customWidth="1"/>
    <col min="2056" max="2056" width="9.1640625" style="29" customWidth="1"/>
    <col min="2057" max="2304" width="8.83203125" style="29"/>
    <col min="2305" max="2305" width="3.83203125" style="29" customWidth="1"/>
    <col min="2306" max="2306" width="12" style="29" customWidth="1"/>
    <col min="2307" max="2307" width="40.5" style="29" customWidth="1"/>
    <col min="2308" max="2308" width="5.5" style="29" customWidth="1"/>
    <col min="2309" max="2309" width="8.5" style="29" customWidth="1"/>
    <col min="2310" max="2310" width="9.83203125" style="29" customWidth="1"/>
    <col min="2311" max="2311" width="13.83203125" style="29" customWidth="1"/>
    <col min="2312" max="2312" width="9.1640625" style="29" customWidth="1"/>
    <col min="2313" max="2560" width="8.83203125" style="29"/>
    <col min="2561" max="2561" width="3.83203125" style="29" customWidth="1"/>
    <col min="2562" max="2562" width="12" style="29" customWidth="1"/>
    <col min="2563" max="2563" width="40.5" style="29" customWidth="1"/>
    <col min="2564" max="2564" width="5.5" style="29" customWidth="1"/>
    <col min="2565" max="2565" width="8.5" style="29" customWidth="1"/>
    <col min="2566" max="2566" width="9.83203125" style="29" customWidth="1"/>
    <col min="2567" max="2567" width="13.83203125" style="29" customWidth="1"/>
    <col min="2568" max="2568" width="9.1640625" style="29" customWidth="1"/>
    <col min="2569" max="2816" width="8.83203125" style="29"/>
    <col min="2817" max="2817" width="3.83203125" style="29" customWidth="1"/>
    <col min="2818" max="2818" width="12" style="29" customWidth="1"/>
    <col min="2819" max="2819" width="40.5" style="29" customWidth="1"/>
    <col min="2820" max="2820" width="5.5" style="29" customWidth="1"/>
    <col min="2821" max="2821" width="8.5" style="29" customWidth="1"/>
    <col min="2822" max="2822" width="9.83203125" style="29" customWidth="1"/>
    <col min="2823" max="2823" width="13.83203125" style="29" customWidth="1"/>
    <col min="2824" max="2824" width="9.1640625" style="29" customWidth="1"/>
    <col min="2825" max="3072" width="8.83203125" style="29"/>
    <col min="3073" max="3073" width="3.83203125" style="29" customWidth="1"/>
    <col min="3074" max="3074" width="12" style="29" customWidth="1"/>
    <col min="3075" max="3075" width="40.5" style="29" customWidth="1"/>
    <col min="3076" max="3076" width="5.5" style="29" customWidth="1"/>
    <col min="3077" max="3077" width="8.5" style="29" customWidth="1"/>
    <col min="3078" max="3078" width="9.83203125" style="29" customWidth="1"/>
    <col min="3079" max="3079" width="13.83203125" style="29" customWidth="1"/>
    <col min="3080" max="3080" width="9.1640625" style="29" customWidth="1"/>
    <col min="3081" max="3328" width="8.83203125" style="29"/>
    <col min="3329" max="3329" width="3.83203125" style="29" customWidth="1"/>
    <col min="3330" max="3330" width="12" style="29" customWidth="1"/>
    <col min="3331" max="3331" width="40.5" style="29" customWidth="1"/>
    <col min="3332" max="3332" width="5.5" style="29" customWidth="1"/>
    <col min="3333" max="3333" width="8.5" style="29" customWidth="1"/>
    <col min="3334" max="3334" width="9.83203125" style="29" customWidth="1"/>
    <col min="3335" max="3335" width="13.83203125" style="29" customWidth="1"/>
    <col min="3336" max="3336" width="9.1640625" style="29" customWidth="1"/>
    <col min="3337" max="3584" width="8.83203125" style="29"/>
    <col min="3585" max="3585" width="3.83203125" style="29" customWidth="1"/>
    <col min="3586" max="3586" width="12" style="29" customWidth="1"/>
    <col min="3587" max="3587" width="40.5" style="29" customWidth="1"/>
    <col min="3588" max="3588" width="5.5" style="29" customWidth="1"/>
    <col min="3589" max="3589" width="8.5" style="29" customWidth="1"/>
    <col min="3590" max="3590" width="9.83203125" style="29" customWidth="1"/>
    <col min="3591" max="3591" width="13.83203125" style="29" customWidth="1"/>
    <col min="3592" max="3592" width="9.1640625" style="29" customWidth="1"/>
    <col min="3593" max="3840" width="8.83203125" style="29"/>
    <col min="3841" max="3841" width="3.83203125" style="29" customWidth="1"/>
    <col min="3842" max="3842" width="12" style="29" customWidth="1"/>
    <col min="3843" max="3843" width="40.5" style="29" customWidth="1"/>
    <col min="3844" max="3844" width="5.5" style="29" customWidth="1"/>
    <col min="3845" max="3845" width="8.5" style="29" customWidth="1"/>
    <col min="3846" max="3846" width="9.83203125" style="29" customWidth="1"/>
    <col min="3847" max="3847" width="13.83203125" style="29" customWidth="1"/>
    <col min="3848" max="3848" width="9.1640625" style="29" customWidth="1"/>
    <col min="3849" max="4096" width="8.83203125" style="29"/>
    <col min="4097" max="4097" width="3.83203125" style="29" customWidth="1"/>
    <col min="4098" max="4098" width="12" style="29" customWidth="1"/>
    <col min="4099" max="4099" width="40.5" style="29" customWidth="1"/>
    <col min="4100" max="4100" width="5.5" style="29" customWidth="1"/>
    <col min="4101" max="4101" width="8.5" style="29" customWidth="1"/>
    <col min="4102" max="4102" width="9.83203125" style="29" customWidth="1"/>
    <col min="4103" max="4103" width="13.83203125" style="29" customWidth="1"/>
    <col min="4104" max="4104" width="9.1640625" style="29" customWidth="1"/>
    <col min="4105" max="4352" width="8.83203125" style="29"/>
    <col min="4353" max="4353" width="3.83203125" style="29" customWidth="1"/>
    <col min="4354" max="4354" width="12" style="29" customWidth="1"/>
    <col min="4355" max="4355" width="40.5" style="29" customWidth="1"/>
    <col min="4356" max="4356" width="5.5" style="29" customWidth="1"/>
    <col min="4357" max="4357" width="8.5" style="29" customWidth="1"/>
    <col min="4358" max="4358" width="9.83203125" style="29" customWidth="1"/>
    <col min="4359" max="4359" width="13.83203125" style="29" customWidth="1"/>
    <col min="4360" max="4360" width="9.1640625" style="29" customWidth="1"/>
    <col min="4361" max="4608" width="8.83203125" style="29"/>
    <col min="4609" max="4609" width="3.83203125" style="29" customWidth="1"/>
    <col min="4610" max="4610" width="12" style="29" customWidth="1"/>
    <col min="4611" max="4611" width="40.5" style="29" customWidth="1"/>
    <col min="4612" max="4612" width="5.5" style="29" customWidth="1"/>
    <col min="4613" max="4613" width="8.5" style="29" customWidth="1"/>
    <col min="4614" max="4614" width="9.83203125" style="29" customWidth="1"/>
    <col min="4615" max="4615" width="13.83203125" style="29" customWidth="1"/>
    <col min="4616" max="4616" width="9.1640625" style="29" customWidth="1"/>
    <col min="4617" max="4864" width="8.83203125" style="29"/>
    <col min="4865" max="4865" width="3.83203125" style="29" customWidth="1"/>
    <col min="4866" max="4866" width="12" style="29" customWidth="1"/>
    <col min="4867" max="4867" width="40.5" style="29" customWidth="1"/>
    <col min="4868" max="4868" width="5.5" style="29" customWidth="1"/>
    <col min="4869" max="4869" width="8.5" style="29" customWidth="1"/>
    <col min="4870" max="4870" width="9.83203125" style="29" customWidth="1"/>
    <col min="4871" max="4871" width="13.83203125" style="29" customWidth="1"/>
    <col min="4872" max="4872" width="9.1640625" style="29" customWidth="1"/>
    <col min="4873" max="5120" width="8.83203125" style="29"/>
    <col min="5121" max="5121" width="3.83203125" style="29" customWidth="1"/>
    <col min="5122" max="5122" width="12" style="29" customWidth="1"/>
    <col min="5123" max="5123" width="40.5" style="29" customWidth="1"/>
    <col min="5124" max="5124" width="5.5" style="29" customWidth="1"/>
    <col min="5125" max="5125" width="8.5" style="29" customWidth="1"/>
    <col min="5126" max="5126" width="9.83203125" style="29" customWidth="1"/>
    <col min="5127" max="5127" width="13.83203125" style="29" customWidth="1"/>
    <col min="5128" max="5128" width="9.1640625" style="29" customWidth="1"/>
    <col min="5129" max="5376" width="8.83203125" style="29"/>
    <col min="5377" max="5377" width="3.83203125" style="29" customWidth="1"/>
    <col min="5378" max="5378" width="12" style="29" customWidth="1"/>
    <col min="5379" max="5379" width="40.5" style="29" customWidth="1"/>
    <col min="5380" max="5380" width="5.5" style="29" customWidth="1"/>
    <col min="5381" max="5381" width="8.5" style="29" customWidth="1"/>
    <col min="5382" max="5382" width="9.83203125" style="29" customWidth="1"/>
    <col min="5383" max="5383" width="13.83203125" style="29" customWidth="1"/>
    <col min="5384" max="5384" width="9.1640625" style="29" customWidth="1"/>
    <col min="5385" max="5632" width="8.83203125" style="29"/>
    <col min="5633" max="5633" width="3.83203125" style="29" customWidth="1"/>
    <col min="5634" max="5634" width="12" style="29" customWidth="1"/>
    <col min="5635" max="5635" width="40.5" style="29" customWidth="1"/>
    <col min="5636" max="5636" width="5.5" style="29" customWidth="1"/>
    <col min="5637" max="5637" width="8.5" style="29" customWidth="1"/>
    <col min="5638" max="5638" width="9.83203125" style="29" customWidth="1"/>
    <col min="5639" max="5639" width="13.83203125" style="29" customWidth="1"/>
    <col min="5640" max="5640" width="9.1640625" style="29" customWidth="1"/>
    <col min="5641" max="5888" width="8.83203125" style="29"/>
    <col min="5889" max="5889" width="3.83203125" style="29" customWidth="1"/>
    <col min="5890" max="5890" width="12" style="29" customWidth="1"/>
    <col min="5891" max="5891" width="40.5" style="29" customWidth="1"/>
    <col min="5892" max="5892" width="5.5" style="29" customWidth="1"/>
    <col min="5893" max="5893" width="8.5" style="29" customWidth="1"/>
    <col min="5894" max="5894" width="9.83203125" style="29" customWidth="1"/>
    <col min="5895" max="5895" width="13.83203125" style="29" customWidth="1"/>
    <col min="5896" max="5896" width="9.1640625" style="29" customWidth="1"/>
    <col min="5897" max="6144" width="8.83203125" style="29"/>
    <col min="6145" max="6145" width="3.83203125" style="29" customWidth="1"/>
    <col min="6146" max="6146" width="12" style="29" customWidth="1"/>
    <col min="6147" max="6147" width="40.5" style="29" customWidth="1"/>
    <col min="6148" max="6148" width="5.5" style="29" customWidth="1"/>
    <col min="6149" max="6149" width="8.5" style="29" customWidth="1"/>
    <col min="6150" max="6150" width="9.83203125" style="29" customWidth="1"/>
    <col min="6151" max="6151" width="13.83203125" style="29" customWidth="1"/>
    <col min="6152" max="6152" width="9.1640625" style="29" customWidth="1"/>
    <col min="6153" max="6400" width="8.83203125" style="29"/>
    <col min="6401" max="6401" width="3.83203125" style="29" customWidth="1"/>
    <col min="6402" max="6402" width="12" style="29" customWidth="1"/>
    <col min="6403" max="6403" width="40.5" style="29" customWidth="1"/>
    <col min="6404" max="6404" width="5.5" style="29" customWidth="1"/>
    <col min="6405" max="6405" width="8.5" style="29" customWidth="1"/>
    <col min="6406" max="6406" width="9.83203125" style="29" customWidth="1"/>
    <col min="6407" max="6407" width="13.83203125" style="29" customWidth="1"/>
    <col min="6408" max="6408" width="9.1640625" style="29" customWidth="1"/>
    <col min="6409" max="6656" width="8.83203125" style="29"/>
    <col min="6657" max="6657" width="3.83203125" style="29" customWidth="1"/>
    <col min="6658" max="6658" width="12" style="29" customWidth="1"/>
    <col min="6659" max="6659" width="40.5" style="29" customWidth="1"/>
    <col min="6660" max="6660" width="5.5" style="29" customWidth="1"/>
    <col min="6661" max="6661" width="8.5" style="29" customWidth="1"/>
    <col min="6662" max="6662" width="9.83203125" style="29" customWidth="1"/>
    <col min="6663" max="6663" width="13.83203125" style="29" customWidth="1"/>
    <col min="6664" max="6664" width="9.1640625" style="29" customWidth="1"/>
    <col min="6665" max="6912" width="8.83203125" style="29"/>
    <col min="6913" max="6913" width="3.83203125" style="29" customWidth="1"/>
    <col min="6914" max="6914" width="12" style="29" customWidth="1"/>
    <col min="6915" max="6915" width="40.5" style="29" customWidth="1"/>
    <col min="6916" max="6916" width="5.5" style="29" customWidth="1"/>
    <col min="6917" max="6917" width="8.5" style="29" customWidth="1"/>
    <col min="6918" max="6918" width="9.83203125" style="29" customWidth="1"/>
    <col min="6919" max="6919" width="13.83203125" style="29" customWidth="1"/>
    <col min="6920" max="6920" width="9.1640625" style="29" customWidth="1"/>
    <col min="6921" max="7168" width="8.83203125" style="29"/>
    <col min="7169" max="7169" width="3.83203125" style="29" customWidth="1"/>
    <col min="7170" max="7170" width="12" style="29" customWidth="1"/>
    <col min="7171" max="7171" width="40.5" style="29" customWidth="1"/>
    <col min="7172" max="7172" width="5.5" style="29" customWidth="1"/>
    <col min="7173" max="7173" width="8.5" style="29" customWidth="1"/>
    <col min="7174" max="7174" width="9.83203125" style="29" customWidth="1"/>
    <col min="7175" max="7175" width="13.83203125" style="29" customWidth="1"/>
    <col min="7176" max="7176" width="9.1640625" style="29" customWidth="1"/>
    <col min="7177" max="7424" width="8.83203125" style="29"/>
    <col min="7425" max="7425" width="3.83203125" style="29" customWidth="1"/>
    <col min="7426" max="7426" width="12" style="29" customWidth="1"/>
    <col min="7427" max="7427" width="40.5" style="29" customWidth="1"/>
    <col min="7428" max="7428" width="5.5" style="29" customWidth="1"/>
    <col min="7429" max="7429" width="8.5" style="29" customWidth="1"/>
    <col min="7430" max="7430" width="9.83203125" style="29" customWidth="1"/>
    <col min="7431" max="7431" width="13.83203125" style="29" customWidth="1"/>
    <col min="7432" max="7432" width="9.1640625" style="29" customWidth="1"/>
    <col min="7433" max="7680" width="8.83203125" style="29"/>
    <col min="7681" max="7681" width="3.83203125" style="29" customWidth="1"/>
    <col min="7682" max="7682" width="12" style="29" customWidth="1"/>
    <col min="7683" max="7683" width="40.5" style="29" customWidth="1"/>
    <col min="7684" max="7684" width="5.5" style="29" customWidth="1"/>
    <col min="7685" max="7685" width="8.5" style="29" customWidth="1"/>
    <col min="7686" max="7686" width="9.83203125" style="29" customWidth="1"/>
    <col min="7687" max="7687" width="13.83203125" style="29" customWidth="1"/>
    <col min="7688" max="7688" width="9.1640625" style="29" customWidth="1"/>
    <col min="7689" max="7936" width="8.83203125" style="29"/>
    <col min="7937" max="7937" width="3.83203125" style="29" customWidth="1"/>
    <col min="7938" max="7938" width="12" style="29" customWidth="1"/>
    <col min="7939" max="7939" width="40.5" style="29" customWidth="1"/>
    <col min="7940" max="7940" width="5.5" style="29" customWidth="1"/>
    <col min="7941" max="7941" width="8.5" style="29" customWidth="1"/>
    <col min="7942" max="7942" width="9.83203125" style="29" customWidth="1"/>
    <col min="7943" max="7943" width="13.83203125" style="29" customWidth="1"/>
    <col min="7944" max="7944" width="9.1640625" style="29" customWidth="1"/>
    <col min="7945" max="8192" width="8.83203125" style="29"/>
    <col min="8193" max="8193" width="3.83203125" style="29" customWidth="1"/>
    <col min="8194" max="8194" width="12" style="29" customWidth="1"/>
    <col min="8195" max="8195" width="40.5" style="29" customWidth="1"/>
    <col min="8196" max="8196" width="5.5" style="29" customWidth="1"/>
    <col min="8197" max="8197" width="8.5" style="29" customWidth="1"/>
    <col min="8198" max="8198" width="9.83203125" style="29" customWidth="1"/>
    <col min="8199" max="8199" width="13.83203125" style="29" customWidth="1"/>
    <col min="8200" max="8200" width="9.1640625" style="29" customWidth="1"/>
    <col min="8201" max="8448" width="8.83203125" style="29"/>
    <col min="8449" max="8449" width="3.83203125" style="29" customWidth="1"/>
    <col min="8450" max="8450" width="12" style="29" customWidth="1"/>
    <col min="8451" max="8451" width="40.5" style="29" customWidth="1"/>
    <col min="8452" max="8452" width="5.5" style="29" customWidth="1"/>
    <col min="8453" max="8453" width="8.5" style="29" customWidth="1"/>
    <col min="8454" max="8454" width="9.83203125" style="29" customWidth="1"/>
    <col min="8455" max="8455" width="13.83203125" style="29" customWidth="1"/>
    <col min="8456" max="8456" width="9.1640625" style="29" customWidth="1"/>
    <col min="8457" max="8704" width="8.83203125" style="29"/>
    <col min="8705" max="8705" width="3.83203125" style="29" customWidth="1"/>
    <col min="8706" max="8706" width="12" style="29" customWidth="1"/>
    <col min="8707" max="8707" width="40.5" style="29" customWidth="1"/>
    <col min="8708" max="8708" width="5.5" style="29" customWidth="1"/>
    <col min="8709" max="8709" width="8.5" style="29" customWidth="1"/>
    <col min="8710" max="8710" width="9.83203125" style="29" customWidth="1"/>
    <col min="8711" max="8711" width="13.83203125" style="29" customWidth="1"/>
    <col min="8712" max="8712" width="9.1640625" style="29" customWidth="1"/>
    <col min="8713" max="8960" width="8.83203125" style="29"/>
    <col min="8961" max="8961" width="3.83203125" style="29" customWidth="1"/>
    <col min="8962" max="8962" width="12" style="29" customWidth="1"/>
    <col min="8963" max="8963" width="40.5" style="29" customWidth="1"/>
    <col min="8964" max="8964" width="5.5" style="29" customWidth="1"/>
    <col min="8965" max="8965" width="8.5" style="29" customWidth="1"/>
    <col min="8966" max="8966" width="9.83203125" style="29" customWidth="1"/>
    <col min="8967" max="8967" width="13.83203125" style="29" customWidth="1"/>
    <col min="8968" max="8968" width="9.1640625" style="29" customWidth="1"/>
    <col min="8969" max="9216" width="8.83203125" style="29"/>
    <col min="9217" max="9217" width="3.83203125" style="29" customWidth="1"/>
    <col min="9218" max="9218" width="12" style="29" customWidth="1"/>
    <col min="9219" max="9219" width="40.5" style="29" customWidth="1"/>
    <col min="9220" max="9220" width="5.5" style="29" customWidth="1"/>
    <col min="9221" max="9221" width="8.5" style="29" customWidth="1"/>
    <col min="9222" max="9222" width="9.83203125" style="29" customWidth="1"/>
    <col min="9223" max="9223" width="13.83203125" style="29" customWidth="1"/>
    <col min="9224" max="9224" width="9.1640625" style="29" customWidth="1"/>
    <col min="9225" max="9472" width="8.83203125" style="29"/>
    <col min="9473" max="9473" width="3.83203125" style="29" customWidth="1"/>
    <col min="9474" max="9474" width="12" style="29" customWidth="1"/>
    <col min="9475" max="9475" width="40.5" style="29" customWidth="1"/>
    <col min="9476" max="9476" width="5.5" style="29" customWidth="1"/>
    <col min="9477" max="9477" width="8.5" style="29" customWidth="1"/>
    <col min="9478" max="9478" width="9.83203125" style="29" customWidth="1"/>
    <col min="9479" max="9479" width="13.83203125" style="29" customWidth="1"/>
    <col min="9480" max="9480" width="9.1640625" style="29" customWidth="1"/>
    <col min="9481" max="9728" width="8.83203125" style="29"/>
    <col min="9729" max="9729" width="3.83203125" style="29" customWidth="1"/>
    <col min="9730" max="9730" width="12" style="29" customWidth="1"/>
    <col min="9731" max="9731" width="40.5" style="29" customWidth="1"/>
    <col min="9732" max="9732" width="5.5" style="29" customWidth="1"/>
    <col min="9733" max="9733" width="8.5" style="29" customWidth="1"/>
    <col min="9734" max="9734" width="9.83203125" style="29" customWidth="1"/>
    <col min="9735" max="9735" width="13.83203125" style="29" customWidth="1"/>
    <col min="9736" max="9736" width="9.1640625" style="29" customWidth="1"/>
    <col min="9737" max="9984" width="8.83203125" style="29"/>
    <col min="9985" max="9985" width="3.83203125" style="29" customWidth="1"/>
    <col min="9986" max="9986" width="12" style="29" customWidth="1"/>
    <col min="9987" max="9987" width="40.5" style="29" customWidth="1"/>
    <col min="9988" max="9988" width="5.5" style="29" customWidth="1"/>
    <col min="9989" max="9989" width="8.5" style="29" customWidth="1"/>
    <col min="9990" max="9990" width="9.83203125" style="29" customWidth="1"/>
    <col min="9991" max="9991" width="13.83203125" style="29" customWidth="1"/>
    <col min="9992" max="9992" width="9.1640625" style="29" customWidth="1"/>
    <col min="9993" max="10240" width="8.83203125" style="29"/>
    <col min="10241" max="10241" width="3.83203125" style="29" customWidth="1"/>
    <col min="10242" max="10242" width="12" style="29" customWidth="1"/>
    <col min="10243" max="10243" width="40.5" style="29" customWidth="1"/>
    <col min="10244" max="10244" width="5.5" style="29" customWidth="1"/>
    <col min="10245" max="10245" width="8.5" style="29" customWidth="1"/>
    <col min="10246" max="10246" width="9.83203125" style="29" customWidth="1"/>
    <col min="10247" max="10247" width="13.83203125" style="29" customWidth="1"/>
    <col min="10248" max="10248" width="9.1640625" style="29" customWidth="1"/>
    <col min="10249" max="10496" width="8.83203125" style="29"/>
    <col min="10497" max="10497" width="3.83203125" style="29" customWidth="1"/>
    <col min="10498" max="10498" width="12" style="29" customWidth="1"/>
    <col min="10499" max="10499" width="40.5" style="29" customWidth="1"/>
    <col min="10500" max="10500" width="5.5" style="29" customWidth="1"/>
    <col min="10501" max="10501" width="8.5" style="29" customWidth="1"/>
    <col min="10502" max="10502" width="9.83203125" style="29" customWidth="1"/>
    <col min="10503" max="10503" width="13.83203125" style="29" customWidth="1"/>
    <col min="10504" max="10504" width="9.1640625" style="29" customWidth="1"/>
    <col min="10505" max="10752" width="8.83203125" style="29"/>
    <col min="10753" max="10753" width="3.83203125" style="29" customWidth="1"/>
    <col min="10754" max="10754" width="12" style="29" customWidth="1"/>
    <col min="10755" max="10755" width="40.5" style="29" customWidth="1"/>
    <col min="10756" max="10756" width="5.5" style="29" customWidth="1"/>
    <col min="10757" max="10757" width="8.5" style="29" customWidth="1"/>
    <col min="10758" max="10758" width="9.83203125" style="29" customWidth="1"/>
    <col min="10759" max="10759" width="13.83203125" style="29" customWidth="1"/>
    <col min="10760" max="10760" width="9.1640625" style="29" customWidth="1"/>
    <col min="10761" max="11008" width="8.83203125" style="29"/>
    <col min="11009" max="11009" width="3.83203125" style="29" customWidth="1"/>
    <col min="11010" max="11010" width="12" style="29" customWidth="1"/>
    <col min="11011" max="11011" width="40.5" style="29" customWidth="1"/>
    <col min="11012" max="11012" width="5.5" style="29" customWidth="1"/>
    <col min="11013" max="11013" width="8.5" style="29" customWidth="1"/>
    <col min="11014" max="11014" width="9.83203125" style="29" customWidth="1"/>
    <col min="11015" max="11015" width="13.83203125" style="29" customWidth="1"/>
    <col min="11016" max="11016" width="9.1640625" style="29" customWidth="1"/>
    <col min="11017" max="11264" width="8.83203125" style="29"/>
    <col min="11265" max="11265" width="3.83203125" style="29" customWidth="1"/>
    <col min="11266" max="11266" width="12" style="29" customWidth="1"/>
    <col min="11267" max="11267" width="40.5" style="29" customWidth="1"/>
    <col min="11268" max="11268" width="5.5" style="29" customWidth="1"/>
    <col min="11269" max="11269" width="8.5" style="29" customWidth="1"/>
    <col min="11270" max="11270" width="9.83203125" style="29" customWidth="1"/>
    <col min="11271" max="11271" width="13.83203125" style="29" customWidth="1"/>
    <col min="11272" max="11272" width="9.1640625" style="29" customWidth="1"/>
    <col min="11273" max="11520" width="8.83203125" style="29"/>
    <col min="11521" max="11521" width="3.83203125" style="29" customWidth="1"/>
    <col min="11522" max="11522" width="12" style="29" customWidth="1"/>
    <col min="11523" max="11523" width="40.5" style="29" customWidth="1"/>
    <col min="11524" max="11524" width="5.5" style="29" customWidth="1"/>
    <col min="11525" max="11525" width="8.5" style="29" customWidth="1"/>
    <col min="11526" max="11526" width="9.83203125" style="29" customWidth="1"/>
    <col min="11527" max="11527" width="13.83203125" style="29" customWidth="1"/>
    <col min="11528" max="11528" width="9.1640625" style="29" customWidth="1"/>
    <col min="11529" max="11776" width="8.83203125" style="29"/>
    <col min="11777" max="11777" width="3.83203125" style="29" customWidth="1"/>
    <col min="11778" max="11778" width="12" style="29" customWidth="1"/>
    <col min="11779" max="11779" width="40.5" style="29" customWidth="1"/>
    <col min="11780" max="11780" width="5.5" style="29" customWidth="1"/>
    <col min="11781" max="11781" width="8.5" style="29" customWidth="1"/>
    <col min="11782" max="11782" width="9.83203125" style="29" customWidth="1"/>
    <col min="11783" max="11783" width="13.83203125" style="29" customWidth="1"/>
    <col min="11784" max="11784" width="9.1640625" style="29" customWidth="1"/>
    <col min="11785" max="12032" width="8.83203125" style="29"/>
    <col min="12033" max="12033" width="3.83203125" style="29" customWidth="1"/>
    <col min="12034" max="12034" width="12" style="29" customWidth="1"/>
    <col min="12035" max="12035" width="40.5" style="29" customWidth="1"/>
    <col min="12036" max="12036" width="5.5" style="29" customWidth="1"/>
    <col min="12037" max="12037" width="8.5" style="29" customWidth="1"/>
    <col min="12038" max="12038" width="9.83203125" style="29" customWidth="1"/>
    <col min="12039" max="12039" width="13.83203125" style="29" customWidth="1"/>
    <col min="12040" max="12040" width="9.1640625" style="29" customWidth="1"/>
    <col min="12041" max="12288" width="8.83203125" style="29"/>
    <col min="12289" max="12289" width="3.83203125" style="29" customWidth="1"/>
    <col min="12290" max="12290" width="12" style="29" customWidth="1"/>
    <col min="12291" max="12291" width="40.5" style="29" customWidth="1"/>
    <col min="12292" max="12292" width="5.5" style="29" customWidth="1"/>
    <col min="12293" max="12293" width="8.5" style="29" customWidth="1"/>
    <col min="12294" max="12294" width="9.83203125" style="29" customWidth="1"/>
    <col min="12295" max="12295" width="13.83203125" style="29" customWidth="1"/>
    <col min="12296" max="12296" width="9.1640625" style="29" customWidth="1"/>
    <col min="12297" max="12544" width="8.83203125" style="29"/>
    <col min="12545" max="12545" width="3.83203125" style="29" customWidth="1"/>
    <col min="12546" max="12546" width="12" style="29" customWidth="1"/>
    <col min="12547" max="12547" width="40.5" style="29" customWidth="1"/>
    <col min="12548" max="12548" width="5.5" style="29" customWidth="1"/>
    <col min="12549" max="12549" width="8.5" style="29" customWidth="1"/>
    <col min="12550" max="12550" width="9.83203125" style="29" customWidth="1"/>
    <col min="12551" max="12551" width="13.83203125" style="29" customWidth="1"/>
    <col min="12552" max="12552" width="9.1640625" style="29" customWidth="1"/>
    <col min="12553" max="12800" width="8.83203125" style="29"/>
    <col min="12801" max="12801" width="3.83203125" style="29" customWidth="1"/>
    <col min="12802" max="12802" width="12" style="29" customWidth="1"/>
    <col min="12803" max="12803" width="40.5" style="29" customWidth="1"/>
    <col min="12804" max="12804" width="5.5" style="29" customWidth="1"/>
    <col min="12805" max="12805" width="8.5" style="29" customWidth="1"/>
    <col min="12806" max="12806" width="9.83203125" style="29" customWidth="1"/>
    <col min="12807" max="12807" width="13.83203125" style="29" customWidth="1"/>
    <col min="12808" max="12808" width="9.1640625" style="29" customWidth="1"/>
    <col min="12809" max="13056" width="8.83203125" style="29"/>
    <col min="13057" max="13057" width="3.83203125" style="29" customWidth="1"/>
    <col min="13058" max="13058" width="12" style="29" customWidth="1"/>
    <col min="13059" max="13059" width="40.5" style="29" customWidth="1"/>
    <col min="13060" max="13060" width="5.5" style="29" customWidth="1"/>
    <col min="13061" max="13061" width="8.5" style="29" customWidth="1"/>
    <col min="13062" max="13062" width="9.83203125" style="29" customWidth="1"/>
    <col min="13063" max="13063" width="13.83203125" style="29" customWidth="1"/>
    <col min="13064" max="13064" width="9.1640625" style="29" customWidth="1"/>
    <col min="13065" max="13312" width="8.83203125" style="29"/>
    <col min="13313" max="13313" width="3.83203125" style="29" customWidth="1"/>
    <col min="13314" max="13314" width="12" style="29" customWidth="1"/>
    <col min="13315" max="13315" width="40.5" style="29" customWidth="1"/>
    <col min="13316" max="13316" width="5.5" style="29" customWidth="1"/>
    <col min="13317" max="13317" width="8.5" style="29" customWidth="1"/>
    <col min="13318" max="13318" width="9.83203125" style="29" customWidth="1"/>
    <col min="13319" max="13319" width="13.83203125" style="29" customWidth="1"/>
    <col min="13320" max="13320" width="9.1640625" style="29" customWidth="1"/>
    <col min="13321" max="13568" width="8.83203125" style="29"/>
    <col min="13569" max="13569" width="3.83203125" style="29" customWidth="1"/>
    <col min="13570" max="13570" width="12" style="29" customWidth="1"/>
    <col min="13571" max="13571" width="40.5" style="29" customWidth="1"/>
    <col min="13572" max="13572" width="5.5" style="29" customWidth="1"/>
    <col min="13573" max="13573" width="8.5" style="29" customWidth="1"/>
    <col min="13574" max="13574" width="9.83203125" style="29" customWidth="1"/>
    <col min="13575" max="13575" width="13.83203125" style="29" customWidth="1"/>
    <col min="13576" max="13576" width="9.1640625" style="29" customWidth="1"/>
    <col min="13577" max="13824" width="8.83203125" style="29"/>
    <col min="13825" max="13825" width="3.83203125" style="29" customWidth="1"/>
    <col min="13826" max="13826" width="12" style="29" customWidth="1"/>
    <col min="13827" max="13827" width="40.5" style="29" customWidth="1"/>
    <col min="13828" max="13828" width="5.5" style="29" customWidth="1"/>
    <col min="13829" max="13829" width="8.5" style="29" customWidth="1"/>
    <col min="13830" max="13830" width="9.83203125" style="29" customWidth="1"/>
    <col min="13831" max="13831" width="13.83203125" style="29" customWidth="1"/>
    <col min="13832" max="13832" width="9.1640625" style="29" customWidth="1"/>
    <col min="13833" max="14080" width="8.83203125" style="29"/>
    <col min="14081" max="14081" width="3.83203125" style="29" customWidth="1"/>
    <col min="14082" max="14082" width="12" style="29" customWidth="1"/>
    <col min="14083" max="14083" width="40.5" style="29" customWidth="1"/>
    <col min="14084" max="14084" width="5.5" style="29" customWidth="1"/>
    <col min="14085" max="14085" width="8.5" style="29" customWidth="1"/>
    <col min="14086" max="14086" width="9.83203125" style="29" customWidth="1"/>
    <col min="14087" max="14087" width="13.83203125" style="29" customWidth="1"/>
    <col min="14088" max="14088" width="9.1640625" style="29" customWidth="1"/>
    <col min="14089" max="14336" width="8.83203125" style="29"/>
    <col min="14337" max="14337" width="3.83203125" style="29" customWidth="1"/>
    <col min="14338" max="14338" width="12" style="29" customWidth="1"/>
    <col min="14339" max="14339" width="40.5" style="29" customWidth="1"/>
    <col min="14340" max="14340" width="5.5" style="29" customWidth="1"/>
    <col min="14341" max="14341" width="8.5" style="29" customWidth="1"/>
    <col min="14342" max="14342" width="9.83203125" style="29" customWidth="1"/>
    <col min="14343" max="14343" width="13.83203125" style="29" customWidth="1"/>
    <col min="14344" max="14344" width="9.1640625" style="29" customWidth="1"/>
    <col min="14345" max="14592" width="8.83203125" style="29"/>
    <col min="14593" max="14593" width="3.83203125" style="29" customWidth="1"/>
    <col min="14594" max="14594" width="12" style="29" customWidth="1"/>
    <col min="14595" max="14595" width="40.5" style="29" customWidth="1"/>
    <col min="14596" max="14596" width="5.5" style="29" customWidth="1"/>
    <col min="14597" max="14597" width="8.5" style="29" customWidth="1"/>
    <col min="14598" max="14598" width="9.83203125" style="29" customWidth="1"/>
    <col min="14599" max="14599" width="13.83203125" style="29" customWidth="1"/>
    <col min="14600" max="14600" width="9.1640625" style="29" customWidth="1"/>
    <col min="14601" max="14848" width="8.83203125" style="29"/>
    <col min="14849" max="14849" width="3.83203125" style="29" customWidth="1"/>
    <col min="14850" max="14850" width="12" style="29" customWidth="1"/>
    <col min="14851" max="14851" width="40.5" style="29" customWidth="1"/>
    <col min="14852" max="14852" width="5.5" style="29" customWidth="1"/>
    <col min="14853" max="14853" width="8.5" style="29" customWidth="1"/>
    <col min="14854" max="14854" width="9.83203125" style="29" customWidth="1"/>
    <col min="14855" max="14855" width="13.83203125" style="29" customWidth="1"/>
    <col min="14856" max="14856" width="9.1640625" style="29" customWidth="1"/>
    <col min="14857" max="15104" width="8.83203125" style="29"/>
    <col min="15105" max="15105" width="3.83203125" style="29" customWidth="1"/>
    <col min="15106" max="15106" width="12" style="29" customWidth="1"/>
    <col min="15107" max="15107" width="40.5" style="29" customWidth="1"/>
    <col min="15108" max="15108" width="5.5" style="29" customWidth="1"/>
    <col min="15109" max="15109" width="8.5" style="29" customWidth="1"/>
    <col min="15110" max="15110" width="9.83203125" style="29" customWidth="1"/>
    <col min="15111" max="15111" width="13.83203125" style="29" customWidth="1"/>
    <col min="15112" max="15112" width="9.1640625" style="29" customWidth="1"/>
    <col min="15113" max="15360" width="8.83203125" style="29"/>
    <col min="15361" max="15361" width="3.83203125" style="29" customWidth="1"/>
    <col min="15362" max="15362" width="12" style="29" customWidth="1"/>
    <col min="15363" max="15363" width="40.5" style="29" customWidth="1"/>
    <col min="15364" max="15364" width="5.5" style="29" customWidth="1"/>
    <col min="15365" max="15365" width="8.5" style="29" customWidth="1"/>
    <col min="15366" max="15366" width="9.83203125" style="29" customWidth="1"/>
    <col min="15367" max="15367" width="13.83203125" style="29" customWidth="1"/>
    <col min="15368" max="15368" width="9.1640625" style="29" customWidth="1"/>
    <col min="15369" max="15616" width="8.83203125" style="29"/>
    <col min="15617" max="15617" width="3.83203125" style="29" customWidth="1"/>
    <col min="15618" max="15618" width="12" style="29" customWidth="1"/>
    <col min="15619" max="15619" width="40.5" style="29" customWidth="1"/>
    <col min="15620" max="15620" width="5.5" style="29" customWidth="1"/>
    <col min="15621" max="15621" width="8.5" style="29" customWidth="1"/>
    <col min="15622" max="15622" width="9.83203125" style="29" customWidth="1"/>
    <col min="15623" max="15623" width="13.83203125" style="29" customWidth="1"/>
    <col min="15624" max="15624" width="9.1640625" style="29" customWidth="1"/>
    <col min="15625" max="15872" width="8.83203125" style="29"/>
    <col min="15873" max="15873" width="3.83203125" style="29" customWidth="1"/>
    <col min="15874" max="15874" width="12" style="29" customWidth="1"/>
    <col min="15875" max="15875" width="40.5" style="29" customWidth="1"/>
    <col min="15876" max="15876" width="5.5" style="29" customWidth="1"/>
    <col min="15877" max="15877" width="8.5" style="29" customWidth="1"/>
    <col min="15878" max="15878" width="9.83203125" style="29" customWidth="1"/>
    <col min="15879" max="15879" width="13.83203125" style="29" customWidth="1"/>
    <col min="15880" max="15880" width="9.1640625" style="29" customWidth="1"/>
    <col min="15881" max="16128" width="8.83203125" style="29"/>
    <col min="16129" max="16129" width="3.83203125" style="29" customWidth="1"/>
    <col min="16130" max="16130" width="12" style="29" customWidth="1"/>
    <col min="16131" max="16131" width="40.5" style="29" customWidth="1"/>
    <col min="16132" max="16132" width="5.5" style="29" customWidth="1"/>
    <col min="16133" max="16133" width="8.5" style="29" customWidth="1"/>
    <col min="16134" max="16134" width="9.83203125" style="29" customWidth="1"/>
    <col min="16135" max="16135" width="13.83203125" style="29" customWidth="1"/>
    <col min="16136" max="16136" width="9.1640625" style="29" customWidth="1"/>
    <col min="16137" max="16384" width="8.83203125" style="29"/>
  </cols>
  <sheetData>
    <row r="1" spans="1:11">
      <c r="A1" s="265" t="s">
        <v>0</v>
      </c>
      <c r="B1" s="265"/>
      <c r="C1" s="265"/>
      <c r="D1" s="265"/>
      <c r="E1" s="265"/>
      <c r="F1" s="265"/>
      <c r="G1" s="265"/>
    </row>
    <row r="2" spans="1:11" ht="12" thickBot="1">
      <c r="A2" s="30"/>
      <c r="B2" s="31"/>
      <c r="C2" s="32"/>
      <c r="D2" s="32"/>
      <c r="E2" s="33"/>
      <c r="F2" s="32"/>
      <c r="G2" s="34"/>
    </row>
    <row r="3" spans="1:11" ht="12" thickTop="1">
      <c r="A3" s="266" t="s">
        <v>1</v>
      </c>
      <c r="B3" s="267"/>
      <c r="C3" s="35" t="s">
        <v>46</v>
      </c>
      <c r="D3" s="36"/>
      <c r="E3" s="37"/>
      <c r="F3" s="38"/>
      <c r="G3" s="39"/>
      <c r="H3" s="40"/>
      <c r="I3" s="40"/>
      <c r="J3" s="40"/>
      <c r="K3" s="41"/>
    </row>
    <row r="4" spans="1:11" ht="12" thickBot="1">
      <c r="A4" s="268" t="s">
        <v>2</v>
      </c>
      <c r="B4" s="269"/>
      <c r="C4" s="42" t="s">
        <v>67</v>
      </c>
      <c r="D4" s="43"/>
      <c r="E4" s="270"/>
      <c r="F4" s="270"/>
      <c r="G4" s="270"/>
      <c r="H4" s="44"/>
      <c r="I4" s="44"/>
      <c r="J4" s="44"/>
      <c r="K4" s="45"/>
    </row>
    <row r="5" spans="1:11" ht="12.75" thickTop="1" thickBot="1">
      <c r="A5" s="30"/>
      <c r="B5" s="30"/>
      <c r="C5" s="30"/>
      <c r="D5" s="30"/>
      <c r="E5" s="46"/>
      <c r="F5" s="30"/>
      <c r="G5" s="47"/>
    </row>
    <row r="6" spans="1:11">
      <c r="A6" s="30"/>
      <c r="B6" s="30"/>
      <c r="C6" s="30"/>
      <c r="D6" s="30"/>
      <c r="E6" s="271" t="s">
        <v>7</v>
      </c>
      <c r="F6" s="272"/>
      <c r="G6" s="272"/>
      <c r="H6" s="48"/>
      <c r="I6" s="273" t="s">
        <v>240</v>
      </c>
      <c r="J6" s="273"/>
      <c r="K6" s="274"/>
    </row>
    <row r="7" spans="1:11">
      <c r="A7" s="49" t="s">
        <v>3</v>
      </c>
      <c r="B7" s="50" t="s">
        <v>4</v>
      </c>
      <c r="C7" s="50" t="s">
        <v>5</v>
      </c>
      <c r="D7" s="50" t="s">
        <v>6</v>
      </c>
      <c r="E7" s="51" t="s">
        <v>241</v>
      </c>
      <c r="F7" s="51" t="s">
        <v>235</v>
      </c>
      <c r="G7" s="52" t="s">
        <v>236</v>
      </c>
      <c r="H7" s="53" t="s">
        <v>8</v>
      </c>
      <c r="I7" s="54" t="s">
        <v>237</v>
      </c>
      <c r="J7" s="55" t="s">
        <v>238</v>
      </c>
      <c r="K7" s="55" t="s">
        <v>239</v>
      </c>
    </row>
    <row r="8" spans="1:11">
      <c r="A8" s="56" t="s">
        <v>9</v>
      </c>
      <c r="B8" s="57" t="s">
        <v>10</v>
      </c>
      <c r="C8" s="58" t="s">
        <v>11</v>
      </c>
      <c r="D8" s="59"/>
      <c r="E8" s="60"/>
      <c r="F8" s="60"/>
      <c r="G8" s="76"/>
      <c r="H8" s="192"/>
      <c r="I8" s="64"/>
      <c r="J8" s="193"/>
      <c r="K8" s="194"/>
    </row>
    <row r="9" spans="1:11">
      <c r="A9" s="59">
        <v>1</v>
      </c>
      <c r="B9" s="1" t="s">
        <v>12</v>
      </c>
      <c r="C9" s="2" t="s">
        <v>13</v>
      </c>
      <c r="D9" s="66" t="s">
        <v>14</v>
      </c>
      <c r="E9" s="61">
        <f>850*0.03</f>
        <v>25.5</v>
      </c>
      <c r="F9" s="61">
        <f>850*0.03</f>
        <v>25.5</v>
      </c>
      <c r="G9" s="67">
        <f>F9-E9</f>
        <v>0</v>
      </c>
      <c r="H9" s="179">
        <v>83</v>
      </c>
      <c r="I9" s="64">
        <f t="shared" ref="I9:I16" si="0">E9*H9</f>
        <v>2116.5</v>
      </c>
      <c r="J9" s="64">
        <f>F9*H9</f>
        <v>2116.5</v>
      </c>
      <c r="K9" s="195">
        <f>J9-I9</f>
        <v>0</v>
      </c>
    </row>
    <row r="10" spans="1:11" ht="22.5">
      <c r="A10" s="59">
        <f t="shared" ref="A10:A16" si="1">A9+1</f>
        <v>2</v>
      </c>
      <c r="B10" s="1" t="s">
        <v>99</v>
      </c>
      <c r="C10" s="2" t="s">
        <v>100</v>
      </c>
      <c r="D10" s="66" t="s">
        <v>14</v>
      </c>
      <c r="E10" s="61">
        <v>3</v>
      </c>
      <c r="F10" s="61">
        <v>3</v>
      </c>
      <c r="G10" s="67">
        <f t="shared" ref="G10:G16" si="2">F10-E10</f>
        <v>0</v>
      </c>
      <c r="H10" s="179">
        <v>1290</v>
      </c>
      <c r="I10" s="64">
        <f t="shared" si="0"/>
        <v>3870</v>
      </c>
      <c r="J10" s="64">
        <f t="shared" ref="J10:J22" si="3">F10*H10</f>
        <v>3870</v>
      </c>
      <c r="K10" s="195">
        <f t="shared" ref="K10:K22" si="4">J10-I10</f>
        <v>0</v>
      </c>
    </row>
    <row r="11" spans="1:11" ht="22.5">
      <c r="A11" s="59">
        <f t="shared" si="1"/>
        <v>3</v>
      </c>
      <c r="B11" s="1" t="s">
        <v>218</v>
      </c>
      <c r="C11" s="2" t="s">
        <v>89</v>
      </c>
      <c r="D11" s="66" t="s">
        <v>14</v>
      </c>
      <c r="E11" s="61">
        <f>E16</f>
        <v>28.5</v>
      </c>
      <c r="F11" s="61">
        <f>F16</f>
        <v>28.5</v>
      </c>
      <c r="G11" s="67">
        <f t="shared" si="2"/>
        <v>0</v>
      </c>
      <c r="H11" s="179">
        <v>236</v>
      </c>
      <c r="I11" s="64">
        <f t="shared" si="0"/>
        <v>6726</v>
      </c>
      <c r="J11" s="64">
        <f t="shared" si="3"/>
        <v>6726</v>
      </c>
      <c r="K11" s="195">
        <f t="shared" si="4"/>
        <v>0</v>
      </c>
    </row>
    <row r="12" spans="1:11" ht="22.5">
      <c r="A12" s="59">
        <f t="shared" si="1"/>
        <v>4</v>
      </c>
      <c r="B12" s="1" t="s">
        <v>101</v>
      </c>
      <c r="C12" s="2" t="s">
        <v>107</v>
      </c>
      <c r="D12" s="66" t="s">
        <v>14</v>
      </c>
      <c r="E12" s="61">
        <f>E11*0.45</f>
        <v>12.825000000000001</v>
      </c>
      <c r="F12" s="61">
        <f>F11*0.45</f>
        <v>12.825000000000001</v>
      </c>
      <c r="G12" s="67">
        <f t="shared" si="2"/>
        <v>0</v>
      </c>
      <c r="H12" s="179">
        <v>125.9</v>
      </c>
      <c r="I12" s="64">
        <f t="shared" si="0"/>
        <v>1614.6675000000002</v>
      </c>
      <c r="J12" s="64">
        <f t="shared" si="3"/>
        <v>1614.6675000000002</v>
      </c>
      <c r="K12" s="195">
        <f t="shared" si="4"/>
        <v>0</v>
      </c>
    </row>
    <row r="13" spans="1:11" ht="22.5">
      <c r="A13" s="59">
        <f t="shared" si="1"/>
        <v>5</v>
      </c>
      <c r="B13" s="1" t="s">
        <v>52</v>
      </c>
      <c r="C13" s="2" t="s">
        <v>53</v>
      </c>
      <c r="D13" s="66" t="s">
        <v>14</v>
      </c>
      <c r="E13" s="61">
        <f>E9+E10</f>
        <v>28.5</v>
      </c>
      <c r="F13" s="61">
        <f>F9+F10</f>
        <v>28.5</v>
      </c>
      <c r="G13" s="67">
        <f t="shared" si="2"/>
        <v>0</v>
      </c>
      <c r="H13" s="179">
        <v>13.2</v>
      </c>
      <c r="I13" s="64">
        <f t="shared" si="0"/>
        <v>376.2</v>
      </c>
      <c r="J13" s="64">
        <f t="shared" si="3"/>
        <v>376.2</v>
      </c>
      <c r="K13" s="195">
        <f t="shared" si="4"/>
        <v>0</v>
      </c>
    </row>
    <row r="14" spans="1:11">
      <c r="A14" s="59">
        <f t="shared" si="1"/>
        <v>6</v>
      </c>
      <c r="B14" s="1" t="s">
        <v>103</v>
      </c>
      <c r="C14" s="2" t="s">
        <v>104</v>
      </c>
      <c r="D14" s="66" t="s">
        <v>19</v>
      </c>
      <c r="E14" s="61">
        <v>104</v>
      </c>
      <c r="F14" s="61">
        <v>104</v>
      </c>
      <c r="G14" s="67">
        <f t="shared" si="2"/>
        <v>0</v>
      </c>
      <c r="H14" s="179">
        <v>26.7</v>
      </c>
      <c r="I14" s="64">
        <f t="shared" si="0"/>
        <v>2776.7999999999997</v>
      </c>
      <c r="J14" s="64">
        <f t="shared" si="3"/>
        <v>2776.7999999999997</v>
      </c>
      <c r="K14" s="195">
        <f t="shared" si="4"/>
        <v>0</v>
      </c>
    </row>
    <row r="15" spans="1:11" ht="22.5">
      <c r="A15" s="59">
        <f t="shared" si="1"/>
        <v>7</v>
      </c>
      <c r="B15" s="1" t="s">
        <v>20</v>
      </c>
      <c r="C15" s="2" t="s">
        <v>21</v>
      </c>
      <c r="D15" s="66" t="s">
        <v>19</v>
      </c>
      <c r="E15" s="61">
        <v>745</v>
      </c>
      <c r="F15" s="61">
        <v>745</v>
      </c>
      <c r="G15" s="67">
        <f t="shared" si="2"/>
        <v>0</v>
      </c>
      <c r="H15" s="179">
        <v>9.5</v>
      </c>
      <c r="I15" s="64">
        <f t="shared" si="0"/>
        <v>7077.5</v>
      </c>
      <c r="J15" s="64">
        <f t="shared" si="3"/>
        <v>7077.5</v>
      </c>
      <c r="K15" s="195">
        <f t="shared" si="4"/>
        <v>0</v>
      </c>
    </row>
    <row r="16" spans="1:11">
      <c r="A16" s="196">
        <f t="shared" si="1"/>
        <v>8</v>
      </c>
      <c r="B16" s="27" t="s">
        <v>96</v>
      </c>
      <c r="C16" s="28" t="s">
        <v>97</v>
      </c>
      <c r="D16" s="197" t="s">
        <v>14</v>
      </c>
      <c r="E16" s="198">
        <f>E13</f>
        <v>28.5</v>
      </c>
      <c r="F16" s="198">
        <f>F13</f>
        <v>28.5</v>
      </c>
      <c r="G16" s="199">
        <f t="shared" si="2"/>
        <v>0</v>
      </c>
      <c r="H16" s="200">
        <v>210</v>
      </c>
      <c r="I16" s="201">
        <f t="shared" si="0"/>
        <v>5985</v>
      </c>
      <c r="J16" s="201">
        <f t="shared" si="3"/>
        <v>5985</v>
      </c>
      <c r="K16" s="202">
        <f t="shared" si="4"/>
        <v>0</v>
      </c>
    </row>
    <row r="17" spans="1:11">
      <c r="A17" s="70"/>
      <c r="B17" s="71" t="s">
        <v>24</v>
      </c>
      <c r="C17" s="72" t="str">
        <f>CONCATENATE(B8," ",C8)</f>
        <v>1 Zemní práce</v>
      </c>
      <c r="D17" s="70"/>
      <c r="E17" s="73"/>
      <c r="F17" s="73"/>
      <c r="G17" s="74"/>
      <c r="H17" s="203"/>
      <c r="I17" s="75">
        <f>SUM(I8:I15)</f>
        <v>24557.6675</v>
      </c>
      <c r="J17" s="75">
        <f>SUM(J8:J16)</f>
        <v>30542.6675</v>
      </c>
      <c r="K17" s="204">
        <f>J17-I17</f>
        <v>5985</v>
      </c>
    </row>
    <row r="18" spans="1:11">
      <c r="A18" s="56" t="s">
        <v>9</v>
      </c>
      <c r="B18" s="57" t="s">
        <v>36</v>
      </c>
      <c r="C18" s="58" t="s">
        <v>37</v>
      </c>
      <c r="D18" s="59"/>
      <c r="E18" s="60"/>
      <c r="F18" s="60"/>
      <c r="G18" s="76"/>
      <c r="H18" s="179"/>
      <c r="I18" s="64"/>
      <c r="J18" s="64"/>
      <c r="K18" s="195"/>
    </row>
    <row r="19" spans="1:11">
      <c r="A19" s="59">
        <v>9</v>
      </c>
      <c r="B19" s="1" t="s">
        <v>219</v>
      </c>
      <c r="C19" s="2" t="s">
        <v>198</v>
      </c>
      <c r="D19" s="66" t="s">
        <v>19</v>
      </c>
      <c r="E19" s="61">
        <v>850</v>
      </c>
      <c r="F19" s="61">
        <v>850</v>
      </c>
      <c r="G19" s="67">
        <f>F19-E19</f>
        <v>0</v>
      </c>
      <c r="H19" s="179">
        <v>48.3</v>
      </c>
      <c r="I19" s="64">
        <f>E19*H19</f>
        <v>41055</v>
      </c>
      <c r="J19" s="64">
        <f t="shared" si="3"/>
        <v>41055</v>
      </c>
      <c r="K19" s="195">
        <f t="shared" si="4"/>
        <v>0</v>
      </c>
    </row>
    <row r="20" spans="1:11">
      <c r="A20" s="70"/>
      <c r="B20" s="71" t="s">
        <v>24</v>
      </c>
      <c r="C20" s="72" t="str">
        <f>CONCATENATE(B18," ",C18)</f>
        <v>5 Komunikace</v>
      </c>
      <c r="D20" s="70"/>
      <c r="E20" s="73"/>
      <c r="F20" s="73"/>
      <c r="G20" s="74"/>
      <c r="H20" s="203"/>
      <c r="I20" s="75">
        <f>SUM(I18:I19)</f>
        <v>41055</v>
      </c>
      <c r="J20" s="75">
        <f>SUM(J18:J19)</f>
        <v>41055</v>
      </c>
      <c r="K20" s="182">
        <f>SUM(K18:K19)</f>
        <v>0</v>
      </c>
    </row>
    <row r="21" spans="1:11">
      <c r="A21" s="56" t="s">
        <v>9</v>
      </c>
      <c r="B21" s="57" t="s">
        <v>41</v>
      </c>
      <c r="C21" s="58" t="s">
        <v>42</v>
      </c>
      <c r="D21" s="59"/>
      <c r="E21" s="60"/>
      <c r="F21" s="60"/>
      <c r="G21" s="76"/>
      <c r="H21" s="179"/>
      <c r="I21" s="64"/>
      <c r="J21" s="64"/>
      <c r="K21" s="195"/>
    </row>
    <row r="22" spans="1:11" ht="22.5">
      <c r="A22" s="59">
        <v>10</v>
      </c>
      <c r="B22" s="1" t="s">
        <v>43</v>
      </c>
      <c r="C22" s="2" t="s">
        <v>44</v>
      </c>
      <c r="D22" s="66" t="s">
        <v>29</v>
      </c>
      <c r="E22" s="61">
        <v>85</v>
      </c>
      <c r="F22" s="61">
        <v>85</v>
      </c>
      <c r="G22" s="67">
        <f>F22-E22</f>
        <v>0</v>
      </c>
      <c r="H22" s="179">
        <v>64.099999999999994</v>
      </c>
      <c r="I22" s="64">
        <f>E22*H22</f>
        <v>5448.4999999999991</v>
      </c>
      <c r="J22" s="64">
        <f t="shared" si="3"/>
        <v>5448.4999999999991</v>
      </c>
      <c r="K22" s="195">
        <f t="shared" si="4"/>
        <v>0</v>
      </c>
    </row>
    <row r="23" spans="1:11" ht="12" thickBot="1">
      <c r="A23" s="70"/>
      <c r="B23" s="71" t="s">
        <v>24</v>
      </c>
      <c r="C23" s="72" t="str">
        <f>CONCATENATE(B21," ",C21)</f>
        <v>99 Staveništní přesun hmot</v>
      </c>
      <c r="D23" s="70"/>
      <c r="E23" s="73"/>
      <c r="F23" s="73"/>
      <c r="G23" s="74"/>
      <c r="H23" s="205"/>
      <c r="I23" s="75">
        <f>SUM(I21:I22)</f>
        <v>5448.4999999999991</v>
      </c>
      <c r="J23" s="75">
        <f t="shared" ref="J23:K23" si="5">SUM(J21:J22)</f>
        <v>5448.4999999999991</v>
      </c>
      <c r="K23" s="182">
        <f t="shared" si="5"/>
        <v>0</v>
      </c>
    </row>
    <row r="24" spans="1:11" ht="12" thickBot="1">
      <c r="A24" s="92"/>
      <c r="B24" s="93" t="s">
        <v>45</v>
      </c>
      <c r="C24" s="93"/>
      <c r="D24" s="93"/>
      <c r="E24" s="93"/>
      <c r="F24" s="93"/>
      <c r="G24" s="93"/>
      <c r="H24" s="93"/>
      <c r="I24" s="96">
        <f>I23+I20+I17</f>
        <v>71061.167499999996</v>
      </c>
      <c r="J24" s="97">
        <f t="shared" ref="J24:K24" si="6">J23+J20+J17</f>
        <v>77046.167499999996</v>
      </c>
      <c r="K24" s="188">
        <f t="shared" si="6"/>
        <v>5985</v>
      </c>
    </row>
    <row r="25" spans="1:11">
      <c r="E25" s="29"/>
    </row>
    <row r="26" spans="1:11">
      <c r="E26" s="29"/>
    </row>
    <row r="27" spans="1:11">
      <c r="E27" s="29"/>
    </row>
    <row r="28" spans="1:11">
      <c r="E28" s="29"/>
    </row>
    <row r="29" spans="1:11">
      <c r="E29" s="29"/>
    </row>
    <row r="30" spans="1:11">
      <c r="E30" s="29"/>
    </row>
    <row r="31" spans="1:11">
      <c r="E31" s="29"/>
    </row>
    <row r="32" spans="1:11">
      <c r="E32" s="29"/>
    </row>
    <row r="33" spans="1:7">
      <c r="E33" s="29"/>
    </row>
    <row r="34" spans="1:7">
      <c r="A34" s="6"/>
      <c r="B34" s="6"/>
    </row>
    <row r="35" spans="1:7">
      <c r="A35" s="100"/>
      <c r="B35" s="100"/>
      <c r="C35" s="103"/>
      <c r="D35" s="103"/>
      <c r="E35" s="105"/>
      <c r="F35" s="103"/>
      <c r="G35" s="102"/>
    </row>
    <row r="36" spans="1:7">
      <c r="A36" s="7"/>
      <c r="B36" s="7"/>
      <c r="C36" s="100"/>
      <c r="D36" s="100"/>
      <c r="E36" s="106"/>
      <c r="F36" s="100"/>
      <c r="G36" s="101"/>
    </row>
    <row r="37" spans="1:7">
      <c r="A37" s="100"/>
      <c r="B37" s="100"/>
      <c r="C37" s="100"/>
      <c r="D37" s="100"/>
      <c r="E37" s="106"/>
      <c r="F37" s="100"/>
      <c r="G37" s="101"/>
    </row>
    <row r="38" spans="1:7">
      <c r="A38" s="100"/>
      <c r="B38" s="100"/>
      <c r="C38" s="100"/>
      <c r="D38" s="100"/>
      <c r="E38" s="106"/>
      <c r="F38" s="100"/>
      <c r="G38" s="101"/>
    </row>
    <row r="39" spans="1:7">
      <c r="A39" s="100"/>
      <c r="B39" s="100"/>
      <c r="C39" s="100"/>
      <c r="D39" s="100"/>
      <c r="E39" s="106"/>
      <c r="F39" s="100"/>
      <c r="G39" s="101"/>
    </row>
    <row r="40" spans="1:7">
      <c r="A40" s="100"/>
      <c r="B40" s="100"/>
      <c r="C40" s="100"/>
      <c r="D40" s="100"/>
      <c r="E40" s="106"/>
      <c r="F40" s="100"/>
      <c r="G40" s="101"/>
    </row>
    <row r="41" spans="1:7">
      <c r="A41" s="100"/>
      <c r="B41" s="100"/>
      <c r="C41" s="100"/>
      <c r="D41" s="100"/>
      <c r="E41" s="106"/>
      <c r="F41" s="100"/>
      <c r="G41" s="101"/>
    </row>
    <row r="42" spans="1:7">
      <c r="A42" s="100"/>
      <c r="B42" s="100"/>
      <c r="C42" s="100"/>
      <c r="D42" s="100"/>
      <c r="E42" s="106"/>
      <c r="F42" s="100"/>
      <c r="G42" s="101"/>
    </row>
    <row r="43" spans="1:7">
      <c r="A43" s="100"/>
      <c r="B43" s="100"/>
      <c r="C43" s="100"/>
      <c r="D43" s="100"/>
      <c r="E43" s="106"/>
      <c r="F43" s="100"/>
      <c r="G43" s="101"/>
    </row>
    <row r="44" spans="1:7">
      <c r="A44" s="100"/>
      <c r="B44" s="100"/>
      <c r="C44" s="100"/>
      <c r="D44" s="100"/>
      <c r="E44" s="106"/>
      <c r="F44" s="100"/>
      <c r="G44" s="101"/>
    </row>
    <row r="45" spans="1:7">
      <c r="A45" s="100"/>
      <c r="B45" s="100"/>
      <c r="C45" s="100"/>
      <c r="D45" s="100"/>
      <c r="E45" s="106"/>
      <c r="F45" s="100"/>
      <c r="G45" s="101"/>
    </row>
    <row r="46" spans="1:7">
      <c r="A46" s="100"/>
      <c r="B46" s="100"/>
      <c r="C46" s="100"/>
      <c r="D46" s="100"/>
      <c r="E46" s="106"/>
      <c r="F46" s="100"/>
      <c r="G46" s="101"/>
    </row>
    <row r="47" spans="1:7">
      <c r="A47" s="100"/>
      <c r="B47" s="100"/>
      <c r="C47" s="100"/>
      <c r="D47" s="100"/>
      <c r="E47" s="106"/>
      <c r="F47" s="100"/>
      <c r="G47" s="101"/>
    </row>
    <row r="48" spans="1:7">
      <c r="A48" s="100"/>
      <c r="B48" s="100"/>
      <c r="C48" s="100"/>
      <c r="D48" s="100"/>
      <c r="E48" s="106"/>
      <c r="F48" s="100"/>
      <c r="G48" s="101"/>
    </row>
  </sheetData>
  <mergeCells count="6">
    <mergeCell ref="I6:K6"/>
    <mergeCell ref="A1:G1"/>
    <mergeCell ref="A3:B3"/>
    <mergeCell ref="A4:B4"/>
    <mergeCell ref="E4:G4"/>
    <mergeCell ref="E6:G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showGridLines="0" zoomScaleNormal="100" workbookViewId="0">
      <selection activeCell="K7" sqref="K7:K36"/>
    </sheetView>
  </sheetViews>
  <sheetFormatPr defaultRowHeight="11.25"/>
  <cols>
    <col min="1" max="1" width="5.33203125" style="121" customWidth="1"/>
    <col min="2" max="2" width="11.1640625" style="121" customWidth="1"/>
    <col min="3" max="3" width="52.1640625" style="121" customWidth="1"/>
    <col min="4" max="4" width="5.83203125" style="121" customWidth="1"/>
    <col min="5" max="5" width="10.1640625" style="153" customWidth="1"/>
    <col min="6" max="6" width="13.5" style="121" customWidth="1"/>
    <col min="7" max="7" width="10.83203125" style="152" customWidth="1"/>
    <col min="8" max="8" width="9.33203125" style="121"/>
    <col min="9" max="9" width="14.5" style="152" customWidth="1"/>
    <col min="10" max="10" width="12.5" style="121" customWidth="1"/>
    <col min="11" max="11" width="12.83203125" style="121" customWidth="1"/>
    <col min="12" max="16384" width="9.33203125" style="121"/>
  </cols>
  <sheetData>
    <row r="1" spans="1:11">
      <c r="A1" s="265" t="s">
        <v>0</v>
      </c>
      <c r="B1" s="265"/>
      <c r="C1" s="265"/>
      <c r="D1" s="265"/>
      <c r="E1" s="265"/>
      <c r="F1" s="265"/>
      <c r="G1" s="265"/>
      <c r="I1" s="121"/>
    </row>
    <row r="2" spans="1:11" ht="12" thickBot="1">
      <c r="A2" s="122"/>
      <c r="B2" s="31"/>
      <c r="C2" s="32"/>
      <c r="D2" s="32"/>
      <c r="E2" s="33"/>
      <c r="F2" s="32"/>
      <c r="G2" s="34"/>
      <c r="I2" s="34"/>
    </row>
    <row r="3" spans="1:11" ht="15.6" customHeight="1" thickTop="1">
      <c r="A3" s="275" t="s">
        <v>1</v>
      </c>
      <c r="B3" s="276"/>
      <c r="C3" s="35" t="s">
        <v>46</v>
      </c>
      <c r="D3" s="123"/>
      <c r="E3" s="37"/>
      <c r="F3" s="124"/>
      <c r="G3" s="125"/>
      <c r="H3" s="126"/>
      <c r="I3" s="125"/>
      <c r="J3" s="126"/>
      <c r="K3" s="127"/>
    </row>
    <row r="4" spans="1:11" ht="15.6" customHeight="1" thickBot="1">
      <c r="A4" s="277" t="s">
        <v>2</v>
      </c>
      <c r="B4" s="278"/>
      <c r="C4" s="42" t="s">
        <v>195</v>
      </c>
      <c r="D4" s="128"/>
      <c r="E4" s="279"/>
      <c r="F4" s="279"/>
      <c r="G4" s="279"/>
      <c r="H4" s="129"/>
      <c r="I4" s="129"/>
      <c r="J4" s="129"/>
      <c r="K4" s="130"/>
    </row>
    <row r="5" spans="1:11" ht="15.6" customHeight="1" thickTop="1" thickBot="1"/>
    <row r="6" spans="1:11" s="134" customFormat="1" ht="12" thickBot="1">
      <c r="A6" s="30"/>
      <c r="B6" s="122"/>
      <c r="C6" s="122"/>
      <c r="D6" s="122"/>
      <c r="E6" s="280" t="s">
        <v>7</v>
      </c>
      <c r="F6" s="281"/>
      <c r="G6" s="281"/>
      <c r="H6" s="154"/>
      <c r="I6" s="273" t="s">
        <v>240</v>
      </c>
      <c r="J6" s="273"/>
      <c r="K6" s="274"/>
    </row>
    <row r="7" spans="1:11" s="134" customFormat="1">
      <c r="A7" s="49" t="s">
        <v>3</v>
      </c>
      <c r="B7" s="50" t="s">
        <v>4</v>
      </c>
      <c r="C7" s="50" t="s">
        <v>5</v>
      </c>
      <c r="D7" s="50" t="s">
        <v>6</v>
      </c>
      <c r="E7" s="51" t="s">
        <v>241</v>
      </c>
      <c r="F7" s="51" t="s">
        <v>235</v>
      </c>
      <c r="G7" s="52" t="s">
        <v>236</v>
      </c>
      <c r="H7" s="155" t="s">
        <v>8</v>
      </c>
      <c r="I7" s="54" t="s">
        <v>237</v>
      </c>
      <c r="J7" s="55" t="s">
        <v>238</v>
      </c>
      <c r="K7" s="171" t="s">
        <v>239</v>
      </c>
    </row>
    <row r="8" spans="1:11" ht="15.6" customHeight="1">
      <c r="A8" s="59"/>
      <c r="B8" s="1"/>
      <c r="C8" s="8" t="s">
        <v>169</v>
      </c>
      <c r="D8" s="3"/>
      <c r="E8" s="4"/>
      <c r="F8" s="4"/>
      <c r="G8" s="22"/>
      <c r="H8" s="139"/>
      <c r="I8" s="17"/>
      <c r="J8" s="156"/>
      <c r="K8" s="172"/>
    </row>
    <row r="9" spans="1:11" s="134" customFormat="1">
      <c r="A9" s="59">
        <v>1</v>
      </c>
      <c r="B9" s="1"/>
      <c r="C9" s="2" t="s">
        <v>196</v>
      </c>
      <c r="D9" s="3" t="s">
        <v>35</v>
      </c>
      <c r="E9" s="4">
        <v>1500</v>
      </c>
      <c r="F9" s="4">
        <v>1500</v>
      </c>
      <c r="G9" s="15">
        <f>F9-E9</f>
        <v>0</v>
      </c>
      <c r="H9" s="19">
        <v>247.4</v>
      </c>
      <c r="I9" s="17">
        <f t="shared" ref="I9:I22" si="0">E9*H9</f>
        <v>371100</v>
      </c>
      <c r="J9" s="5">
        <f>F9*H9</f>
        <v>371100</v>
      </c>
      <c r="K9" s="173">
        <f>J9-I9</f>
        <v>0</v>
      </c>
    </row>
    <row r="10" spans="1:11" s="134" customFormat="1">
      <c r="A10" s="59">
        <f>A9+1</f>
        <v>2</v>
      </c>
      <c r="B10" s="1"/>
      <c r="C10" s="2" t="s">
        <v>197</v>
      </c>
      <c r="D10" s="3" t="s">
        <v>35</v>
      </c>
      <c r="E10" s="4">
        <v>119</v>
      </c>
      <c r="F10" s="4">
        <v>119</v>
      </c>
      <c r="G10" s="15">
        <f t="shared" ref="G10:G35" si="1">F10-E10</f>
        <v>0</v>
      </c>
      <c r="H10" s="19">
        <v>247.4</v>
      </c>
      <c r="I10" s="17">
        <f t="shared" si="0"/>
        <v>29440.600000000002</v>
      </c>
      <c r="J10" s="5">
        <f t="shared" ref="J10:J35" si="2">F10*H10</f>
        <v>29440.600000000002</v>
      </c>
      <c r="K10" s="173">
        <f t="shared" ref="K10:K35" si="3">J10-I10</f>
        <v>0</v>
      </c>
    </row>
    <row r="11" spans="1:11" s="134" customFormat="1">
      <c r="A11" s="59">
        <f t="shared" ref="A11:A35" si="4">A10+1</f>
        <v>3</v>
      </c>
      <c r="B11" s="1"/>
      <c r="C11" s="2" t="s">
        <v>170</v>
      </c>
      <c r="D11" s="3" t="s">
        <v>35</v>
      </c>
      <c r="E11" s="4">
        <v>1500</v>
      </c>
      <c r="F11" s="4">
        <v>1500</v>
      </c>
      <c r="G11" s="15">
        <f t="shared" si="1"/>
        <v>0</v>
      </c>
      <c r="H11" s="19">
        <v>2.35</v>
      </c>
      <c r="I11" s="17">
        <f t="shared" si="0"/>
        <v>3525</v>
      </c>
      <c r="J11" s="5">
        <f t="shared" si="2"/>
        <v>3525</v>
      </c>
      <c r="K11" s="173">
        <f t="shared" si="3"/>
        <v>0</v>
      </c>
    </row>
    <row r="12" spans="1:11" s="134" customFormat="1">
      <c r="A12" s="59">
        <f t="shared" si="4"/>
        <v>4</v>
      </c>
      <c r="B12" s="1"/>
      <c r="C12" s="2" t="s">
        <v>171</v>
      </c>
      <c r="D12" s="3" t="s">
        <v>35</v>
      </c>
      <c r="E12" s="4">
        <v>250</v>
      </c>
      <c r="F12" s="4">
        <v>250</v>
      </c>
      <c r="G12" s="15">
        <f t="shared" si="1"/>
        <v>0</v>
      </c>
      <c r="H12" s="19">
        <v>15.1</v>
      </c>
      <c r="I12" s="17">
        <f t="shared" si="0"/>
        <v>3775</v>
      </c>
      <c r="J12" s="5">
        <f t="shared" si="2"/>
        <v>3775</v>
      </c>
      <c r="K12" s="173">
        <f t="shared" si="3"/>
        <v>0</v>
      </c>
    </row>
    <row r="13" spans="1:11" s="134" customFormat="1">
      <c r="A13" s="59">
        <f t="shared" si="4"/>
        <v>5</v>
      </c>
      <c r="B13" s="1"/>
      <c r="C13" s="2" t="s">
        <v>172</v>
      </c>
      <c r="D13" s="3" t="s">
        <v>35</v>
      </c>
      <c r="E13" s="4">
        <v>1500</v>
      </c>
      <c r="F13" s="4">
        <v>1500</v>
      </c>
      <c r="G13" s="15">
        <f t="shared" si="1"/>
        <v>0</v>
      </c>
      <c r="H13" s="19">
        <v>33.200000000000003</v>
      </c>
      <c r="I13" s="17">
        <f t="shared" si="0"/>
        <v>49800.000000000007</v>
      </c>
      <c r="J13" s="5">
        <f t="shared" si="2"/>
        <v>49800.000000000007</v>
      </c>
      <c r="K13" s="173">
        <f t="shared" si="3"/>
        <v>0</v>
      </c>
    </row>
    <row r="14" spans="1:11" s="134" customFormat="1">
      <c r="A14" s="59">
        <f t="shared" si="4"/>
        <v>6</v>
      </c>
      <c r="B14" s="1"/>
      <c r="C14" s="2" t="s">
        <v>173</v>
      </c>
      <c r="D14" s="3" t="s">
        <v>174</v>
      </c>
      <c r="E14" s="4">
        <v>17</v>
      </c>
      <c r="F14" s="4">
        <v>17</v>
      </c>
      <c r="G14" s="15">
        <f t="shared" si="1"/>
        <v>0</v>
      </c>
      <c r="H14" s="19">
        <v>2880</v>
      </c>
      <c r="I14" s="17">
        <f t="shared" si="0"/>
        <v>48960</v>
      </c>
      <c r="J14" s="5">
        <f t="shared" si="2"/>
        <v>48960</v>
      </c>
      <c r="K14" s="173">
        <f t="shared" si="3"/>
        <v>0</v>
      </c>
    </row>
    <row r="15" spans="1:11" s="134" customFormat="1">
      <c r="A15" s="79">
        <f t="shared" si="4"/>
        <v>7</v>
      </c>
      <c r="B15" s="10"/>
      <c r="C15" s="11" t="s">
        <v>175</v>
      </c>
      <c r="D15" s="12" t="s">
        <v>174</v>
      </c>
      <c r="E15" s="13">
        <v>23</v>
      </c>
      <c r="F15" s="13">
        <v>22</v>
      </c>
      <c r="G15" s="16">
        <f t="shared" si="1"/>
        <v>-1</v>
      </c>
      <c r="H15" s="21">
        <v>328</v>
      </c>
      <c r="I15" s="18">
        <f t="shared" si="0"/>
        <v>7544</v>
      </c>
      <c r="J15" s="14">
        <f t="shared" si="2"/>
        <v>7216</v>
      </c>
      <c r="K15" s="174">
        <f t="shared" si="3"/>
        <v>-328</v>
      </c>
    </row>
    <row r="16" spans="1:11" s="134" customFormat="1">
      <c r="A16" s="59">
        <f t="shared" si="4"/>
        <v>8</v>
      </c>
      <c r="B16" s="1"/>
      <c r="C16" s="2" t="s">
        <v>176</v>
      </c>
      <c r="D16" s="3" t="s">
        <v>174</v>
      </c>
      <c r="E16" s="4">
        <v>5</v>
      </c>
      <c r="F16" s="4">
        <v>5</v>
      </c>
      <c r="G16" s="15">
        <f t="shared" si="1"/>
        <v>0</v>
      </c>
      <c r="H16" s="19">
        <v>2342</v>
      </c>
      <c r="I16" s="17">
        <f t="shared" si="0"/>
        <v>11710</v>
      </c>
      <c r="J16" s="5">
        <f t="shared" si="2"/>
        <v>11710</v>
      </c>
      <c r="K16" s="173">
        <f t="shared" si="3"/>
        <v>0</v>
      </c>
    </row>
    <row r="17" spans="1:11" s="134" customFormat="1">
      <c r="A17" s="79">
        <f t="shared" si="4"/>
        <v>9</v>
      </c>
      <c r="B17" s="10"/>
      <c r="C17" s="11" t="s">
        <v>177</v>
      </c>
      <c r="D17" s="12" t="s">
        <v>174</v>
      </c>
      <c r="E17" s="13">
        <v>8</v>
      </c>
      <c r="F17" s="13">
        <v>4</v>
      </c>
      <c r="G17" s="16">
        <f t="shared" si="1"/>
        <v>-4</v>
      </c>
      <c r="H17" s="21">
        <v>3660</v>
      </c>
      <c r="I17" s="18">
        <f t="shared" si="0"/>
        <v>29280</v>
      </c>
      <c r="J17" s="14">
        <f t="shared" si="2"/>
        <v>14640</v>
      </c>
      <c r="K17" s="174">
        <f t="shared" si="3"/>
        <v>-14640</v>
      </c>
    </row>
    <row r="18" spans="1:11" s="134" customFormat="1">
      <c r="A18" s="59">
        <f t="shared" si="4"/>
        <v>10</v>
      </c>
      <c r="B18" s="1"/>
      <c r="C18" s="2" t="s">
        <v>178</v>
      </c>
      <c r="D18" s="3" t="s">
        <v>35</v>
      </c>
      <c r="E18" s="4">
        <v>200</v>
      </c>
      <c r="F18" s="4">
        <v>200</v>
      </c>
      <c r="G18" s="15">
        <f t="shared" si="1"/>
        <v>0</v>
      </c>
      <c r="H18" s="19">
        <v>10.7</v>
      </c>
      <c r="I18" s="17">
        <f t="shared" si="0"/>
        <v>2140</v>
      </c>
      <c r="J18" s="5">
        <f t="shared" si="2"/>
        <v>2140</v>
      </c>
      <c r="K18" s="173">
        <f t="shared" si="3"/>
        <v>0</v>
      </c>
    </row>
    <row r="19" spans="1:11" s="134" customFormat="1">
      <c r="A19" s="79">
        <f t="shared" si="4"/>
        <v>11</v>
      </c>
      <c r="B19" s="10"/>
      <c r="C19" s="11" t="s">
        <v>179</v>
      </c>
      <c r="D19" s="12" t="s">
        <v>174</v>
      </c>
      <c r="E19" s="13">
        <v>23</v>
      </c>
      <c r="F19" s="13">
        <v>22</v>
      </c>
      <c r="G19" s="16">
        <f t="shared" si="1"/>
        <v>-1</v>
      </c>
      <c r="H19" s="21">
        <v>11</v>
      </c>
      <c r="I19" s="18">
        <f t="shared" si="0"/>
        <v>253</v>
      </c>
      <c r="J19" s="14">
        <f t="shared" si="2"/>
        <v>242</v>
      </c>
      <c r="K19" s="174">
        <f t="shared" si="3"/>
        <v>-11</v>
      </c>
    </row>
    <row r="20" spans="1:11" s="134" customFormat="1">
      <c r="A20" s="59">
        <f t="shared" si="4"/>
        <v>12</v>
      </c>
      <c r="B20" s="1"/>
      <c r="C20" s="2" t="s">
        <v>180</v>
      </c>
      <c r="D20" s="3" t="s">
        <v>174</v>
      </c>
      <c r="E20" s="4">
        <v>100</v>
      </c>
      <c r="F20" s="4">
        <v>100</v>
      </c>
      <c r="G20" s="15">
        <f t="shared" si="1"/>
        <v>0</v>
      </c>
      <c r="H20" s="19">
        <v>8.5</v>
      </c>
      <c r="I20" s="17">
        <f t="shared" si="0"/>
        <v>850</v>
      </c>
      <c r="J20" s="5">
        <f t="shared" si="2"/>
        <v>850</v>
      </c>
      <c r="K20" s="173">
        <f t="shared" si="3"/>
        <v>0</v>
      </c>
    </row>
    <row r="21" spans="1:11" s="134" customFormat="1">
      <c r="A21" s="79">
        <f t="shared" si="4"/>
        <v>13</v>
      </c>
      <c r="B21" s="10"/>
      <c r="C21" s="11" t="s">
        <v>181</v>
      </c>
      <c r="D21" s="12" t="s">
        <v>174</v>
      </c>
      <c r="E21" s="13">
        <v>23</v>
      </c>
      <c r="F21" s="13">
        <v>22</v>
      </c>
      <c r="G21" s="16">
        <f t="shared" si="1"/>
        <v>-1</v>
      </c>
      <c r="H21" s="21">
        <v>365</v>
      </c>
      <c r="I21" s="18">
        <f t="shared" si="0"/>
        <v>8395</v>
      </c>
      <c r="J21" s="14">
        <f t="shared" si="2"/>
        <v>8030</v>
      </c>
      <c r="K21" s="174">
        <f t="shared" si="3"/>
        <v>-365</v>
      </c>
    </row>
    <row r="22" spans="1:11" s="134" customFormat="1">
      <c r="A22" s="79">
        <f t="shared" si="4"/>
        <v>14</v>
      </c>
      <c r="B22" s="10"/>
      <c r="C22" s="11" t="s">
        <v>182</v>
      </c>
      <c r="D22" s="12" t="s">
        <v>174</v>
      </c>
      <c r="E22" s="13">
        <v>23</v>
      </c>
      <c r="F22" s="13">
        <v>22</v>
      </c>
      <c r="G22" s="16">
        <f t="shared" si="1"/>
        <v>-1</v>
      </c>
      <c r="H22" s="21">
        <v>6992</v>
      </c>
      <c r="I22" s="18">
        <f t="shared" si="0"/>
        <v>160816</v>
      </c>
      <c r="J22" s="14">
        <f t="shared" si="2"/>
        <v>153824</v>
      </c>
      <c r="K22" s="174">
        <f t="shared" si="3"/>
        <v>-6992</v>
      </c>
    </row>
    <row r="23" spans="1:11" s="134" customFormat="1">
      <c r="A23" s="59"/>
      <c r="B23" s="1"/>
      <c r="C23" s="8" t="s">
        <v>11</v>
      </c>
      <c r="D23" s="3"/>
      <c r="E23" s="4"/>
      <c r="F23" s="4"/>
      <c r="G23" s="15">
        <f t="shared" si="1"/>
        <v>0</v>
      </c>
      <c r="H23" s="19"/>
      <c r="I23" s="17"/>
      <c r="J23" s="5">
        <f t="shared" si="2"/>
        <v>0</v>
      </c>
      <c r="K23" s="173">
        <f t="shared" si="3"/>
        <v>0</v>
      </c>
    </row>
    <row r="24" spans="1:11" s="134" customFormat="1" ht="22.5">
      <c r="A24" s="59">
        <v>15</v>
      </c>
      <c r="B24" s="1"/>
      <c r="C24" s="2" t="s">
        <v>183</v>
      </c>
      <c r="D24" s="3" t="s">
        <v>35</v>
      </c>
      <c r="E24" s="4">
        <v>1500</v>
      </c>
      <c r="F24" s="4">
        <v>1500</v>
      </c>
      <c r="G24" s="15">
        <f t="shared" si="1"/>
        <v>0</v>
      </c>
      <c r="H24" s="19">
        <v>455.2</v>
      </c>
      <c r="I24" s="17">
        <f>E24*H24</f>
        <v>682800</v>
      </c>
      <c r="J24" s="5">
        <f t="shared" si="2"/>
        <v>682800</v>
      </c>
      <c r="K24" s="173">
        <f t="shared" si="3"/>
        <v>0</v>
      </c>
    </row>
    <row r="25" spans="1:11" s="134" customFormat="1">
      <c r="A25" s="79">
        <f t="shared" si="4"/>
        <v>16</v>
      </c>
      <c r="B25" s="10"/>
      <c r="C25" s="11" t="s">
        <v>184</v>
      </c>
      <c r="D25" s="12" t="s">
        <v>174</v>
      </c>
      <c r="E25" s="13">
        <v>23</v>
      </c>
      <c r="F25" s="13">
        <v>22</v>
      </c>
      <c r="G25" s="16">
        <f t="shared" si="1"/>
        <v>-1</v>
      </c>
      <c r="H25" s="21">
        <v>860</v>
      </c>
      <c r="I25" s="18">
        <f>E25*H25</f>
        <v>19780</v>
      </c>
      <c r="J25" s="14">
        <f t="shared" si="2"/>
        <v>18920</v>
      </c>
      <c r="K25" s="174">
        <f t="shared" si="3"/>
        <v>-860</v>
      </c>
    </row>
    <row r="26" spans="1:11" s="134" customFormat="1">
      <c r="A26" s="59"/>
      <c r="B26" s="1"/>
      <c r="C26" s="8" t="s">
        <v>185</v>
      </c>
      <c r="D26" s="3"/>
      <c r="E26" s="4"/>
      <c r="F26" s="4"/>
      <c r="G26" s="15">
        <f t="shared" si="1"/>
        <v>0</v>
      </c>
      <c r="H26" s="19"/>
      <c r="I26" s="17"/>
      <c r="J26" s="5">
        <f t="shared" si="2"/>
        <v>0</v>
      </c>
      <c r="K26" s="173">
        <f t="shared" si="3"/>
        <v>0</v>
      </c>
    </row>
    <row r="27" spans="1:11" s="134" customFormat="1">
      <c r="A27" s="79">
        <v>17</v>
      </c>
      <c r="B27" s="10"/>
      <c r="C27" s="11" t="s">
        <v>186</v>
      </c>
      <c r="D27" s="12" t="s">
        <v>174</v>
      </c>
      <c r="E27" s="13">
        <v>23</v>
      </c>
      <c r="F27" s="13">
        <v>22</v>
      </c>
      <c r="G27" s="16">
        <f t="shared" si="1"/>
        <v>-1</v>
      </c>
      <c r="H27" s="21">
        <v>1116</v>
      </c>
      <c r="I27" s="18">
        <f>E27*H27</f>
        <v>25668</v>
      </c>
      <c r="J27" s="14">
        <f t="shared" si="2"/>
        <v>24552</v>
      </c>
      <c r="K27" s="174">
        <f t="shared" si="3"/>
        <v>-1116</v>
      </c>
    </row>
    <row r="28" spans="1:11" s="134" customFormat="1">
      <c r="A28" s="59"/>
      <c r="B28" s="1"/>
      <c r="C28" s="8" t="s">
        <v>187</v>
      </c>
      <c r="D28" s="3"/>
      <c r="E28" s="4"/>
      <c r="F28" s="4"/>
      <c r="G28" s="15">
        <f t="shared" si="1"/>
        <v>0</v>
      </c>
      <c r="H28" s="19"/>
      <c r="I28" s="17"/>
      <c r="J28" s="5">
        <f t="shared" si="2"/>
        <v>0</v>
      </c>
      <c r="K28" s="173">
        <f t="shared" si="3"/>
        <v>0</v>
      </c>
    </row>
    <row r="29" spans="1:11" s="134" customFormat="1">
      <c r="A29" s="59">
        <v>18</v>
      </c>
      <c r="B29" s="1"/>
      <c r="C29" s="2" t="s">
        <v>188</v>
      </c>
      <c r="D29" s="3" t="s">
        <v>60</v>
      </c>
      <c r="E29" s="4">
        <v>1</v>
      </c>
      <c r="F29" s="4">
        <v>1</v>
      </c>
      <c r="G29" s="15">
        <f t="shared" si="1"/>
        <v>0</v>
      </c>
      <c r="H29" s="19">
        <v>21204</v>
      </c>
      <c r="I29" s="17">
        <f t="shared" ref="I29:I35" si="5">E29*H29</f>
        <v>21204</v>
      </c>
      <c r="J29" s="5">
        <f t="shared" si="2"/>
        <v>21204</v>
      </c>
      <c r="K29" s="173">
        <f t="shared" si="3"/>
        <v>0</v>
      </c>
    </row>
    <row r="30" spans="1:11" s="134" customFormat="1">
      <c r="A30" s="59">
        <f t="shared" si="4"/>
        <v>19</v>
      </c>
      <c r="B30" s="1"/>
      <c r="C30" s="2" t="s">
        <v>189</v>
      </c>
      <c r="D30" s="3" t="s">
        <v>35</v>
      </c>
      <c r="E30" s="4">
        <v>1500</v>
      </c>
      <c r="F30" s="4">
        <v>1500</v>
      </c>
      <c r="G30" s="15">
        <f t="shared" si="1"/>
        <v>0</v>
      </c>
      <c r="H30" s="19">
        <v>6.1</v>
      </c>
      <c r="I30" s="17">
        <f t="shared" si="5"/>
        <v>9150</v>
      </c>
      <c r="J30" s="5">
        <f t="shared" si="2"/>
        <v>9150</v>
      </c>
      <c r="K30" s="173">
        <f t="shared" si="3"/>
        <v>0</v>
      </c>
    </row>
    <row r="31" spans="1:11" s="134" customFormat="1">
      <c r="A31" s="59">
        <f t="shared" si="4"/>
        <v>20</v>
      </c>
      <c r="B31" s="1"/>
      <c r="C31" s="2" t="s">
        <v>190</v>
      </c>
      <c r="D31" s="3" t="s">
        <v>35</v>
      </c>
      <c r="E31" s="4">
        <v>1500</v>
      </c>
      <c r="F31" s="4">
        <v>1500</v>
      </c>
      <c r="G31" s="15">
        <f t="shared" si="1"/>
        <v>0</v>
      </c>
      <c r="H31" s="19">
        <v>6.1</v>
      </c>
      <c r="I31" s="17">
        <f t="shared" si="5"/>
        <v>9150</v>
      </c>
      <c r="J31" s="5">
        <f t="shared" si="2"/>
        <v>9150</v>
      </c>
      <c r="K31" s="173">
        <f t="shared" si="3"/>
        <v>0</v>
      </c>
    </row>
    <row r="32" spans="1:11" s="134" customFormat="1">
      <c r="A32" s="59">
        <f t="shared" si="4"/>
        <v>21</v>
      </c>
      <c r="B32" s="1"/>
      <c r="C32" s="2" t="s">
        <v>191</v>
      </c>
      <c r="D32" s="3" t="s">
        <v>35</v>
      </c>
      <c r="E32" s="4">
        <v>1500</v>
      </c>
      <c r="F32" s="4">
        <v>1500</v>
      </c>
      <c r="G32" s="15">
        <f t="shared" si="1"/>
        <v>0</v>
      </c>
      <c r="H32" s="19">
        <v>7.8</v>
      </c>
      <c r="I32" s="17">
        <f t="shared" si="5"/>
        <v>11700</v>
      </c>
      <c r="J32" s="5">
        <f t="shared" si="2"/>
        <v>11700</v>
      </c>
      <c r="K32" s="173">
        <f t="shared" si="3"/>
        <v>0</v>
      </c>
    </row>
    <row r="33" spans="1:11" s="134" customFormat="1">
      <c r="A33" s="59">
        <f t="shared" si="4"/>
        <v>22</v>
      </c>
      <c r="B33" s="1"/>
      <c r="C33" s="2" t="s">
        <v>192</v>
      </c>
      <c r="D33" s="3" t="s">
        <v>60</v>
      </c>
      <c r="E33" s="4">
        <v>1</v>
      </c>
      <c r="F33" s="4">
        <v>1</v>
      </c>
      <c r="G33" s="15">
        <f t="shared" si="1"/>
        <v>0</v>
      </c>
      <c r="H33" s="19">
        <v>6700</v>
      </c>
      <c r="I33" s="17">
        <f t="shared" si="5"/>
        <v>6700</v>
      </c>
      <c r="J33" s="5">
        <f t="shared" si="2"/>
        <v>6700</v>
      </c>
      <c r="K33" s="173">
        <f t="shared" si="3"/>
        <v>0</v>
      </c>
    </row>
    <row r="34" spans="1:11" s="134" customFormat="1">
      <c r="A34" s="59">
        <f t="shared" si="4"/>
        <v>23</v>
      </c>
      <c r="B34" s="1"/>
      <c r="C34" s="2" t="s">
        <v>193</v>
      </c>
      <c r="D34" s="3" t="s">
        <v>35</v>
      </c>
      <c r="E34" s="4">
        <v>1500</v>
      </c>
      <c r="F34" s="4">
        <v>1500</v>
      </c>
      <c r="G34" s="15">
        <f t="shared" si="1"/>
        <v>0</v>
      </c>
      <c r="H34" s="19">
        <v>25.5</v>
      </c>
      <c r="I34" s="17">
        <f t="shared" si="5"/>
        <v>38250</v>
      </c>
      <c r="J34" s="5">
        <f t="shared" si="2"/>
        <v>38250</v>
      </c>
      <c r="K34" s="173">
        <f t="shared" si="3"/>
        <v>0</v>
      </c>
    </row>
    <row r="35" spans="1:11" s="134" customFormat="1" ht="12" thickBot="1">
      <c r="A35" s="59">
        <f t="shared" si="4"/>
        <v>24</v>
      </c>
      <c r="B35" s="1"/>
      <c r="C35" s="2" t="s">
        <v>194</v>
      </c>
      <c r="D35" s="3" t="s">
        <v>60</v>
      </c>
      <c r="E35" s="4">
        <v>1</v>
      </c>
      <c r="F35" s="4">
        <v>1</v>
      </c>
      <c r="G35" s="15">
        <f t="shared" si="1"/>
        <v>0</v>
      </c>
      <c r="H35" s="23">
        <v>23950</v>
      </c>
      <c r="I35" s="17">
        <f t="shared" si="5"/>
        <v>23950</v>
      </c>
      <c r="J35" s="5">
        <f t="shared" si="2"/>
        <v>23950</v>
      </c>
      <c r="K35" s="173">
        <f t="shared" si="3"/>
        <v>0</v>
      </c>
    </row>
    <row r="36" spans="1:11" ht="15.6" customHeight="1" thickBot="1">
      <c r="A36" s="148"/>
      <c r="B36" s="149" t="s">
        <v>45</v>
      </c>
      <c r="C36" s="149"/>
      <c r="D36" s="149"/>
      <c r="E36" s="149"/>
      <c r="F36" s="149"/>
      <c r="G36" s="149"/>
      <c r="H36" s="149"/>
      <c r="I36" s="150">
        <f>SUM(I9:I35)</f>
        <v>1575940.6</v>
      </c>
      <c r="J36" s="151">
        <f>SUM(J9:J35)</f>
        <v>1551628.6</v>
      </c>
      <c r="K36" s="175">
        <f>SUM(K9:K35)</f>
        <v>-24312</v>
      </c>
    </row>
    <row r="37" spans="1:11">
      <c r="A37" s="157"/>
      <c r="B37" s="157"/>
      <c r="C37" s="158"/>
      <c r="D37" s="159"/>
      <c r="E37" s="160"/>
      <c r="F37" s="161"/>
      <c r="G37" s="162"/>
      <c r="I37" s="162"/>
    </row>
    <row r="38" spans="1:11">
      <c r="A38" s="157"/>
      <c r="B38" s="157"/>
      <c r="C38" s="163"/>
      <c r="D38" s="164"/>
      <c r="E38" s="165"/>
      <c r="F38" s="161"/>
      <c r="G38" s="162"/>
      <c r="I38" s="162"/>
    </row>
    <row r="39" spans="1:11">
      <c r="A39" s="163"/>
      <c r="B39" s="166"/>
      <c r="C39" s="167"/>
      <c r="D39" s="168"/>
      <c r="E39" s="169"/>
      <c r="F39" s="157"/>
      <c r="G39" s="170"/>
      <c r="I39" s="170"/>
    </row>
  </sheetData>
  <mergeCells count="6">
    <mergeCell ref="I6:K6"/>
    <mergeCell ref="A1:G1"/>
    <mergeCell ref="A3:B3"/>
    <mergeCell ref="A4:B4"/>
    <mergeCell ref="E4:G4"/>
    <mergeCell ref="E6:G6"/>
  </mergeCells>
  <pageMargins left="0.7" right="0.7" top="0.78740157499999996" bottom="0.78740157499999996" header="0.3" footer="0.3"/>
  <pageSetup paperSize="256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5"/>
  <sheetViews>
    <sheetView showGridLines="0" workbookViewId="0">
      <selection activeCell="O20" sqref="O20"/>
    </sheetView>
  </sheetViews>
  <sheetFormatPr defaultRowHeight="11.25"/>
  <cols>
    <col min="1" max="1" width="4.83203125" style="121" customWidth="1"/>
    <col min="2" max="2" width="13.1640625" style="121" customWidth="1"/>
    <col min="3" max="3" width="42.1640625" style="121" customWidth="1"/>
    <col min="4" max="4" width="5.5" style="121" customWidth="1"/>
    <col min="5" max="6" width="8.5" style="121" customWidth="1"/>
    <col min="7" max="7" width="8.5" style="152" customWidth="1"/>
    <col min="8" max="8" width="9.33203125" style="121"/>
    <col min="9" max="9" width="11.1640625" style="152" customWidth="1"/>
    <col min="10" max="11" width="11.1640625" style="121" customWidth="1"/>
    <col min="12" max="16384" width="9.33203125" style="121"/>
  </cols>
  <sheetData>
    <row r="1" spans="1:11">
      <c r="A1" s="265" t="s">
        <v>0</v>
      </c>
      <c r="B1" s="265"/>
      <c r="C1" s="265"/>
      <c r="D1" s="265"/>
      <c r="E1" s="265"/>
      <c r="F1" s="265"/>
      <c r="G1" s="265"/>
      <c r="I1" s="121"/>
    </row>
    <row r="2" spans="1:11" ht="12" thickBot="1">
      <c r="A2" s="122"/>
      <c r="B2" s="31"/>
      <c r="C2" s="32"/>
      <c r="D2" s="32"/>
      <c r="E2" s="33"/>
      <c r="F2" s="32"/>
      <c r="G2" s="34"/>
      <c r="I2" s="34"/>
    </row>
    <row r="3" spans="1:11" ht="12" thickTop="1">
      <c r="A3" s="275" t="s">
        <v>1</v>
      </c>
      <c r="B3" s="276"/>
      <c r="C3" s="35" t="s">
        <v>46</v>
      </c>
      <c r="D3" s="123"/>
      <c r="E3" s="37"/>
      <c r="F3" s="124"/>
      <c r="G3" s="125"/>
      <c r="H3" s="126"/>
      <c r="I3" s="125"/>
      <c r="J3" s="126"/>
      <c r="K3" s="127"/>
    </row>
    <row r="4" spans="1:11" ht="12" thickBot="1">
      <c r="A4" s="277" t="s">
        <v>2</v>
      </c>
      <c r="B4" s="278"/>
      <c r="C4" s="42" t="s">
        <v>160</v>
      </c>
      <c r="D4" s="128"/>
      <c r="E4" s="279"/>
      <c r="F4" s="279"/>
      <c r="G4" s="279"/>
      <c r="H4" s="129"/>
      <c r="I4" s="129"/>
      <c r="J4" s="129"/>
      <c r="K4" s="130"/>
    </row>
    <row r="5" spans="1:11" ht="12.75" thickTop="1" thickBot="1">
      <c r="A5" s="30"/>
      <c r="B5" s="122"/>
      <c r="C5" s="122"/>
      <c r="D5" s="122"/>
      <c r="E5" s="131"/>
      <c r="F5" s="122"/>
      <c r="G5" s="132"/>
      <c r="I5" s="132"/>
    </row>
    <row r="6" spans="1:11" s="134" customFormat="1">
      <c r="A6" s="30"/>
      <c r="B6" s="122"/>
      <c r="C6" s="122"/>
      <c r="D6" s="122"/>
      <c r="E6" s="280" t="s">
        <v>7</v>
      </c>
      <c r="F6" s="281"/>
      <c r="G6" s="281"/>
      <c r="H6" s="133"/>
      <c r="I6" s="273" t="s">
        <v>240</v>
      </c>
      <c r="J6" s="273"/>
      <c r="K6" s="274"/>
    </row>
    <row r="7" spans="1:11" s="134" customFormat="1">
      <c r="A7" s="49" t="s">
        <v>3</v>
      </c>
      <c r="B7" s="50" t="s">
        <v>4</v>
      </c>
      <c r="C7" s="50" t="s">
        <v>5</v>
      </c>
      <c r="D7" s="50" t="s">
        <v>6</v>
      </c>
      <c r="E7" s="51" t="s">
        <v>241</v>
      </c>
      <c r="F7" s="51" t="s">
        <v>235</v>
      </c>
      <c r="G7" s="52" t="s">
        <v>236</v>
      </c>
      <c r="H7" s="53" t="s">
        <v>8</v>
      </c>
      <c r="I7" s="54" t="s">
        <v>237</v>
      </c>
      <c r="J7" s="55" t="s">
        <v>238</v>
      </c>
      <c r="K7" s="55" t="s">
        <v>239</v>
      </c>
    </row>
    <row r="8" spans="1:11">
      <c r="A8" s="56" t="s">
        <v>9</v>
      </c>
      <c r="B8" s="57" t="s">
        <v>25</v>
      </c>
      <c r="C8" s="58" t="s">
        <v>26</v>
      </c>
      <c r="D8" s="135"/>
      <c r="E8" s="136"/>
      <c r="F8" s="137"/>
      <c r="G8" s="138"/>
      <c r="H8" s="139"/>
      <c r="I8" s="17"/>
      <c r="J8" s="17"/>
      <c r="K8" s="5"/>
    </row>
    <row r="9" spans="1:11" s="134" customFormat="1">
      <c r="A9" s="59">
        <v>1</v>
      </c>
      <c r="B9" s="1" t="s">
        <v>123</v>
      </c>
      <c r="C9" s="2" t="s">
        <v>124</v>
      </c>
      <c r="D9" s="3" t="s">
        <v>19</v>
      </c>
      <c r="E9" s="4">
        <v>9.9</v>
      </c>
      <c r="F9" s="4">
        <v>9.9</v>
      </c>
      <c r="G9" s="15">
        <f>F9-E9</f>
        <v>0</v>
      </c>
      <c r="H9" s="19">
        <v>712</v>
      </c>
      <c r="I9" s="17">
        <f>E9*H9</f>
        <v>7048.8</v>
      </c>
      <c r="J9" s="17">
        <f>F9*H9</f>
        <v>7048.8</v>
      </c>
      <c r="K9" s="173">
        <f>J9-I9</f>
        <v>0</v>
      </c>
    </row>
    <row r="10" spans="1:11" s="134" customFormat="1">
      <c r="A10" s="140"/>
      <c r="B10" s="71" t="s">
        <v>24</v>
      </c>
      <c r="C10" s="72" t="str">
        <f>CONCATENATE(B8," ",C8)</f>
        <v>2 Základy,zvláštní zakládání</v>
      </c>
      <c r="D10" s="140"/>
      <c r="E10" s="141"/>
      <c r="F10" s="141"/>
      <c r="G10" s="142"/>
      <c r="H10" s="143"/>
      <c r="I10" s="75">
        <f>SUM(I8:I9)</f>
        <v>7048.8</v>
      </c>
      <c r="J10" s="75">
        <f>SUM(J8:J9)</f>
        <v>7048.8</v>
      </c>
      <c r="K10" s="176">
        <f>SUM(K8:K9)</f>
        <v>0</v>
      </c>
    </row>
    <row r="11" spans="1:11" s="134" customFormat="1">
      <c r="A11" s="56" t="s">
        <v>9</v>
      </c>
      <c r="B11" s="57" t="s">
        <v>33</v>
      </c>
      <c r="C11" s="58" t="s">
        <v>34</v>
      </c>
      <c r="D11" s="135"/>
      <c r="E11" s="136"/>
      <c r="F11" s="136"/>
      <c r="G11" s="144"/>
      <c r="H11" s="145"/>
      <c r="I11" s="17"/>
      <c r="J11" s="17"/>
      <c r="K11" s="173"/>
    </row>
    <row r="12" spans="1:11" s="134" customFormat="1" ht="22.5">
      <c r="A12" s="59">
        <v>2</v>
      </c>
      <c r="B12" s="1" t="s">
        <v>125</v>
      </c>
      <c r="C12" s="2" t="s">
        <v>126</v>
      </c>
      <c r="D12" s="3" t="s">
        <v>14</v>
      </c>
      <c r="E12" s="4">
        <v>0.72</v>
      </c>
      <c r="F12" s="4">
        <v>0.72</v>
      </c>
      <c r="G12" s="15">
        <f t="shared" ref="G12:G15" si="0">F12-E12</f>
        <v>0</v>
      </c>
      <c r="H12" s="19">
        <v>4391</v>
      </c>
      <c r="I12" s="17">
        <f>E12*H12</f>
        <v>3161.52</v>
      </c>
      <c r="J12" s="17">
        <f t="shared" ref="J12:J15" si="1">F12*H12</f>
        <v>3161.52</v>
      </c>
      <c r="K12" s="173">
        <f t="shared" ref="K12:K15" si="2">J12-I12</f>
        <v>0</v>
      </c>
    </row>
    <row r="13" spans="1:11" s="134" customFormat="1">
      <c r="A13" s="59">
        <v>3</v>
      </c>
      <c r="B13" s="1" t="s">
        <v>127</v>
      </c>
      <c r="C13" s="2" t="s">
        <v>128</v>
      </c>
      <c r="D13" s="3" t="s">
        <v>35</v>
      </c>
      <c r="E13" s="4">
        <v>10.8</v>
      </c>
      <c r="F13" s="4">
        <v>10.8</v>
      </c>
      <c r="G13" s="15">
        <f t="shared" si="0"/>
        <v>0</v>
      </c>
      <c r="H13" s="19">
        <v>1275</v>
      </c>
      <c r="I13" s="17">
        <f>E13*H13</f>
        <v>13770</v>
      </c>
      <c r="J13" s="17">
        <f t="shared" si="1"/>
        <v>13770</v>
      </c>
      <c r="K13" s="173">
        <f t="shared" si="2"/>
        <v>0</v>
      </c>
    </row>
    <row r="14" spans="1:11" s="134" customFormat="1" ht="22.5">
      <c r="A14" s="79">
        <v>4</v>
      </c>
      <c r="B14" s="10" t="s">
        <v>80</v>
      </c>
      <c r="C14" s="11" t="s">
        <v>223</v>
      </c>
      <c r="D14" s="12" t="s">
        <v>60</v>
      </c>
      <c r="E14" s="13">
        <v>0</v>
      </c>
      <c r="F14" s="13">
        <v>1</v>
      </c>
      <c r="G14" s="16">
        <f t="shared" si="0"/>
        <v>1</v>
      </c>
      <c r="H14" s="20">
        <v>5000</v>
      </c>
      <c r="I14" s="18">
        <f>E14*H14</f>
        <v>0</v>
      </c>
      <c r="J14" s="18">
        <f t="shared" si="1"/>
        <v>5000</v>
      </c>
      <c r="K14" s="174">
        <f t="shared" si="2"/>
        <v>5000</v>
      </c>
    </row>
    <row r="15" spans="1:11" s="134" customFormat="1">
      <c r="A15" s="79">
        <v>5</v>
      </c>
      <c r="B15" s="10" t="s">
        <v>36</v>
      </c>
      <c r="C15" s="11" t="s">
        <v>81</v>
      </c>
      <c r="D15" s="12" t="s">
        <v>60</v>
      </c>
      <c r="E15" s="13">
        <v>0</v>
      </c>
      <c r="F15" s="13">
        <v>1</v>
      </c>
      <c r="G15" s="16">
        <f t="shared" si="0"/>
        <v>1</v>
      </c>
      <c r="H15" s="20">
        <v>28500</v>
      </c>
      <c r="I15" s="18">
        <f>E15*H15</f>
        <v>0</v>
      </c>
      <c r="J15" s="18">
        <f t="shared" si="1"/>
        <v>28500</v>
      </c>
      <c r="K15" s="174">
        <f t="shared" si="2"/>
        <v>28500</v>
      </c>
    </row>
    <row r="16" spans="1:11">
      <c r="A16" s="140"/>
      <c r="B16" s="71" t="s">
        <v>24</v>
      </c>
      <c r="C16" s="72" t="str">
        <f>CONCATENATE(B11," ",C11)</f>
        <v>3 Svislé a kompletní konstrukce</v>
      </c>
      <c r="D16" s="140"/>
      <c r="E16" s="141"/>
      <c r="F16" s="141"/>
      <c r="G16" s="142"/>
      <c r="H16" s="146"/>
      <c r="I16" s="75">
        <f>SUM(I11:I15)</f>
        <v>16931.52</v>
      </c>
      <c r="J16" s="75">
        <f>SUM(J11:J15)</f>
        <v>50431.520000000004</v>
      </c>
      <c r="K16" s="176">
        <f>SUM(K11:K15)</f>
        <v>33500</v>
      </c>
    </row>
    <row r="17" spans="1:11">
      <c r="A17" s="56" t="s">
        <v>9</v>
      </c>
      <c r="B17" s="57" t="s">
        <v>129</v>
      </c>
      <c r="C17" s="58" t="s">
        <v>130</v>
      </c>
      <c r="D17" s="135"/>
      <c r="E17" s="136"/>
      <c r="F17" s="136"/>
      <c r="G17" s="144"/>
      <c r="H17" s="143"/>
      <c r="I17" s="17"/>
      <c r="J17" s="17"/>
      <c r="K17" s="173"/>
    </row>
    <row r="18" spans="1:11" s="134" customFormat="1">
      <c r="A18" s="59">
        <v>6</v>
      </c>
      <c r="B18" s="1" t="s">
        <v>131</v>
      </c>
      <c r="C18" s="2" t="s">
        <v>132</v>
      </c>
      <c r="D18" s="3" t="s">
        <v>19</v>
      </c>
      <c r="E18" s="4">
        <v>9.9</v>
      </c>
      <c r="F18" s="4">
        <v>9.9</v>
      </c>
      <c r="G18" s="15">
        <f>F18-E18</f>
        <v>0</v>
      </c>
      <c r="H18" s="19">
        <v>223</v>
      </c>
      <c r="I18" s="17">
        <f>E18*H18</f>
        <v>2207.7000000000003</v>
      </c>
      <c r="J18" s="17">
        <f>F18*H18</f>
        <v>2207.7000000000003</v>
      </c>
      <c r="K18" s="173">
        <f>J18-I18</f>
        <v>0</v>
      </c>
    </row>
    <row r="19" spans="1:11">
      <c r="A19" s="140"/>
      <c r="B19" s="71" t="s">
        <v>24</v>
      </c>
      <c r="C19" s="72" t="str">
        <f>CONCATENATE(B17," ",C17)</f>
        <v>61 Upravy povrchů vnitřní</v>
      </c>
      <c r="D19" s="140"/>
      <c r="E19" s="141"/>
      <c r="F19" s="141"/>
      <c r="G19" s="142"/>
      <c r="H19" s="143"/>
      <c r="I19" s="75">
        <f>SUM(I17:I18)</f>
        <v>2207.7000000000003</v>
      </c>
      <c r="J19" s="75">
        <f>SUM(J17:J18)</f>
        <v>2207.7000000000003</v>
      </c>
      <c r="K19" s="176">
        <f>SUM(K17:K18)</f>
        <v>0</v>
      </c>
    </row>
    <row r="20" spans="1:11">
      <c r="A20" s="56" t="s">
        <v>9</v>
      </c>
      <c r="B20" s="57" t="s">
        <v>133</v>
      </c>
      <c r="C20" s="58" t="s">
        <v>134</v>
      </c>
      <c r="D20" s="135"/>
      <c r="E20" s="136"/>
      <c r="F20" s="136"/>
      <c r="G20" s="144"/>
      <c r="H20" s="145"/>
      <c r="I20" s="17"/>
      <c r="J20" s="17"/>
      <c r="K20" s="173"/>
    </row>
    <row r="21" spans="1:11" s="134" customFormat="1">
      <c r="A21" s="59">
        <v>7</v>
      </c>
      <c r="B21" s="1" t="s">
        <v>135</v>
      </c>
      <c r="C21" s="2" t="s">
        <v>136</v>
      </c>
      <c r="D21" s="3" t="s">
        <v>14</v>
      </c>
      <c r="E21" s="4">
        <v>1.35</v>
      </c>
      <c r="F21" s="4">
        <v>1.35</v>
      </c>
      <c r="G21" s="15">
        <f>F21-E21</f>
        <v>0</v>
      </c>
      <c r="H21" s="19">
        <v>3474</v>
      </c>
      <c r="I21" s="17">
        <f>E21*H21</f>
        <v>4689.9000000000005</v>
      </c>
      <c r="J21" s="17">
        <f>F21*H21</f>
        <v>4689.9000000000005</v>
      </c>
      <c r="K21" s="173">
        <f>J21-I21</f>
        <v>0</v>
      </c>
    </row>
    <row r="22" spans="1:11">
      <c r="A22" s="140"/>
      <c r="B22" s="71" t="s">
        <v>24</v>
      </c>
      <c r="C22" s="72" t="str">
        <f>CONCATENATE(B20," ",C20)</f>
        <v>96 Bourání konstrukcí</v>
      </c>
      <c r="D22" s="140"/>
      <c r="E22" s="141"/>
      <c r="F22" s="141"/>
      <c r="G22" s="142"/>
      <c r="H22" s="146"/>
      <c r="I22" s="75">
        <f>SUM(I20:I21)</f>
        <v>4689.9000000000005</v>
      </c>
      <c r="J22" s="75">
        <f>SUM(J20:J21)</f>
        <v>4689.9000000000005</v>
      </c>
      <c r="K22" s="176">
        <f>SUM(K20:K21)</f>
        <v>0</v>
      </c>
    </row>
    <row r="23" spans="1:11">
      <c r="A23" s="56" t="s">
        <v>9</v>
      </c>
      <c r="B23" s="57" t="s">
        <v>69</v>
      </c>
      <c r="C23" s="58" t="s">
        <v>70</v>
      </c>
      <c r="D23" s="135"/>
      <c r="E23" s="136"/>
      <c r="F23" s="136"/>
      <c r="G23" s="144"/>
      <c r="H23" s="143"/>
      <c r="I23" s="17"/>
      <c r="J23" s="17"/>
      <c r="K23" s="173"/>
    </row>
    <row r="24" spans="1:11" s="134" customFormat="1">
      <c r="A24" s="59">
        <v>8</v>
      </c>
      <c r="B24" s="1" t="s">
        <v>137</v>
      </c>
      <c r="C24" s="2" t="s">
        <v>138</v>
      </c>
      <c r="D24" s="3" t="s">
        <v>29</v>
      </c>
      <c r="E24" s="4">
        <v>5.19</v>
      </c>
      <c r="F24" s="4">
        <v>5.19</v>
      </c>
      <c r="G24" s="15">
        <f t="shared" ref="G24:G27" si="3">F24-E24</f>
        <v>0</v>
      </c>
      <c r="H24" s="19">
        <v>132</v>
      </c>
      <c r="I24" s="17">
        <f>E24*H24</f>
        <v>685.08</v>
      </c>
      <c r="J24" s="17">
        <f t="shared" ref="J24:J27" si="4">F24*H24</f>
        <v>685.08</v>
      </c>
      <c r="K24" s="173">
        <f t="shared" ref="K24:K27" si="5">J24-I24</f>
        <v>0</v>
      </c>
    </row>
    <row r="25" spans="1:11" s="134" customFormat="1">
      <c r="A25" s="59">
        <v>9</v>
      </c>
      <c r="B25" s="1" t="s">
        <v>139</v>
      </c>
      <c r="C25" s="2" t="s">
        <v>140</v>
      </c>
      <c r="D25" s="3" t="s">
        <v>29</v>
      </c>
      <c r="E25" s="4">
        <v>5.19</v>
      </c>
      <c r="F25" s="4">
        <v>5.19</v>
      </c>
      <c r="G25" s="15">
        <f t="shared" si="3"/>
        <v>0</v>
      </c>
      <c r="H25" s="19">
        <v>245</v>
      </c>
      <c r="I25" s="17">
        <f>E25*H25</f>
        <v>1271.5500000000002</v>
      </c>
      <c r="J25" s="17">
        <f t="shared" si="4"/>
        <v>1271.5500000000002</v>
      </c>
      <c r="K25" s="173">
        <f t="shared" si="5"/>
        <v>0</v>
      </c>
    </row>
    <row r="26" spans="1:11" s="134" customFormat="1">
      <c r="A26" s="59">
        <v>10</v>
      </c>
      <c r="B26" s="1" t="s">
        <v>141</v>
      </c>
      <c r="C26" s="2" t="s">
        <v>142</v>
      </c>
      <c r="D26" s="3" t="s">
        <v>29</v>
      </c>
      <c r="E26" s="4">
        <v>51.9</v>
      </c>
      <c r="F26" s="4">
        <v>51.9</v>
      </c>
      <c r="G26" s="15">
        <f t="shared" si="3"/>
        <v>0</v>
      </c>
      <c r="H26" s="19">
        <v>14</v>
      </c>
      <c r="I26" s="17">
        <f>E26*H26</f>
        <v>726.6</v>
      </c>
      <c r="J26" s="17">
        <f t="shared" si="4"/>
        <v>726.6</v>
      </c>
      <c r="K26" s="173">
        <f t="shared" si="5"/>
        <v>0</v>
      </c>
    </row>
    <row r="27" spans="1:11" s="134" customFormat="1" ht="22.5">
      <c r="A27" s="59">
        <v>11</v>
      </c>
      <c r="B27" s="1" t="s">
        <v>143</v>
      </c>
      <c r="C27" s="2" t="s">
        <v>144</v>
      </c>
      <c r="D27" s="3" t="s">
        <v>29</v>
      </c>
      <c r="E27" s="4">
        <v>5.19</v>
      </c>
      <c r="F27" s="4">
        <v>5.19</v>
      </c>
      <c r="G27" s="15">
        <f t="shared" si="3"/>
        <v>0</v>
      </c>
      <c r="H27" s="19">
        <v>381</v>
      </c>
      <c r="I27" s="17">
        <f>E27*H27</f>
        <v>1977.39</v>
      </c>
      <c r="J27" s="17">
        <f t="shared" si="4"/>
        <v>1977.39</v>
      </c>
      <c r="K27" s="173">
        <f t="shared" si="5"/>
        <v>0</v>
      </c>
    </row>
    <row r="28" spans="1:11">
      <c r="A28" s="140"/>
      <c r="B28" s="71" t="s">
        <v>24</v>
      </c>
      <c r="C28" s="72" t="str">
        <f>CONCATENATE(B23," ",C23)</f>
        <v>97 Prorážení otvorů</v>
      </c>
      <c r="D28" s="140"/>
      <c r="E28" s="141"/>
      <c r="F28" s="141"/>
      <c r="G28" s="142"/>
      <c r="H28" s="143"/>
      <c r="I28" s="75">
        <f>SUM(I23:I27)</f>
        <v>4660.62</v>
      </c>
      <c r="J28" s="75">
        <f>SUM(J23:J27)</f>
        <v>4660.62</v>
      </c>
      <c r="K28" s="176">
        <f>SUM(K23:K27)</f>
        <v>0</v>
      </c>
    </row>
    <row r="29" spans="1:11">
      <c r="A29" s="56" t="s">
        <v>9</v>
      </c>
      <c r="B29" s="57" t="s">
        <v>145</v>
      </c>
      <c r="C29" s="58" t="s">
        <v>146</v>
      </c>
      <c r="D29" s="135"/>
      <c r="E29" s="136"/>
      <c r="F29" s="136"/>
      <c r="G29" s="144"/>
      <c r="H29" s="145"/>
      <c r="I29" s="17"/>
      <c r="J29" s="17"/>
      <c r="K29" s="173"/>
    </row>
    <row r="30" spans="1:11" s="134" customFormat="1">
      <c r="A30" s="59">
        <v>12</v>
      </c>
      <c r="B30" s="1" t="s">
        <v>10</v>
      </c>
      <c r="C30" s="2" t="s">
        <v>162</v>
      </c>
      <c r="D30" s="3" t="s">
        <v>35</v>
      </c>
      <c r="E30" s="4">
        <v>32.25</v>
      </c>
      <c r="F30" s="4">
        <v>32.25</v>
      </c>
      <c r="G30" s="15">
        <f t="shared" ref="G30:G32" si="6">F30-E30</f>
        <v>0</v>
      </c>
      <c r="H30" s="19">
        <v>6950</v>
      </c>
      <c r="I30" s="17">
        <f>E30*H30</f>
        <v>224137.5</v>
      </c>
      <c r="J30" s="17">
        <f t="shared" ref="J30:J32" si="7">F30*H30</f>
        <v>224137.5</v>
      </c>
      <c r="K30" s="173">
        <f t="shared" ref="K30:K32" si="8">J30-I30</f>
        <v>0</v>
      </c>
    </row>
    <row r="31" spans="1:11" s="134" customFormat="1" ht="22.5">
      <c r="A31" s="59">
        <v>13</v>
      </c>
      <c r="B31" s="1" t="s">
        <v>25</v>
      </c>
      <c r="C31" s="2" t="s">
        <v>161</v>
      </c>
      <c r="D31" s="3" t="s">
        <v>60</v>
      </c>
      <c r="E31" s="4">
        <v>1</v>
      </c>
      <c r="F31" s="4">
        <v>1</v>
      </c>
      <c r="G31" s="15">
        <f t="shared" si="6"/>
        <v>0</v>
      </c>
      <c r="H31" s="19">
        <v>36500</v>
      </c>
      <c r="I31" s="17">
        <f>E31*H31</f>
        <v>36500</v>
      </c>
      <c r="J31" s="17">
        <f t="shared" si="7"/>
        <v>36500</v>
      </c>
      <c r="K31" s="173">
        <f t="shared" si="8"/>
        <v>0</v>
      </c>
    </row>
    <row r="32" spans="1:11" s="134" customFormat="1">
      <c r="A32" s="59">
        <v>14</v>
      </c>
      <c r="B32" s="1" t="s">
        <v>33</v>
      </c>
      <c r="C32" s="2" t="s">
        <v>98</v>
      </c>
      <c r="D32" s="3" t="s">
        <v>60</v>
      </c>
      <c r="E32" s="4">
        <v>1</v>
      </c>
      <c r="F32" s="4">
        <v>1</v>
      </c>
      <c r="G32" s="15">
        <f t="shared" si="6"/>
        <v>0</v>
      </c>
      <c r="H32" s="19">
        <v>3900</v>
      </c>
      <c r="I32" s="17">
        <f>E32*H32</f>
        <v>3900</v>
      </c>
      <c r="J32" s="17">
        <f t="shared" si="7"/>
        <v>3900</v>
      </c>
      <c r="K32" s="173">
        <f t="shared" si="8"/>
        <v>0</v>
      </c>
    </row>
    <row r="33" spans="1:11" ht="15" customHeight="1">
      <c r="A33" s="140"/>
      <c r="B33" s="71" t="s">
        <v>24</v>
      </c>
      <c r="C33" s="72" t="str">
        <f>CONCATENATE(B29," ",C29)</f>
        <v>767 Konstrukce zámečnické</v>
      </c>
      <c r="D33" s="140"/>
      <c r="E33" s="141"/>
      <c r="F33" s="141"/>
      <c r="G33" s="142"/>
      <c r="H33" s="146"/>
      <c r="I33" s="75">
        <f>SUM(I29:I32)</f>
        <v>264537.5</v>
      </c>
      <c r="J33" s="75">
        <f>SUM(J29:J32)</f>
        <v>264537.5</v>
      </c>
      <c r="K33" s="176">
        <f>SUM(K29:K32)</f>
        <v>0</v>
      </c>
    </row>
    <row r="34" spans="1:11" ht="15" customHeight="1">
      <c r="A34" s="56" t="s">
        <v>9</v>
      </c>
      <c r="B34" s="57" t="s">
        <v>147</v>
      </c>
      <c r="C34" s="58" t="s">
        <v>148</v>
      </c>
      <c r="D34" s="135"/>
      <c r="E34" s="136"/>
      <c r="F34" s="136"/>
      <c r="G34" s="144"/>
      <c r="H34" s="143"/>
      <c r="I34" s="17"/>
      <c r="J34" s="17"/>
      <c r="K34" s="173"/>
    </row>
    <row r="35" spans="1:11" s="134" customFormat="1">
      <c r="A35" s="59">
        <v>15</v>
      </c>
      <c r="B35" s="1" t="s">
        <v>149</v>
      </c>
      <c r="C35" s="2" t="s">
        <v>150</v>
      </c>
      <c r="D35" s="3" t="s">
        <v>19</v>
      </c>
      <c r="E35" s="4">
        <v>9.9</v>
      </c>
      <c r="F35" s="4">
        <v>9.9</v>
      </c>
      <c r="G35" s="15">
        <f t="shared" ref="G35:G36" si="9">F35-E35</f>
        <v>0</v>
      </c>
      <c r="H35" s="19">
        <v>15</v>
      </c>
      <c r="I35" s="17">
        <f>E35*H35</f>
        <v>148.5</v>
      </c>
      <c r="J35" s="17">
        <f t="shared" ref="J35:J36" si="10">F35*H35</f>
        <v>148.5</v>
      </c>
      <c r="K35" s="173">
        <f t="shared" ref="K35:K36" si="11">J35-I35</f>
        <v>0</v>
      </c>
    </row>
    <row r="36" spans="1:11" s="134" customFormat="1">
      <c r="A36" s="59">
        <v>16</v>
      </c>
      <c r="B36" s="1" t="s">
        <v>151</v>
      </c>
      <c r="C36" s="2" t="s">
        <v>152</v>
      </c>
      <c r="D36" s="3" t="s">
        <v>153</v>
      </c>
      <c r="E36" s="4">
        <v>1.2</v>
      </c>
      <c r="F36" s="4">
        <v>1.2</v>
      </c>
      <c r="G36" s="15">
        <f t="shared" si="9"/>
        <v>0</v>
      </c>
      <c r="H36" s="19">
        <v>93</v>
      </c>
      <c r="I36" s="17">
        <f>E36*H36</f>
        <v>111.6</v>
      </c>
      <c r="J36" s="17">
        <f t="shared" si="10"/>
        <v>111.6</v>
      </c>
      <c r="K36" s="173">
        <f t="shared" si="11"/>
        <v>0</v>
      </c>
    </row>
    <row r="37" spans="1:11" ht="18.600000000000001" customHeight="1">
      <c r="A37" s="140"/>
      <c r="B37" s="71" t="s">
        <v>24</v>
      </c>
      <c r="C37" s="72" t="str">
        <f>CONCATENATE(B34," ",C34)</f>
        <v>781 Obklady keramické</v>
      </c>
      <c r="D37" s="140"/>
      <c r="E37" s="141"/>
      <c r="F37" s="141"/>
      <c r="G37" s="142"/>
      <c r="H37" s="143"/>
      <c r="I37" s="75">
        <f>SUM(I34:I36)</f>
        <v>260.10000000000002</v>
      </c>
      <c r="J37" s="75">
        <f>SUM(J34:J36)</f>
        <v>260.10000000000002</v>
      </c>
      <c r="K37" s="176">
        <f>SUM(K34:K36)</f>
        <v>0</v>
      </c>
    </row>
    <row r="38" spans="1:11" ht="18.600000000000001" customHeight="1">
      <c r="A38" s="56" t="s">
        <v>9</v>
      </c>
      <c r="B38" s="57" t="s">
        <v>154</v>
      </c>
      <c r="C38" s="58" t="s">
        <v>155</v>
      </c>
      <c r="D38" s="135"/>
      <c r="E38" s="136"/>
      <c r="F38" s="136"/>
      <c r="G38" s="144"/>
      <c r="H38" s="145"/>
      <c r="I38" s="17"/>
      <c r="J38" s="17"/>
      <c r="K38" s="173"/>
    </row>
    <row r="39" spans="1:11" s="134" customFormat="1" ht="22.5">
      <c r="A39" s="59">
        <v>17</v>
      </c>
      <c r="B39" s="1" t="s">
        <v>156</v>
      </c>
      <c r="C39" s="2" t="s">
        <v>157</v>
      </c>
      <c r="D39" s="3" t="s">
        <v>19</v>
      </c>
      <c r="E39" s="4">
        <v>9.9</v>
      </c>
      <c r="F39" s="4">
        <v>9.9</v>
      </c>
      <c r="G39" s="15">
        <f t="shared" ref="G39:G41" si="12">F39-E39</f>
        <v>0</v>
      </c>
      <c r="H39" s="19">
        <v>1105</v>
      </c>
      <c r="I39" s="17">
        <f>E39*H39</f>
        <v>10939.5</v>
      </c>
      <c r="J39" s="17">
        <f t="shared" ref="J39:J41" si="13">F39*H39</f>
        <v>10939.5</v>
      </c>
      <c r="K39" s="173">
        <f t="shared" ref="K39:K41" si="14">J39-I39</f>
        <v>0</v>
      </c>
    </row>
    <row r="40" spans="1:11" s="134" customFormat="1">
      <c r="A40" s="59">
        <v>18</v>
      </c>
      <c r="B40" s="1" t="s">
        <v>158</v>
      </c>
      <c r="C40" s="2" t="s">
        <v>159</v>
      </c>
      <c r="D40" s="3" t="s">
        <v>29</v>
      </c>
      <c r="E40" s="4">
        <v>5.22</v>
      </c>
      <c r="F40" s="4">
        <v>5.22</v>
      </c>
      <c r="G40" s="15">
        <f t="shared" si="12"/>
        <v>0</v>
      </c>
      <c r="H40" s="19">
        <v>406</v>
      </c>
      <c r="I40" s="17">
        <f>E40*H40</f>
        <v>2119.3199999999997</v>
      </c>
      <c r="J40" s="17">
        <f t="shared" si="13"/>
        <v>2119.3199999999997</v>
      </c>
      <c r="K40" s="173">
        <f t="shared" si="14"/>
        <v>0</v>
      </c>
    </row>
    <row r="41" spans="1:11" s="134" customFormat="1">
      <c r="A41" s="59">
        <v>19</v>
      </c>
      <c r="B41" s="1"/>
      <c r="C41" s="2" t="s">
        <v>232</v>
      </c>
      <c r="D41" s="3" t="s">
        <v>19</v>
      </c>
      <c r="E41" s="4">
        <v>9.25</v>
      </c>
      <c r="F41" s="4">
        <v>9.25</v>
      </c>
      <c r="G41" s="15">
        <f t="shared" si="12"/>
        <v>0</v>
      </c>
      <c r="H41" s="19">
        <v>1648</v>
      </c>
      <c r="I41" s="17">
        <f>E41*H41</f>
        <v>15244</v>
      </c>
      <c r="J41" s="17">
        <f t="shared" si="13"/>
        <v>15244</v>
      </c>
      <c r="K41" s="173">
        <f t="shared" si="14"/>
        <v>0</v>
      </c>
    </row>
    <row r="42" spans="1:11" ht="12" thickBot="1">
      <c r="A42" s="140"/>
      <c r="B42" s="71" t="s">
        <v>24</v>
      </c>
      <c r="C42" s="72" t="str">
        <f>CONCATENATE(B38," ",C38)</f>
        <v>782 Konstrukce z přírodního kamene</v>
      </c>
      <c r="D42" s="140"/>
      <c r="E42" s="141"/>
      <c r="F42" s="4"/>
      <c r="G42" s="15"/>
      <c r="H42" s="147"/>
      <c r="I42" s="75">
        <f>SUM(I38:I41)</f>
        <v>28302.82</v>
      </c>
      <c r="J42" s="75">
        <f>SUM(J38:J41)</f>
        <v>28302.82</v>
      </c>
      <c r="K42" s="176">
        <f>SUM(K38:K41)</f>
        <v>0</v>
      </c>
    </row>
    <row r="43" spans="1:11" ht="12" thickBot="1">
      <c r="A43" s="148"/>
      <c r="B43" s="149" t="s">
        <v>45</v>
      </c>
      <c r="C43" s="149"/>
      <c r="D43" s="149"/>
      <c r="E43" s="149"/>
      <c r="F43" s="149"/>
      <c r="G43" s="149"/>
      <c r="H43" s="149"/>
      <c r="I43" s="150">
        <f>I42+I37+I33+I28++I22+I19+I16+I10</f>
        <v>328638.96000000002</v>
      </c>
      <c r="J43" s="151">
        <f>J42+J37+J33+J28++J22+J19+J16+J10</f>
        <v>362138.96</v>
      </c>
      <c r="K43" s="177">
        <f>K42+K37+K33+K28++K22+K19+K16+K10</f>
        <v>33500</v>
      </c>
    </row>
    <row r="44" spans="1:11">
      <c r="K44" s="152"/>
    </row>
    <row r="45" spans="1:11">
      <c r="K45" s="152"/>
    </row>
  </sheetData>
  <mergeCells count="6">
    <mergeCell ref="I6:K6"/>
    <mergeCell ref="A1:G1"/>
    <mergeCell ref="A3:B3"/>
    <mergeCell ref="A4:B4"/>
    <mergeCell ref="E4:G4"/>
    <mergeCell ref="E6:G6"/>
  </mergeCells>
  <pageMargins left="0.7" right="0.7" top="0.78740157499999996" bottom="0.78740157499999996" header="0.3" footer="0.3"/>
  <pageSetup paperSize="2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88"/>
  <sheetViews>
    <sheetView showGridLines="0" zoomScale="85" zoomScaleNormal="85" workbookViewId="0">
      <selection activeCell="L37" sqref="L37"/>
    </sheetView>
  </sheetViews>
  <sheetFormatPr defaultRowHeight="11.25"/>
  <cols>
    <col min="1" max="1" width="3.83203125" style="29" customWidth="1"/>
    <col min="2" max="2" width="15.6640625" style="29" customWidth="1"/>
    <col min="3" max="3" width="40.5" style="29" customWidth="1"/>
    <col min="4" max="4" width="5.5" style="29" customWidth="1"/>
    <col min="5" max="5" width="8.83203125" style="104" customWidth="1"/>
    <col min="6" max="6" width="8.83203125" style="29" customWidth="1"/>
    <col min="7" max="7" width="8.83203125" style="99" customWidth="1"/>
    <col min="8" max="9" width="9.1640625" style="29" customWidth="1"/>
    <col min="10" max="10" width="11.1640625" style="99" customWidth="1"/>
    <col min="11" max="12" width="11.1640625" style="29" customWidth="1"/>
    <col min="13" max="257" width="8.83203125" style="29"/>
    <col min="258" max="258" width="3.83203125" style="29" customWidth="1"/>
    <col min="259" max="259" width="12" style="29" customWidth="1"/>
    <col min="260" max="260" width="40.5" style="29" customWidth="1"/>
    <col min="261" max="261" width="5.5" style="29" customWidth="1"/>
    <col min="262" max="262" width="8.5" style="29" customWidth="1"/>
    <col min="263" max="263" width="9.83203125" style="29" customWidth="1"/>
    <col min="264" max="264" width="13.83203125" style="29" customWidth="1"/>
    <col min="265" max="265" width="9.1640625" style="29" customWidth="1"/>
    <col min="266" max="513" width="8.83203125" style="29"/>
    <col min="514" max="514" width="3.83203125" style="29" customWidth="1"/>
    <col min="515" max="515" width="12" style="29" customWidth="1"/>
    <col min="516" max="516" width="40.5" style="29" customWidth="1"/>
    <col min="517" max="517" width="5.5" style="29" customWidth="1"/>
    <col min="518" max="518" width="8.5" style="29" customWidth="1"/>
    <col min="519" max="519" width="9.83203125" style="29" customWidth="1"/>
    <col min="520" max="520" width="13.83203125" style="29" customWidth="1"/>
    <col min="521" max="521" width="9.1640625" style="29" customWidth="1"/>
    <col min="522" max="769" width="8.83203125" style="29"/>
    <col min="770" max="770" width="3.83203125" style="29" customWidth="1"/>
    <col min="771" max="771" width="12" style="29" customWidth="1"/>
    <col min="772" max="772" width="40.5" style="29" customWidth="1"/>
    <col min="773" max="773" width="5.5" style="29" customWidth="1"/>
    <col min="774" max="774" width="8.5" style="29" customWidth="1"/>
    <col min="775" max="775" width="9.83203125" style="29" customWidth="1"/>
    <col min="776" max="776" width="13.83203125" style="29" customWidth="1"/>
    <col min="777" max="777" width="9.1640625" style="29" customWidth="1"/>
    <col min="778" max="1025" width="8.83203125" style="29"/>
    <col min="1026" max="1026" width="3.83203125" style="29" customWidth="1"/>
    <col min="1027" max="1027" width="12" style="29" customWidth="1"/>
    <col min="1028" max="1028" width="40.5" style="29" customWidth="1"/>
    <col min="1029" max="1029" width="5.5" style="29" customWidth="1"/>
    <col min="1030" max="1030" width="8.5" style="29" customWidth="1"/>
    <col min="1031" max="1031" width="9.83203125" style="29" customWidth="1"/>
    <col min="1032" max="1032" width="13.83203125" style="29" customWidth="1"/>
    <col min="1033" max="1033" width="9.1640625" style="29" customWidth="1"/>
    <col min="1034" max="1281" width="8.83203125" style="29"/>
    <col min="1282" max="1282" width="3.83203125" style="29" customWidth="1"/>
    <col min="1283" max="1283" width="12" style="29" customWidth="1"/>
    <col min="1284" max="1284" width="40.5" style="29" customWidth="1"/>
    <col min="1285" max="1285" width="5.5" style="29" customWidth="1"/>
    <col min="1286" max="1286" width="8.5" style="29" customWidth="1"/>
    <col min="1287" max="1287" width="9.83203125" style="29" customWidth="1"/>
    <col min="1288" max="1288" width="13.83203125" style="29" customWidth="1"/>
    <col min="1289" max="1289" width="9.1640625" style="29" customWidth="1"/>
    <col min="1290" max="1537" width="8.83203125" style="29"/>
    <col min="1538" max="1538" width="3.83203125" style="29" customWidth="1"/>
    <col min="1539" max="1539" width="12" style="29" customWidth="1"/>
    <col min="1540" max="1540" width="40.5" style="29" customWidth="1"/>
    <col min="1541" max="1541" width="5.5" style="29" customWidth="1"/>
    <col min="1542" max="1542" width="8.5" style="29" customWidth="1"/>
    <col min="1543" max="1543" width="9.83203125" style="29" customWidth="1"/>
    <col min="1544" max="1544" width="13.83203125" style="29" customWidth="1"/>
    <col min="1545" max="1545" width="9.1640625" style="29" customWidth="1"/>
    <col min="1546" max="1793" width="8.83203125" style="29"/>
    <col min="1794" max="1794" width="3.83203125" style="29" customWidth="1"/>
    <col min="1795" max="1795" width="12" style="29" customWidth="1"/>
    <col min="1796" max="1796" width="40.5" style="29" customWidth="1"/>
    <col min="1797" max="1797" width="5.5" style="29" customWidth="1"/>
    <col min="1798" max="1798" width="8.5" style="29" customWidth="1"/>
    <col min="1799" max="1799" width="9.83203125" style="29" customWidth="1"/>
    <col min="1800" max="1800" width="13.83203125" style="29" customWidth="1"/>
    <col min="1801" max="1801" width="9.1640625" style="29" customWidth="1"/>
    <col min="1802" max="2049" width="8.83203125" style="29"/>
    <col min="2050" max="2050" width="3.83203125" style="29" customWidth="1"/>
    <col min="2051" max="2051" width="12" style="29" customWidth="1"/>
    <col min="2052" max="2052" width="40.5" style="29" customWidth="1"/>
    <col min="2053" max="2053" width="5.5" style="29" customWidth="1"/>
    <col min="2054" max="2054" width="8.5" style="29" customWidth="1"/>
    <col min="2055" max="2055" width="9.83203125" style="29" customWidth="1"/>
    <col min="2056" max="2056" width="13.83203125" style="29" customWidth="1"/>
    <col min="2057" max="2057" width="9.1640625" style="29" customWidth="1"/>
    <col min="2058" max="2305" width="8.83203125" style="29"/>
    <col min="2306" max="2306" width="3.83203125" style="29" customWidth="1"/>
    <col min="2307" max="2307" width="12" style="29" customWidth="1"/>
    <col min="2308" max="2308" width="40.5" style="29" customWidth="1"/>
    <col min="2309" max="2309" width="5.5" style="29" customWidth="1"/>
    <col min="2310" max="2310" width="8.5" style="29" customWidth="1"/>
    <col min="2311" max="2311" width="9.83203125" style="29" customWidth="1"/>
    <col min="2312" max="2312" width="13.83203125" style="29" customWidth="1"/>
    <col min="2313" max="2313" width="9.1640625" style="29" customWidth="1"/>
    <col min="2314" max="2561" width="8.83203125" style="29"/>
    <col min="2562" max="2562" width="3.83203125" style="29" customWidth="1"/>
    <col min="2563" max="2563" width="12" style="29" customWidth="1"/>
    <col min="2564" max="2564" width="40.5" style="29" customWidth="1"/>
    <col min="2565" max="2565" width="5.5" style="29" customWidth="1"/>
    <col min="2566" max="2566" width="8.5" style="29" customWidth="1"/>
    <col min="2567" max="2567" width="9.83203125" style="29" customWidth="1"/>
    <col min="2568" max="2568" width="13.83203125" style="29" customWidth="1"/>
    <col min="2569" max="2569" width="9.1640625" style="29" customWidth="1"/>
    <col min="2570" max="2817" width="8.83203125" style="29"/>
    <col min="2818" max="2818" width="3.83203125" style="29" customWidth="1"/>
    <col min="2819" max="2819" width="12" style="29" customWidth="1"/>
    <col min="2820" max="2820" width="40.5" style="29" customWidth="1"/>
    <col min="2821" max="2821" width="5.5" style="29" customWidth="1"/>
    <col min="2822" max="2822" width="8.5" style="29" customWidth="1"/>
    <col min="2823" max="2823" width="9.83203125" style="29" customWidth="1"/>
    <col min="2824" max="2824" width="13.83203125" style="29" customWidth="1"/>
    <col min="2825" max="2825" width="9.1640625" style="29" customWidth="1"/>
    <col min="2826" max="3073" width="8.83203125" style="29"/>
    <col min="3074" max="3074" width="3.83203125" style="29" customWidth="1"/>
    <col min="3075" max="3075" width="12" style="29" customWidth="1"/>
    <col min="3076" max="3076" width="40.5" style="29" customWidth="1"/>
    <col min="3077" max="3077" width="5.5" style="29" customWidth="1"/>
    <col min="3078" max="3078" width="8.5" style="29" customWidth="1"/>
    <col min="3079" max="3079" width="9.83203125" style="29" customWidth="1"/>
    <col min="3080" max="3080" width="13.83203125" style="29" customWidth="1"/>
    <col min="3081" max="3081" width="9.1640625" style="29" customWidth="1"/>
    <col min="3082" max="3329" width="8.83203125" style="29"/>
    <col min="3330" max="3330" width="3.83203125" style="29" customWidth="1"/>
    <col min="3331" max="3331" width="12" style="29" customWidth="1"/>
    <col min="3332" max="3332" width="40.5" style="29" customWidth="1"/>
    <col min="3333" max="3333" width="5.5" style="29" customWidth="1"/>
    <col min="3334" max="3334" width="8.5" style="29" customWidth="1"/>
    <col min="3335" max="3335" width="9.83203125" style="29" customWidth="1"/>
    <col min="3336" max="3336" width="13.83203125" style="29" customWidth="1"/>
    <col min="3337" max="3337" width="9.1640625" style="29" customWidth="1"/>
    <col min="3338" max="3585" width="8.83203125" style="29"/>
    <col min="3586" max="3586" width="3.83203125" style="29" customWidth="1"/>
    <col min="3587" max="3587" width="12" style="29" customWidth="1"/>
    <col min="3588" max="3588" width="40.5" style="29" customWidth="1"/>
    <col min="3589" max="3589" width="5.5" style="29" customWidth="1"/>
    <col min="3590" max="3590" width="8.5" style="29" customWidth="1"/>
    <col min="3591" max="3591" width="9.83203125" style="29" customWidth="1"/>
    <col min="3592" max="3592" width="13.83203125" style="29" customWidth="1"/>
    <col min="3593" max="3593" width="9.1640625" style="29" customWidth="1"/>
    <col min="3594" max="3841" width="8.83203125" style="29"/>
    <col min="3842" max="3842" width="3.83203125" style="29" customWidth="1"/>
    <col min="3843" max="3843" width="12" style="29" customWidth="1"/>
    <col min="3844" max="3844" width="40.5" style="29" customWidth="1"/>
    <col min="3845" max="3845" width="5.5" style="29" customWidth="1"/>
    <col min="3846" max="3846" width="8.5" style="29" customWidth="1"/>
    <col min="3847" max="3847" width="9.83203125" style="29" customWidth="1"/>
    <col min="3848" max="3848" width="13.83203125" style="29" customWidth="1"/>
    <col min="3849" max="3849" width="9.1640625" style="29" customWidth="1"/>
    <col min="3850" max="4097" width="8.83203125" style="29"/>
    <col min="4098" max="4098" width="3.83203125" style="29" customWidth="1"/>
    <col min="4099" max="4099" width="12" style="29" customWidth="1"/>
    <col min="4100" max="4100" width="40.5" style="29" customWidth="1"/>
    <col min="4101" max="4101" width="5.5" style="29" customWidth="1"/>
    <col min="4102" max="4102" width="8.5" style="29" customWidth="1"/>
    <col min="4103" max="4103" width="9.83203125" style="29" customWidth="1"/>
    <col min="4104" max="4104" width="13.83203125" style="29" customWidth="1"/>
    <col min="4105" max="4105" width="9.1640625" style="29" customWidth="1"/>
    <col min="4106" max="4353" width="8.83203125" style="29"/>
    <col min="4354" max="4354" width="3.83203125" style="29" customWidth="1"/>
    <col min="4355" max="4355" width="12" style="29" customWidth="1"/>
    <col min="4356" max="4356" width="40.5" style="29" customWidth="1"/>
    <col min="4357" max="4357" width="5.5" style="29" customWidth="1"/>
    <col min="4358" max="4358" width="8.5" style="29" customWidth="1"/>
    <col min="4359" max="4359" width="9.83203125" style="29" customWidth="1"/>
    <col min="4360" max="4360" width="13.83203125" style="29" customWidth="1"/>
    <col min="4361" max="4361" width="9.1640625" style="29" customWidth="1"/>
    <col min="4362" max="4609" width="8.83203125" style="29"/>
    <col min="4610" max="4610" width="3.83203125" style="29" customWidth="1"/>
    <col min="4611" max="4611" width="12" style="29" customWidth="1"/>
    <col min="4612" max="4612" width="40.5" style="29" customWidth="1"/>
    <col min="4613" max="4613" width="5.5" style="29" customWidth="1"/>
    <col min="4614" max="4614" width="8.5" style="29" customWidth="1"/>
    <col min="4615" max="4615" width="9.83203125" style="29" customWidth="1"/>
    <col min="4616" max="4616" width="13.83203125" style="29" customWidth="1"/>
    <col min="4617" max="4617" width="9.1640625" style="29" customWidth="1"/>
    <col min="4618" max="4865" width="8.83203125" style="29"/>
    <col min="4866" max="4866" width="3.83203125" style="29" customWidth="1"/>
    <col min="4867" max="4867" width="12" style="29" customWidth="1"/>
    <col min="4868" max="4868" width="40.5" style="29" customWidth="1"/>
    <col min="4869" max="4869" width="5.5" style="29" customWidth="1"/>
    <col min="4870" max="4870" width="8.5" style="29" customWidth="1"/>
    <col min="4871" max="4871" width="9.83203125" style="29" customWidth="1"/>
    <col min="4872" max="4872" width="13.83203125" style="29" customWidth="1"/>
    <col min="4873" max="4873" width="9.1640625" style="29" customWidth="1"/>
    <col min="4874" max="5121" width="8.83203125" style="29"/>
    <col min="5122" max="5122" width="3.83203125" style="29" customWidth="1"/>
    <col min="5123" max="5123" width="12" style="29" customWidth="1"/>
    <col min="5124" max="5124" width="40.5" style="29" customWidth="1"/>
    <col min="5125" max="5125" width="5.5" style="29" customWidth="1"/>
    <col min="5126" max="5126" width="8.5" style="29" customWidth="1"/>
    <col min="5127" max="5127" width="9.83203125" style="29" customWidth="1"/>
    <col min="5128" max="5128" width="13.83203125" style="29" customWidth="1"/>
    <col min="5129" max="5129" width="9.1640625" style="29" customWidth="1"/>
    <col min="5130" max="5377" width="8.83203125" style="29"/>
    <col min="5378" max="5378" width="3.83203125" style="29" customWidth="1"/>
    <col min="5379" max="5379" width="12" style="29" customWidth="1"/>
    <col min="5380" max="5380" width="40.5" style="29" customWidth="1"/>
    <col min="5381" max="5381" width="5.5" style="29" customWidth="1"/>
    <col min="5382" max="5382" width="8.5" style="29" customWidth="1"/>
    <col min="5383" max="5383" width="9.83203125" style="29" customWidth="1"/>
    <col min="5384" max="5384" width="13.83203125" style="29" customWidth="1"/>
    <col min="5385" max="5385" width="9.1640625" style="29" customWidth="1"/>
    <col min="5386" max="5633" width="8.83203125" style="29"/>
    <col min="5634" max="5634" width="3.83203125" style="29" customWidth="1"/>
    <col min="5635" max="5635" width="12" style="29" customWidth="1"/>
    <col min="5636" max="5636" width="40.5" style="29" customWidth="1"/>
    <col min="5637" max="5637" width="5.5" style="29" customWidth="1"/>
    <col min="5638" max="5638" width="8.5" style="29" customWidth="1"/>
    <col min="5639" max="5639" width="9.83203125" style="29" customWidth="1"/>
    <col min="5640" max="5640" width="13.83203125" style="29" customWidth="1"/>
    <col min="5641" max="5641" width="9.1640625" style="29" customWidth="1"/>
    <col min="5642" max="5889" width="8.83203125" style="29"/>
    <col min="5890" max="5890" width="3.83203125" style="29" customWidth="1"/>
    <col min="5891" max="5891" width="12" style="29" customWidth="1"/>
    <col min="5892" max="5892" width="40.5" style="29" customWidth="1"/>
    <col min="5893" max="5893" width="5.5" style="29" customWidth="1"/>
    <col min="5894" max="5894" width="8.5" style="29" customWidth="1"/>
    <col min="5895" max="5895" width="9.83203125" style="29" customWidth="1"/>
    <col min="5896" max="5896" width="13.83203125" style="29" customWidth="1"/>
    <col min="5897" max="5897" width="9.1640625" style="29" customWidth="1"/>
    <col min="5898" max="6145" width="8.83203125" style="29"/>
    <col min="6146" max="6146" width="3.83203125" style="29" customWidth="1"/>
    <col min="6147" max="6147" width="12" style="29" customWidth="1"/>
    <col min="6148" max="6148" width="40.5" style="29" customWidth="1"/>
    <col min="6149" max="6149" width="5.5" style="29" customWidth="1"/>
    <col min="6150" max="6150" width="8.5" style="29" customWidth="1"/>
    <col min="6151" max="6151" width="9.83203125" style="29" customWidth="1"/>
    <col min="6152" max="6152" width="13.83203125" style="29" customWidth="1"/>
    <col min="6153" max="6153" width="9.1640625" style="29" customWidth="1"/>
    <col min="6154" max="6401" width="8.83203125" style="29"/>
    <col min="6402" max="6402" width="3.83203125" style="29" customWidth="1"/>
    <col min="6403" max="6403" width="12" style="29" customWidth="1"/>
    <col min="6404" max="6404" width="40.5" style="29" customWidth="1"/>
    <col min="6405" max="6405" width="5.5" style="29" customWidth="1"/>
    <col min="6406" max="6406" width="8.5" style="29" customWidth="1"/>
    <col min="6407" max="6407" width="9.83203125" style="29" customWidth="1"/>
    <col min="6408" max="6408" width="13.83203125" style="29" customWidth="1"/>
    <col min="6409" max="6409" width="9.1640625" style="29" customWidth="1"/>
    <col min="6410" max="6657" width="8.83203125" style="29"/>
    <col min="6658" max="6658" width="3.83203125" style="29" customWidth="1"/>
    <col min="6659" max="6659" width="12" style="29" customWidth="1"/>
    <col min="6660" max="6660" width="40.5" style="29" customWidth="1"/>
    <col min="6661" max="6661" width="5.5" style="29" customWidth="1"/>
    <col min="6662" max="6662" width="8.5" style="29" customWidth="1"/>
    <col min="6663" max="6663" width="9.83203125" style="29" customWidth="1"/>
    <col min="6664" max="6664" width="13.83203125" style="29" customWidth="1"/>
    <col min="6665" max="6665" width="9.1640625" style="29" customWidth="1"/>
    <col min="6666" max="6913" width="8.83203125" style="29"/>
    <col min="6914" max="6914" width="3.83203125" style="29" customWidth="1"/>
    <col min="6915" max="6915" width="12" style="29" customWidth="1"/>
    <col min="6916" max="6916" width="40.5" style="29" customWidth="1"/>
    <col min="6917" max="6917" width="5.5" style="29" customWidth="1"/>
    <col min="6918" max="6918" width="8.5" style="29" customWidth="1"/>
    <col min="6919" max="6919" width="9.83203125" style="29" customWidth="1"/>
    <col min="6920" max="6920" width="13.83203125" style="29" customWidth="1"/>
    <col min="6921" max="6921" width="9.1640625" style="29" customWidth="1"/>
    <col min="6922" max="7169" width="8.83203125" style="29"/>
    <col min="7170" max="7170" width="3.83203125" style="29" customWidth="1"/>
    <col min="7171" max="7171" width="12" style="29" customWidth="1"/>
    <col min="7172" max="7172" width="40.5" style="29" customWidth="1"/>
    <col min="7173" max="7173" width="5.5" style="29" customWidth="1"/>
    <col min="7174" max="7174" width="8.5" style="29" customWidth="1"/>
    <col min="7175" max="7175" width="9.83203125" style="29" customWidth="1"/>
    <col min="7176" max="7176" width="13.83203125" style="29" customWidth="1"/>
    <col min="7177" max="7177" width="9.1640625" style="29" customWidth="1"/>
    <col min="7178" max="7425" width="8.83203125" style="29"/>
    <col min="7426" max="7426" width="3.83203125" style="29" customWidth="1"/>
    <col min="7427" max="7427" width="12" style="29" customWidth="1"/>
    <col min="7428" max="7428" width="40.5" style="29" customWidth="1"/>
    <col min="7429" max="7429" width="5.5" style="29" customWidth="1"/>
    <col min="7430" max="7430" width="8.5" style="29" customWidth="1"/>
    <col min="7431" max="7431" width="9.83203125" style="29" customWidth="1"/>
    <col min="7432" max="7432" width="13.83203125" style="29" customWidth="1"/>
    <col min="7433" max="7433" width="9.1640625" style="29" customWidth="1"/>
    <col min="7434" max="7681" width="8.83203125" style="29"/>
    <col min="7682" max="7682" width="3.83203125" style="29" customWidth="1"/>
    <col min="7683" max="7683" width="12" style="29" customWidth="1"/>
    <col min="7684" max="7684" width="40.5" style="29" customWidth="1"/>
    <col min="7685" max="7685" width="5.5" style="29" customWidth="1"/>
    <col min="7686" max="7686" width="8.5" style="29" customWidth="1"/>
    <col min="7687" max="7687" width="9.83203125" style="29" customWidth="1"/>
    <col min="7688" max="7688" width="13.83203125" style="29" customWidth="1"/>
    <col min="7689" max="7689" width="9.1640625" style="29" customWidth="1"/>
    <col min="7690" max="7937" width="8.83203125" style="29"/>
    <col min="7938" max="7938" width="3.83203125" style="29" customWidth="1"/>
    <col min="7939" max="7939" width="12" style="29" customWidth="1"/>
    <col min="7940" max="7940" width="40.5" style="29" customWidth="1"/>
    <col min="7941" max="7941" width="5.5" style="29" customWidth="1"/>
    <col min="7942" max="7942" width="8.5" style="29" customWidth="1"/>
    <col min="7943" max="7943" width="9.83203125" style="29" customWidth="1"/>
    <col min="7944" max="7944" width="13.83203125" style="29" customWidth="1"/>
    <col min="7945" max="7945" width="9.1640625" style="29" customWidth="1"/>
    <col min="7946" max="8193" width="8.83203125" style="29"/>
    <col min="8194" max="8194" width="3.83203125" style="29" customWidth="1"/>
    <col min="8195" max="8195" width="12" style="29" customWidth="1"/>
    <col min="8196" max="8196" width="40.5" style="29" customWidth="1"/>
    <col min="8197" max="8197" width="5.5" style="29" customWidth="1"/>
    <col min="8198" max="8198" width="8.5" style="29" customWidth="1"/>
    <col min="8199" max="8199" width="9.83203125" style="29" customWidth="1"/>
    <col min="8200" max="8200" width="13.83203125" style="29" customWidth="1"/>
    <col min="8201" max="8201" width="9.1640625" style="29" customWidth="1"/>
    <col min="8202" max="8449" width="8.83203125" style="29"/>
    <col min="8450" max="8450" width="3.83203125" style="29" customWidth="1"/>
    <col min="8451" max="8451" width="12" style="29" customWidth="1"/>
    <col min="8452" max="8452" width="40.5" style="29" customWidth="1"/>
    <col min="8453" max="8453" width="5.5" style="29" customWidth="1"/>
    <col min="8454" max="8454" width="8.5" style="29" customWidth="1"/>
    <col min="8455" max="8455" width="9.83203125" style="29" customWidth="1"/>
    <col min="8456" max="8456" width="13.83203125" style="29" customWidth="1"/>
    <col min="8457" max="8457" width="9.1640625" style="29" customWidth="1"/>
    <col min="8458" max="8705" width="8.83203125" style="29"/>
    <col min="8706" max="8706" width="3.83203125" style="29" customWidth="1"/>
    <col min="8707" max="8707" width="12" style="29" customWidth="1"/>
    <col min="8708" max="8708" width="40.5" style="29" customWidth="1"/>
    <col min="8709" max="8709" width="5.5" style="29" customWidth="1"/>
    <col min="8710" max="8710" width="8.5" style="29" customWidth="1"/>
    <col min="8711" max="8711" width="9.83203125" style="29" customWidth="1"/>
    <col min="8712" max="8712" width="13.83203125" style="29" customWidth="1"/>
    <col min="8713" max="8713" width="9.1640625" style="29" customWidth="1"/>
    <col min="8714" max="8961" width="8.83203125" style="29"/>
    <col min="8962" max="8962" width="3.83203125" style="29" customWidth="1"/>
    <col min="8963" max="8963" width="12" style="29" customWidth="1"/>
    <col min="8964" max="8964" width="40.5" style="29" customWidth="1"/>
    <col min="8965" max="8965" width="5.5" style="29" customWidth="1"/>
    <col min="8966" max="8966" width="8.5" style="29" customWidth="1"/>
    <col min="8967" max="8967" width="9.83203125" style="29" customWidth="1"/>
    <col min="8968" max="8968" width="13.83203125" style="29" customWidth="1"/>
    <col min="8969" max="8969" width="9.1640625" style="29" customWidth="1"/>
    <col min="8970" max="9217" width="8.83203125" style="29"/>
    <col min="9218" max="9218" width="3.83203125" style="29" customWidth="1"/>
    <col min="9219" max="9219" width="12" style="29" customWidth="1"/>
    <col min="9220" max="9220" width="40.5" style="29" customWidth="1"/>
    <col min="9221" max="9221" width="5.5" style="29" customWidth="1"/>
    <col min="9222" max="9222" width="8.5" style="29" customWidth="1"/>
    <col min="9223" max="9223" width="9.83203125" style="29" customWidth="1"/>
    <col min="9224" max="9224" width="13.83203125" style="29" customWidth="1"/>
    <col min="9225" max="9225" width="9.1640625" style="29" customWidth="1"/>
    <col min="9226" max="9473" width="8.83203125" style="29"/>
    <col min="9474" max="9474" width="3.83203125" style="29" customWidth="1"/>
    <col min="9475" max="9475" width="12" style="29" customWidth="1"/>
    <col min="9476" max="9476" width="40.5" style="29" customWidth="1"/>
    <col min="9477" max="9477" width="5.5" style="29" customWidth="1"/>
    <col min="9478" max="9478" width="8.5" style="29" customWidth="1"/>
    <col min="9479" max="9479" width="9.83203125" style="29" customWidth="1"/>
    <col min="9480" max="9480" width="13.83203125" style="29" customWidth="1"/>
    <col min="9481" max="9481" width="9.1640625" style="29" customWidth="1"/>
    <col min="9482" max="9729" width="8.83203125" style="29"/>
    <col min="9730" max="9730" width="3.83203125" style="29" customWidth="1"/>
    <col min="9731" max="9731" width="12" style="29" customWidth="1"/>
    <col min="9732" max="9732" width="40.5" style="29" customWidth="1"/>
    <col min="9733" max="9733" width="5.5" style="29" customWidth="1"/>
    <col min="9734" max="9734" width="8.5" style="29" customWidth="1"/>
    <col min="9735" max="9735" width="9.83203125" style="29" customWidth="1"/>
    <col min="9736" max="9736" width="13.83203125" style="29" customWidth="1"/>
    <col min="9737" max="9737" width="9.1640625" style="29" customWidth="1"/>
    <col min="9738" max="9985" width="8.83203125" style="29"/>
    <col min="9986" max="9986" width="3.83203125" style="29" customWidth="1"/>
    <col min="9987" max="9987" width="12" style="29" customWidth="1"/>
    <col min="9988" max="9988" width="40.5" style="29" customWidth="1"/>
    <col min="9989" max="9989" width="5.5" style="29" customWidth="1"/>
    <col min="9990" max="9990" width="8.5" style="29" customWidth="1"/>
    <col min="9991" max="9991" width="9.83203125" style="29" customWidth="1"/>
    <col min="9992" max="9992" width="13.83203125" style="29" customWidth="1"/>
    <col min="9993" max="9993" width="9.1640625" style="29" customWidth="1"/>
    <col min="9994" max="10241" width="8.83203125" style="29"/>
    <col min="10242" max="10242" width="3.83203125" style="29" customWidth="1"/>
    <col min="10243" max="10243" width="12" style="29" customWidth="1"/>
    <col min="10244" max="10244" width="40.5" style="29" customWidth="1"/>
    <col min="10245" max="10245" width="5.5" style="29" customWidth="1"/>
    <col min="10246" max="10246" width="8.5" style="29" customWidth="1"/>
    <col min="10247" max="10247" width="9.83203125" style="29" customWidth="1"/>
    <col min="10248" max="10248" width="13.83203125" style="29" customWidth="1"/>
    <col min="10249" max="10249" width="9.1640625" style="29" customWidth="1"/>
    <col min="10250" max="10497" width="8.83203125" style="29"/>
    <col min="10498" max="10498" width="3.83203125" style="29" customWidth="1"/>
    <col min="10499" max="10499" width="12" style="29" customWidth="1"/>
    <col min="10500" max="10500" width="40.5" style="29" customWidth="1"/>
    <col min="10501" max="10501" width="5.5" style="29" customWidth="1"/>
    <col min="10502" max="10502" width="8.5" style="29" customWidth="1"/>
    <col min="10503" max="10503" width="9.83203125" style="29" customWidth="1"/>
    <col min="10504" max="10504" width="13.83203125" style="29" customWidth="1"/>
    <col min="10505" max="10505" width="9.1640625" style="29" customWidth="1"/>
    <col min="10506" max="10753" width="8.83203125" style="29"/>
    <col min="10754" max="10754" width="3.83203125" style="29" customWidth="1"/>
    <col min="10755" max="10755" width="12" style="29" customWidth="1"/>
    <col min="10756" max="10756" width="40.5" style="29" customWidth="1"/>
    <col min="10757" max="10757" width="5.5" style="29" customWidth="1"/>
    <col min="10758" max="10758" width="8.5" style="29" customWidth="1"/>
    <col min="10759" max="10759" width="9.83203125" style="29" customWidth="1"/>
    <col min="10760" max="10760" width="13.83203125" style="29" customWidth="1"/>
    <col min="10761" max="10761" width="9.1640625" style="29" customWidth="1"/>
    <col min="10762" max="11009" width="8.83203125" style="29"/>
    <col min="11010" max="11010" width="3.83203125" style="29" customWidth="1"/>
    <col min="11011" max="11011" width="12" style="29" customWidth="1"/>
    <col min="11012" max="11012" width="40.5" style="29" customWidth="1"/>
    <col min="11013" max="11013" width="5.5" style="29" customWidth="1"/>
    <col min="11014" max="11014" width="8.5" style="29" customWidth="1"/>
    <col min="11015" max="11015" width="9.83203125" style="29" customWidth="1"/>
    <col min="11016" max="11016" width="13.83203125" style="29" customWidth="1"/>
    <col min="11017" max="11017" width="9.1640625" style="29" customWidth="1"/>
    <col min="11018" max="11265" width="8.83203125" style="29"/>
    <col min="11266" max="11266" width="3.83203125" style="29" customWidth="1"/>
    <col min="11267" max="11267" width="12" style="29" customWidth="1"/>
    <col min="11268" max="11268" width="40.5" style="29" customWidth="1"/>
    <col min="11269" max="11269" width="5.5" style="29" customWidth="1"/>
    <col min="11270" max="11270" width="8.5" style="29" customWidth="1"/>
    <col min="11271" max="11271" width="9.83203125" style="29" customWidth="1"/>
    <col min="11272" max="11272" width="13.83203125" style="29" customWidth="1"/>
    <col min="11273" max="11273" width="9.1640625" style="29" customWidth="1"/>
    <col min="11274" max="11521" width="8.83203125" style="29"/>
    <col min="11522" max="11522" width="3.83203125" style="29" customWidth="1"/>
    <col min="11523" max="11523" width="12" style="29" customWidth="1"/>
    <col min="11524" max="11524" width="40.5" style="29" customWidth="1"/>
    <col min="11525" max="11525" width="5.5" style="29" customWidth="1"/>
    <col min="11526" max="11526" width="8.5" style="29" customWidth="1"/>
    <col min="11527" max="11527" width="9.83203125" style="29" customWidth="1"/>
    <col min="11528" max="11528" width="13.83203125" style="29" customWidth="1"/>
    <col min="11529" max="11529" width="9.1640625" style="29" customWidth="1"/>
    <col min="11530" max="11777" width="8.83203125" style="29"/>
    <col min="11778" max="11778" width="3.83203125" style="29" customWidth="1"/>
    <col min="11779" max="11779" width="12" style="29" customWidth="1"/>
    <col min="11780" max="11780" width="40.5" style="29" customWidth="1"/>
    <col min="11781" max="11781" width="5.5" style="29" customWidth="1"/>
    <col min="11782" max="11782" width="8.5" style="29" customWidth="1"/>
    <col min="11783" max="11783" width="9.83203125" style="29" customWidth="1"/>
    <col min="11784" max="11784" width="13.83203125" style="29" customWidth="1"/>
    <col min="11785" max="11785" width="9.1640625" style="29" customWidth="1"/>
    <col min="11786" max="12033" width="8.83203125" style="29"/>
    <col min="12034" max="12034" width="3.83203125" style="29" customWidth="1"/>
    <col min="12035" max="12035" width="12" style="29" customWidth="1"/>
    <col min="12036" max="12036" width="40.5" style="29" customWidth="1"/>
    <col min="12037" max="12037" width="5.5" style="29" customWidth="1"/>
    <col min="12038" max="12038" width="8.5" style="29" customWidth="1"/>
    <col min="12039" max="12039" width="9.83203125" style="29" customWidth="1"/>
    <col min="12040" max="12040" width="13.83203125" style="29" customWidth="1"/>
    <col min="12041" max="12041" width="9.1640625" style="29" customWidth="1"/>
    <col min="12042" max="12289" width="8.83203125" style="29"/>
    <col min="12290" max="12290" width="3.83203125" style="29" customWidth="1"/>
    <col min="12291" max="12291" width="12" style="29" customWidth="1"/>
    <col min="12292" max="12292" width="40.5" style="29" customWidth="1"/>
    <col min="12293" max="12293" width="5.5" style="29" customWidth="1"/>
    <col min="12294" max="12294" width="8.5" style="29" customWidth="1"/>
    <col min="12295" max="12295" width="9.83203125" style="29" customWidth="1"/>
    <col min="12296" max="12296" width="13.83203125" style="29" customWidth="1"/>
    <col min="12297" max="12297" width="9.1640625" style="29" customWidth="1"/>
    <col min="12298" max="12545" width="8.83203125" style="29"/>
    <col min="12546" max="12546" width="3.83203125" style="29" customWidth="1"/>
    <col min="12547" max="12547" width="12" style="29" customWidth="1"/>
    <col min="12548" max="12548" width="40.5" style="29" customWidth="1"/>
    <col min="12549" max="12549" width="5.5" style="29" customWidth="1"/>
    <col min="12550" max="12550" width="8.5" style="29" customWidth="1"/>
    <col min="12551" max="12551" width="9.83203125" style="29" customWidth="1"/>
    <col min="12552" max="12552" width="13.83203125" style="29" customWidth="1"/>
    <col min="12553" max="12553" width="9.1640625" style="29" customWidth="1"/>
    <col min="12554" max="12801" width="8.83203125" style="29"/>
    <col min="12802" max="12802" width="3.83203125" style="29" customWidth="1"/>
    <col min="12803" max="12803" width="12" style="29" customWidth="1"/>
    <col min="12804" max="12804" width="40.5" style="29" customWidth="1"/>
    <col min="12805" max="12805" width="5.5" style="29" customWidth="1"/>
    <col min="12806" max="12806" width="8.5" style="29" customWidth="1"/>
    <col min="12807" max="12807" width="9.83203125" style="29" customWidth="1"/>
    <col min="12808" max="12808" width="13.83203125" style="29" customWidth="1"/>
    <col min="12809" max="12809" width="9.1640625" style="29" customWidth="1"/>
    <col min="12810" max="13057" width="8.83203125" style="29"/>
    <col min="13058" max="13058" width="3.83203125" style="29" customWidth="1"/>
    <col min="13059" max="13059" width="12" style="29" customWidth="1"/>
    <col min="13060" max="13060" width="40.5" style="29" customWidth="1"/>
    <col min="13061" max="13061" width="5.5" style="29" customWidth="1"/>
    <col min="13062" max="13062" width="8.5" style="29" customWidth="1"/>
    <col min="13063" max="13063" width="9.83203125" style="29" customWidth="1"/>
    <col min="13064" max="13064" width="13.83203125" style="29" customWidth="1"/>
    <col min="13065" max="13065" width="9.1640625" style="29" customWidth="1"/>
    <col min="13066" max="13313" width="8.83203125" style="29"/>
    <col min="13314" max="13314" width="3.83203125" style="29" customWidth="1"/>
    <col min="13315" max="13315" width="12" style="29" customWidth="1"/>
    <col min="13316" max="13316" width="40.5" style="29" customWidth="1"/>
    <col min="13317" max="13317" width="5.5" style="29" customWidth="1"/>
    <col min="13318" max="13318" width="8.5" style="29" customWidth="1"/>
    <col min="13319" max="13319" width="9.83203125" style="29" customWidth="1"/>
    <col min="13320" max="13320" width="13.83203125" style="29" customWidth="1"/>
    <col min="13321" max="13321" width="9.1640625" style="29" customWidth="1"/>
    <col min="13322" max="13569" width="8.83203125" style="29"/>
    <col min="13570" max="13570" width="3.83203125" style="29" customWidth="1"/>
    <col min="13571" max="13571" width="12" style="29" customWidth="1"/>
    <col min="13572" max="13572" width="40.5" style="29" customWidth="1"/>
    <col min="13573" max="13573" width="5.5" style="29" customWidth="1"/>
    <col min="13574" max="13574" width="8.5" style="29" customWidth="1"/>
    <col min="13575" max="13575" width="9.83203125" style="29" customWidth="1"/>
    <col min="13576" max="13576" width="13.83203125" style="29" customWidth="1"/>
    <col min="13577" max="13577" width="9.1640625" style="29" customWidth="1"/>
    <col min="13578" max="13825" width="8.83203125" style="29"/>
    <col min="13826" max="13826" width="3.83203125" style="29" customWidth="1"/>
    <col min="13827" max="13827" width="12" style="29" customWidth="1"/>
    <col min="13828" max="13828" width="40.5" style="29" customWidth="1"/>
    <col min="13829" max="13829" width="5.5" style="29" customWidth="1"/>
    <col min="13830" max="13830" width="8.5" style="29" customWidth="1"/>
    <col min="13831" max="13831" width="9.83203125" style="29" customWidth="1"/>
    <col min="13832" max="13832" width="13.83203125" style="29" customWidth="1"/>
    <col min="13833" max="13833" width="9.1640625" style="29" customWidth="1"/>
    <col min="13834" max="14081" width="8.83203125" style="29"/>
    <col min="14082" max="14082" width="3.83203125" style="29" customWidth="1"/>
    <col min="14083" max="14083" width="12" style="29" customWidth="1"/>
    <col min="14084" max="14084" width="40.5" style="29" customWidth="1"/>
    <col min="14085" max="14085" width="5.5" style="29" customWidth="1"/>
    <col min="14086" max="14086" width="8.5" style="29" customWidth="1"/>
    <col min="14087" max="14087" width="9.83203125" style="29" customWidth="1"/>
    <col min="14088" max="14088" width="13.83203125" style="29" customWidth="1"/>
    <col min="14089" max="14089" width="9.1640625" style="29" customWidth="1"/>
    <col min="14090" max="14337" width="8.83203125" style="29"/>
    <col min="14338" max="14338" width="3.83203125" style="29" customWidth="1"/>
    <col min="14339" max="14339" width="12" style="29" customWidth="1"/>
    <col min="14340" max="14340" width="40.5" style="29" customWidth="1"/>
    <col min="14341" max="14341" width="5.5" style="29" customWidth="1"/>
    <col min="14342" max="14342" width="8.5" style="29" customWidth="1"/>
    <col min="14343" max="14343" width="9.83203125" style="29" customWidth="1"/>
    <col min="14344" max="14344" width="13.83203125" style="29" customWidth="1"/>
    <col min="14345" max="14345" width="9.1640625" style="29" customWidth="1"/>
    <col min="14346" max="14593" width="8.83203125" style="29"/>
    <col min="14594" max="14594" width="3.83203125" style="29" customWidth="1"/>
    <col min="14595" max="14595" width="12" style="29" customWidth="1"/>
    <col min="14596" max="14596" width="40.5" style="29" customWidth="1"/>
    <col min="14597" max="14597" width="5.5" style="29" customWidth="1"/>
    <col min="14598" max="14598" width="8.5" style="29" customWidth="1"/>
    <col min="14599" max="14599" width="9.83203125" style="29" customWidth="1"/>
    <col min="14600" max="14600" width="13.83203125" style="29" customWidth="1"/>
    <col min="14601" max="14601" width="9.1640625" style="29" customWidth="1"/>
    <col min="14602" max="14849" width="8.83203125" style="29"/>
    <col min="14850" max="14850" width="3.83203125" style="29" customWidth="1"/>
    <col min="14851" max="14851" width="12" style="29" customWidth="1"/>
    <col min="14852" max="14852" width="40.5" style="29" customWidth="1"/>
    <col min="14853" max="14853" width="5.5" style="29" customWidth="1"/>
    <col min="14854" max="14854" width="8.5" style="29" customWidth="1"/>
    <col min="14855" max="14855" width="9.83203125" style="29" customWidth="1"/>
    <col min="14856" max="14856" width="13.83203125" style="29" customWidth="1"/>
    <col min="14857" max="14857" width="9.1640625" style="29" customWidth="1"/>
    <col min="14858" max="15105" width="8.83203125" style="29"/>
    <col min="15106" max="15106" width="3.83203125" style="29" customWidth="1"/>
    <col min="15107" max="15107" width="12" style="29" customWidth="1"/>
    <col min="15108" max="15108" width="40.5" style="29" customWidth="1"/>
    <col min="15109" max="15109" width="5.5" style="29" customWidth="1"/>
    <col min="15110" max="15110" width="8.5" style="29" customWidth="1"/>
    <col min="15111" max="15111" width="9.83203125" style="29" customWidth="1"/>
    <col min="15112" max="15112" width="13.83203125" style="29" customWidth="1"/>
    <col min="15113" max="15113" width="9.1640625" style="29" customWidth="1"/>
    <col min="15114" max="15361" width="8.83203125" style="29"/>
    <col min="15362" max="15362" width="3.83203125" style="29" customWidth="1"/>
    <col min="15363" max="15363" width="12" style="29" customWidth="1"/>
    <col min="15364" max="15364" width="40.5" style="29" customWidth="1"/>
    <col min="15365" max="15365" width="5.5" style="29" customWidth="1"/>
    <col min="15366" max="15366" width="8.5" style="29" customWidth="1"/>
    <col min="15367" max="15367" width="9.83203125" style="29" customWidth="1"/>
    <col min="15368" max="15368" width="13.83203125" style="29" customWidth="1"/>
    <col min="15369" max="15369" width="9.1640625" style="29" customWidth="1"/>
    <col min="15370" max="15617" width="8.83203125" style="29"/>
    <col min="15618" max="15618" width="3.83203125" style="29" customWidth="1"/>
    <col min="15619" max="15619" width="12" style="29" customWidth="1"/>
    <col min="15620" max="15620" width="40.5" style="29" customWidth="1"/>
    <col min="15621" max="15621" width="5.5" style="29" customWidth="1"/>
    <col min="15622" max="15622" width="8.5" style="29" customWidth="1"/>
    <col min="15623" max="15623" width="9.83203125" style="29" customWidth="1"/>
    <col min="15624" max="15624" width="13.83203125" style="29" customWidth="1"/>
    <col min="15625" max="15625" width="9.1640625" style="29" customWidth="1"/>
    <col min="15626" max="15873" width="8.83203125" style="29"/>
    <col min="15874" max="15874" width="3.83203125" style="29" customWidth="1"/>
    <col min="15875" max="15875" width="12" style="29" customWidth="1"/>
    <col min="15876" max="15876" width="40.5" style="29" customWidth="1"/>
    <col min="15877" max="15877" width="5.5" style="29" customWidth="1"/>
    <col min="15878" max="15878" width="8.5" style="29" customWidth="1"/>
    <col min="15879" max="15879" width="9.83203125" style="29" customWidth="1"/>
    <col min="15880" max="15880" width="13.83203125" style="29" customWidth="1"/>
    <col min="15881" max="15881" width="9.1640625" style="29" customWidth="1"/>
    <col min="15882" max="16129" width="8.83203125" style="29"/>
    <col min="16130" max="16130" width="3.83203125" style="29" customWidth="1"/>
    <col min="16131" max="16131" width="12" style="29" customWidth="1"/>
    <col min="16132" max="16132" width="40.5" style="29" customWidth="1"/>
    <col min="16133" max="16133" width="5.5" style="29" customWidth="1"/>
    <col min="16134" max="16134" width="8.5" style="29" customWidth="1"/>
    <col min="16135" max="16135" width="9.83203125" style="29" customWidth="1"/>
    <col min="16136" max="16136" width="13.83203125" style="29" customWidth="1"/>
    <col min="16137" max="16137" width="9.1640625" style="29" customWidth="1"/>
    <col min="16138" max="16384" width="8.83203125" style="29"/>
  </cols>
  <sheetData>
    <row r="1" spans="1:12">
      <c r="A1" s="265" t="s">
        <v>0</v>
      </c>
      <c r="B1" s="265"/>
      <c r="C1" s="265"/>
      <c r="D1" s="265"/>
      <c r="E1" s="265"/>
      <c r="F1" s="265"/>
      <c r="G1" s="265"/>
      <c r="J1" s="29"/>
    </row>
    <row r="2" spans="1:12" ht="12" thickBot="1">
      <c r="A2" s="30"/>
      <c r="B2" s="31"/>
      <c r="C2" s="32"/>
      <c r="D2" s="32"/>
      <c r="E2" s="33"/>
      <c r="F2" s="32"/>
      <c r="G2" s="34"/>
      <c r="J2" s="34"/>
    </row>
    <row r="3" spans="1:12" ht="12" thickTop="1">
      <c r="A3" s="266" t="s">
        <v>1</v>
      </c>
      <c r="B3" s="267"/>
      <c r="C3" s="35" t="s">
        <v>46</v>
      </c>
      <c r="D3" s="36"/>
      <c r="E3" s="37"/>
      <c r="F3" s="38"/>
      <c r="G3" s="39"/>
      <c r="H3" s="40"/>
      <c r="I3" s="40"/>
      <c r="J3" s="39"/>
      <c r="K3" s="40"/>
      <c r="L3" s="41"/>
    </row>
    <row r="4" spans="1:12" ht="12" thickBot="1">
      <c r="A4" s="268" t="s">
        <v>2</v>
      </c>
      <c r="B4" s="269"/>
      <c r="C4" s="42" t="s">
        <v>75</v>
      </c>
      <c r="D4" s="43"/>
      <c r="E4" s="270"/>
      <c r="F4" s="270"/>
      <c r="G4" s="270"/>
      <c r="H4" s="44"/>
      <c r="I4" s="44"/>
      <c r="J4" s="44"/>
      <c r="K4" s="44"/>
      <c r="L4" s="45"/>
    </row>
    <row r="5" spans="1:12" ht="12.75" thickTop="1" thickBot="1">
      <c r="A5" s="30"/>
      <c r="B5" s="30"/>
      <c r="C5" s="30"/>
      <c r="D5" s="30"/>
      <c r="E5" s="46"/>
      <c r="F5" s="30"/>
      <c r="G5" s="47"/>
      <c r="J5" s="47"/>
    </row>
    <row r="6" spans="1:12">
      <c r="A6" s="30"/>
      <c r="B6" s="30"/>
      <c r="C6" s="30"/>
      <c r="D6" s="30"/>
      <c r="E6" s="284" t="s">
        <v>7</v>
      </c>
      <c r="F6" s="285"/>
      <c r="G6" s="285"/>
      <c r="H6" s="282" t="s">
        <v>8</v>
      </c>
      <c r="I6" s="283"/>
      <c r="J6" s="273" t="s">
        <v>240</v>
      </c>
      <c r="K6" s="273"/>
      <c r="L6" s="274"/>
    </row>
    <row r="7" spans="1:12">
      <c r="A7" s="49" t="s">
        <v>3</v>
      </c>
      <c r="B7" s="50" t="s">
        <v>4</v>
      </c>
      <c r="C7" s="50" t="s">
        <v>5</v>
      </c>
      <c r="D7" s="50" t="s">
        <v>6</v>
      </c>
      <c r="E7" s="51" t="s">
        <v>241</v>
      </c>
      <c r="F7" s="51" t="s">
        <v>235</v>
      </c>
      <c r="G7" s="52" t="s">
        <v>236</v>
      </c>
      <c r="H7" s="107" t="s">
        <v>241</v>
      </c>
      <c r="I7" s="108" t="s">
        <v>235</v>
      </c>
      <c r="J7" s="54" t="s">
        <v>237</v>
      </c>
      <c r="K7" s="55" t="s">
        <v>238</v>
      </c>
      <c r="L7" s="55" t="s">
        <v>239</v>
      </c>
    </row>
    <row r="8" spans="1:12">
      <c r="A8" s="56" t="s">
        <v>9</v>
      </c>
      <c r="B8" s="57" t="s">
        <v>10</v>
      </c>
      <c r="C8" s="58" t="s">
        <v>11</v>
      </c>
      <c r="D8" s="59"/>
      <c r="E8" s="60"/>
      <c r="F8" s="60"/>
      <c r="G8" s="76"/>
      <c r="H8" s="109"/>
      <c r="I8" s="110"/>
      <c r="J8" s="64"/>
      <c r="K8" s="88"/>
      <c r="L8" s="180"/>
    </row>
    <row r="9" spans="1:12">
      <c r="A9" s="59">
        <v>1</v>
      </c>
      <c r="B9" s="1" t="s">
        <v>82</v>
      </c>
      <c r="C9" s="2" t="s">
        <v>83</v>
      </c>
      <c r="D9" s="66" t="s">
        <v>14</v>
      </c>
      <c r="E9" s="61">
        <v>152</v>
      </c>
      <c r="F9" s="61">
        <v>152</v>
      </c>
      <c r="G9" s="61">
        <f>F9-E9</f>
        <v>0</v>
      </c>
      <c r="H9" s="111">
        <v>128</v>
      </c>
      <c r="I9" s="112">
        <v>128</v>
      </c>
      <c r="J9" s="64">
        <f t="shared" ref="J9:J21" si="0">E9*H9</f>
        <v>19456</v>
      </c>
      <c r="K9" s="64">
        <f>I9*F9</f>
        <v>19456</v>
      </c>
      <c r="L9" s="180">
        <f>K9-J9</f>
        <v>0</v>
      </c>
    </row>
    <row r="10" spans="1:12">
      <c r="A10" s="59">
        <f t="shared" ref="A10:A21" si="1">A9+1</f>
        <v>2</v>
      </c>
      <c r="B10" s="1" t="s">
        <v>105</v>
      </c>
      <c r="C10" s="2" t="s">
        <v>106</v>
      </c>
      <c r="D10" s="66" t="s">
        <v>14</v>
      </c>
      <c r="E10" s="61">
        <f>E9</f>
        <v>152</v>
      </c>
      <c r="F10" s="61">
        <f>F9</f>
        <v>152</v>
      </c>
      <c r="G10" s="61">
        <f t="shared" ref="G10:G21" si="2">F10-E10</f>
        <v>0</v>
      </c>
      <c r="H10" s="111">
        <v>28.5</v>
      </c>
      <c r="I10" s="112">
        <v>28.5</v>
      </c>
      <c r="J10" s="64">
        <f t="shared" si="0"/>
        <v>4332</v>
      </c>
      <c r="K10" s="64">
        <f t="shared" ref="K10:K21" si="3">I10*F10</f>
        <v>4332</v>
      </c>
      <c r="L10" s="180">
        <f t="shared" ref="L10:L21" si="4">K10-J10</f>
        <v>0</v>
      </c>
    </row>
    <row r="11" spans="1:12">
      <c r="A11" s="59">
        <f t="shared" si="1"/>
        <v>3</v>
      </c>
      <c r="B11" s="1" t="s">
        <v>48</v>
      </c>
      <c r="C11" s="2" t="s">
        <v>49</v>
      </c>
      <c r="D11" s="66" t="s">
        <v>14</v>
      </c>
      <c r="E11" s="61">
        <f>38*0.7*0.5</f>
        <v>13.299999999999999</v>
      </c>
      <c r="F11" s="61">
        <f>38*0.7*0.5</f>
        <v>13.299999999999999</v>
      </c>
      <c r="G11" s="61">
        <f t="shared" si="2"/>
        <v>0</v>
      </c>
      <c r="H11" s="111">
        <v>590</v>
      </c>
      <c r="I11" s="112">
        <v>590</v>
      </c>
      <c r="J11" s="64">
        <f t="shared" si="0"/>
        <v>7846.9999999999991</v>
      </c>
      <c r="K11" s="64">
        <f t="shared" si="3"/>
        <v>7846.9999999999991</v>
      </c>
      <c r="L11" s="180">
        <f t="shared" si="4"/>
        <v>0</v>
      </c>
    </row>
    <row r="12" spans="1:12" ht="22.5">
      <c r="A12" s="59">
        <f t="shared" si="1"/>
        <v>4</v>
      </c>
      <c r="B12" s="1" t="s">
        <v>50</v>
      </c>
      <c r="C12" s="2" t="s">
        <v>51</v>
      </c>
      <c r="D12" s="66" t="s">
        <v>14</v>
      </c>
      <c r="E12" s="61">
        <f>E11</f>
        <v>13.299999999999999</v>
      </c>
      <c r="F12" s="61">
        <f>F11</f>
        <v>13.299999999999999</v>
      </c>
      <c r="G12" s="61">
        <f t="shared" si="2"/>
        <v>0</v>
      </c>
      <c r="H12" s="111">
        <v>166.2</v>
      </c>
      <c r="I12" s="112">
        <v>166.2</v>
      </c>
      <c r="J12" s="64">
        <f t="shared" si="0"/>
        <v>2210.4599999999996</v>
      </c>
      <c r="K12" s="64">
        <f t="shared" si="3"/>
        <v>2210.4599999999996</v>
      </c>
      <c r="L12" s="180">
        <f t="shared" si="4"/>
        <v>0</v>
      </c>
    </row>
    <row r="13" spans="1:12">
      <c r="A13" s="59">
        <f t="shared" si="1"/>
        <v>5</v>
      </c>
      <c r="B13" s="1" t="s">
        <v>15</v>
      </c>
      <c r="C13" s="2" t="s">
        <v>16</v>
      </c>
      <c r="D13" s="66" t="s">
        <v>14</v>
      </c>
      <c r="E13" s="61">
        <v>6.3</v>
      </c>
      <c r="F13" s="61">
        <v>6.3</v>
      </c>
      <c r="G13" s="61">
        <f t="shared" si="2"/>
        <v>0</v>
      </c>
      <c r="H13" s="111">
        <v>782</v>
      </c>
      <c r="I13" s="112">
        <v>782</v>
      </c>
      <c r="J13" s="64">
        <f t="shared" si="0"/>
        <v>4926.5999999999995</v>
      </c>
      <c r="K13" s="64">
        <f t="shared" si="3"/>
        <v>4926.5999999999995</v>
      </c>
      <c r="L13" s="180">
        <f t="shared" si="4"/>
        <v>0</v>
      </c>
    </row>
    <row r="14" spans="1:12" ht="22.5">
      <c r="A14" s="59">
        <f t="shared" si="1"/>
        <v>6</v>
      </c>
      <c r="B14" s="1" t="s">
        <v>88</v>
      </c>
      <c r="C14" s="2" t="s">
        <v>89</v>
      </c>
      <c r="D14" s="66" t="s">
        <v>14</v>
      </c>
      <c r="E14" s="61">
        <f>E13+E12+E9</f>
        <v>171.6</v>
      </c>
      <c r="F14" s="61">
        <f>F13+F12+F9</f>
        <v>171.6</v>
      </c>
      <c r="G14" s="61">
        <f t="shared" si="2"/>
        <v>0</v>
      </c>
      <c r="H14" s="111">
        <v>236</v>
      </c>
      <c r="I14" s="112">
        <v>236</v>
      </c>
      <c r="J14" s="64">
        <f t="shared" si="0"/>
        <v>40497.599999999999</v>
      </c>
      <c r="K14" s="64">
        <f t="shared" si="3"/>
        <v>40497.599999999999</v>
      </c>
      <c r="L14" s="180">
        <f t="shared" si="4"/>
        <v>0</v>
      </c>
    </row>
    <row r="15" spans="1:12" ht="22.5">
      <c r="A15" s="59">
        <f t="shared" si="1"/>
        <v>7</v>
      </c>
      <c r="B15" s="1" t="s">
        <v>101</v>
      </c>
      <c r="C15" s="2" t="s">
        <v>102</v>
      </c>
      <c r="D15" s="66" t="s">
        <v>14</v>
      </c>
      <c r="E15" s="61">
        <f>E14</f>
        <v>171.6</v>
      </c>
      <c r="F15" s="61">
        <f>F14</f>
        <v>171.6</v>
      </c>
      <c r="G15" s="61">
        <f t="shared" si="2"/>
        <v>0</v>
      </c>
      <c r="H15" s="111">
        <v>125.9</v>
      </c>
      <c r="I15" s="112">
        <v>125.9</v>
      </c>
      <c r="J15" s="64">
        <f t="shared" si="0"/>
        <v>21604.44</v>
      </c>
      <c r="K15" s="64">
        <f t="shared" si="3"/>
        <v>21604.44</v>
      </c>
      <c r="L15" s="180">
        <f t="shared" si="4"/>
        <v>0</v>
      </c>
    </row>
    <row r="16" spans="1:12" ht="22.5">
      <c r="A16" s="59">
        <f t="shared" si="1"/>
        <v>8</v>
      </c>
      <c r="B16" s="1" t="s">
        <v>52</v>
      </c>
      <c r="C16" s="2" t="s">
        <v>53</v>
      </c>
      <c r="D16" s="66" t="s">
        <v>14</v>
      </c>
      <c r="E16" s="61">
        <f>E14</f>
        <v>171.6</v>
      </c>
      <c r="F16" s="61">
        <f>F14</f>
        <v>171.6</v>
      </c>
      <c r="G16" s="61">
        <f t="shared" si="2"/>
        <v>0</v>
      </c>
      <c r="H16" s="111">
        <v>13.2</v>
      </c>
      <c r="I16" s="112">
        <v>13.2</v>
      </c>
      <c r="J16" s="64">
        <f t="shared" si="0"/>
        <v>2265.12</v>
      </c>
      <c r="K16" s="64">
        <f t="shared" si="3"/>
        <v>2265.12</v>
      </c>
      <c r="L16" s="180">
        <f t="shared" si="4"/>
        <v>0</v>
      </c>
    </row>
    <row r="17" spans="1:12">
      <c r="A17" s="59">
        <f t="shared" si="1"/>
        <v>9</v>
      </c>
      <c r="B17" s="1" t="s">
        <v>78</v>
      </c>
      <c r="C17" s="2" t="s">
        <v>79</v>
      </c>
      <c r="D17" s="66" t="s">
        <v>19</v>
      </c>
      <c r="E17" s="61">
        <v>90</v>
      </c>
      <c r="F17" s="61">
        <v>90</v>
      </c>
      <c r="G17" s="61">
        <f t="shared" si="2"/>
        <v>0</v>
      </c>
      <c r="H17" s="111">
        <v>35</v>
      </c>
      <c r="I17" s="112">
        <v>35</v>
      </c>
      <c r="J17" s="64">
        <f t="shared" si="0"/>
        <v>3150</v>
      </c>
      <c r="K17" s="64">
        <f t="shared" si="3"/>
        <v>3150</v>
      </c>
      <c r="L17" s="180">
        <f t="shared" si="4"/>
        <v>0</v>
      </c>
    </row>
    <row r="18" spans="1:12" ht="33.75">
      <c r="A18" s="59">
        <f t="shared" si="1"/>
        <v>10</v>
      </c>
      <c r="B18" s="1" t="s">
        <v>22</v>
      </c>
      <c r="C18" s="2" t="s">
        <v>23</v>
      </c>
      <c r="D18" s="66" t="s">
        <v>19</v>
      </c>
      <c r="E18" s="61">
        <v>190</v>
      </c>
      <c r="F18" s="61">
        <v>190</v>
      </c>
      <c r="G18" s="61">
        <f t="shared" si="2"/>
        <v>0</v>
      </c>
      <c r="H18" s="111">
        <v>86.4</v>
      </c>
      <c r="I18" s="112">
        <v>86.4</v>
      </c>
      <c r="J18" s="64">
        <f t="shared" si="0"/>
        <v>16416</v>
      </c>
      <c r="K18" s="64">
        <f t="shared" si="3"/>
        <v>16416</v>
      </c>
      <c r="L18" s="180">
        <f t="shared" si="4"/>
        <v>0</v>
      </c>
    </row>
    <row r="19" spans="1:12" ht="22.5">
      <c r="A19" s="59">
        <f t="shared" si="1"/>
        <v>11</v>
      </c>
      <c r="B19" s="1" t="s">
        <v>76</v>
      </c>
      <c r="C19" s="2" t="s">
        <v>77</v>
      </c>
      <c r="D19" s="66" t="s">
        <v>32</v>
      </c>
      <c r="E19" s="61">
        <v>3</v>
      </c>
      <c r="F19" s="61">
        <v>3</v>
      </c>
      <c r="G19" s="61">
        <f t="shared" si="2"/>
        <v>0</v>
      </c>
      <c r="H19" s="111">
        <v>356</v>
      </c>
      <c r="I19" s="112">
        <v>356</v>
      </c>
      <c r="J19" s="64">
        <f t="shared" si="0"/>
        <v>1068</v>
      </c>
      <c r="K19" s="64">
        <f t="shared" si="3"/>
        <v>1068</v>
      </c>
      <c r="L19" s="180">
        <f t="shared" si="4"/>
        <v>0</v>
      </c>
    </row>
    <row r="20" spans="1:12">
      <c r="A20" s="59">
        <f t="shared" si="1"/>
        <v>12</v>
      </c>
      <c r="B20" s="1" t="s">
        <v>10</v>
      </c>
      <c r="C20" s="2" t="s">
        <v>224</v>
      </c>
      <c r="D20" s="66" t="s">
        <v>32</v>
      </c>
      <c r="E20" s="61">
        <v>3</v>
      </c>
      <c r="F20" s="61">
        <v>3</v>
      </c>
      <c r="G20" s="61">
        <f t="shared" si="2"/>
        <v>0</v>
      </c>
      <c r="H20" s="111">
        <v>5338</v>
      </c>
      <c r="I20" s="112">
        <v>5338</v>
      </c>
      <c r="J20" s="64">
        <f t="shared" si="0"/>
        <v>16014</v>
      </c>
      <c r="K20" s="64">
        <f t="shared" si="3"/>
        <v>16014</v>
      </c>
      <c r="L20" s="180">
        <f t="shared" si="4"/>
        <v>0</v>
      </c>
    </row>
    <row r="21" spans="1:12">
      <c r="A21" s="79">
        <f t="shared" si="1"/>
        <v>13</v>
      </c>
      <c r="B21" s="10" t="s">
        <v>108</v>
      </c>
      <c r="C21" s="11" t="s">
        <v>109</v>
      </c>
      <c r="D21" s="80" t="s">
        <v>14</v>
      </c>
      <c r="E21" s="81">
        <v>4.2</v>
      </c>
      <c r="F21" s="81">
        <v>1.3</v>
      </c>
      <c r="G21" s="81">
        <f t="shared" si="2"/>
        <v>-2.9000000000000004</v>
      </c>
      <c r="H21" s="113">
        <v>645</v>
      </c>
      <c r="I21" s="114">
        <v>645</v>
      </c>
      <c r="J21" s="84">
        <f t="shared" si="0"/>
        <v>2709</v>
      </c>
      <c r="K21" s="84">
        <f t="shared" si="3"/>
        <v>838.5</v>
      </c>
      <c r="L21" s="181">
        <f t="shared" si="4"/>
        <v>-1870.5</v>
      </c>
    </row>
    <row r="22" spans="1:12">
      <c r="A22" s="70"/>
      <c r="B22" s="71" t="s">
        <v>24</v>
      </c>
      <c r="C22" s="72" t="str">
        <f>CONCATENATE(B8," ",C8)</f>
        <v>1 Zemní práce</v>
      </c>
      <c r="D22" s="70"/>
      <c r="E22" s="73"/>
      <c r="F22" s="73"/>
      <c r="G22" s="73"/>
      <c r="H22" s="111"/>
      <c r="I22" s="112"/>
      <c r="J22" s="75">
        <f>SUM(J8:J21)</f>
        <v>142496.22</v>
      </c>
      <c r="K22" s="75">
        <f>SUM(K8:K21)</f>
        <v>140625.72</v>
      </c>
      <c r="L22" s="182">
        <f>SUM(L8:L21)</f>
        <v>-1870.5</v>
      </c>
    </row>
    <row r="23" spans="1:12">
      <c r="A23" s="56" t="s">
        <v>9</v>
      </c>
      <c r="B23" s="57" t="s">
        <v>25</v>
      </c>
      <c r="C23" s="58" t="s">
        <v>26</v>
      </c>
      <c r="D23" s="59"/>
      <c r="E23" s="60"/>
      <c r="F23" s="60"/>
      <c r="G23" s="60"/>
      <c r="H23" s="115"/>
      <c r="I23" s="116"/>
      <c r="J23" s="64"/>
      <c r="K23" s="65"/>
      <c r="L23" s="180"/>
    </row>
    <row r="24" spans="1:12">
      <c r="A24" s="59">
        <v>14</v>
      </c>
      <c r="B24" s="1" t="s">
        <v>27</v>
      </c>
      <c r="C24" s="2" t="s">
        <v>28</v>
      </c>
      <c r="D24" s="66" t="s">
        <v>14</v>
      </c>
      <c r="E24" s="61">
        <f>33*0.6*0.15</f>
        <v>2.97</v>
      </c>
      <c r="F24" s="61">
        <f>33*0.6*0.15</f>
        <v>2.97</v>
      </c>
      <c r="G24" s="61">
        <f t="shared" ref="G24:G25" si="5">F24-E24</f>
        <v>0</v>
      </c>
      <c r="H24" s="111">
        <v>815</v>
      </c>
      <c r="I24" s="112">
        <v>815</v>
      </c>
      <c r="J24" s="64">
        <f>E24*H24</f>
        <v>2420.5500000000002</v>
      </c>
      <c r="K24" s="64">
        <f t="shared" ref="K24:K25" si="6">I24*F24</f>
        <v>2420.5500000000002</v>
      </c>
      <c r="L24" s="180">
        <f t="shared" ref="L24:L25" si="7">K24-J24</f>
        <v>0</v>
      </c>
    </row>
    <row r="25" spans="1:12">
      <c r="A25" s="59">
        <f>A24+1</f>
        <v>15</v>
      </c>
      <c r="B25" s="1" t="s">
        <v>30</v>
      </c>
      <c r="C25" s="2" t="s">
        <v>31</v>
      </c>
      <c r="D25" s="66" t="s">
        <v>14</v>
      </c>
      <c r="E25" s="61">
        <f>33*0.6*0.7</f>
        <v>13.86</v>
      </c>
      <c r="F25" s="61">
        <f>33*0.6*0.7</f>
        <v>13.86</v>
      </c>
      <c r="G25" s="61">
        <f t="shared" si="5"/>
        <v>0</v>
      </c>
      <c r="H25" s="111">
        <v>2530</v>
      </c>
      <c r="I25" s="112">
        <v>2530</v>
      </c>
      <c r="J25" s="64">
        <f>E25*H25</f>
        <v>35065.799999999996</v>
      </c>
      <c r="K25" s="64">
        <f t="shared" si="6"/>
        <v>35065.799999999996</v>
      </c>
      <c r="L25" s="180">
        <f t="shared" si="7"/>
        <v>0</v>
      </c>
    </row>
    <row r="26" spans="1:12">
      <c r="A26" s="70"/>
      <c r="B26" s="71" t="s">
        <v>24</v>
      </c>
      <c r="C26" s="72" t="str">
        <f>CONCATENATE(B23," ",C23)</f>
        <v>2 Základy,zvláštní zakládání</v>
      </c>
      <c r="D26" s="70"/>
      <c r="E26" s="73"/>
      <c r="F26" s="73"/>
      <c r="G26" s="73"/>
      <c r="H26" s="117"/>
      <c r="I26" s="118"/>
      <c r="J26" s="75">
        <f>SUM(J23:J25)</f>
        <v>37486.35</v>
      </c>
      <c r="K26" s="75">
        <f>SUM(K23:K25)</f>
        <v>37486.35</v>
      </c>
      <c r="L26" s="182">
        <f>SUM(L23:L25)</f>
        <v>0</v>
      </c>
    </row>
    <row r="27" spans="1:12">
      <c r="A27" s="56" t="s">
        <v>9</v>
      </c>
      <c r="B27" s="57" t="s">
        <v>33</v>
      </c>
      <c r="C27" s="58" t="s">
        <v>34</v>
      </c>
      <c r="D27" s="59"/>
      <c r="E27" s="60"/>
      <c r="F27" s="60"/>
      <c r="G27" s="60"/>
      <c r="H27" s="111"/>
      <c r="I27" s="112"/>
      <c r="J27" s="64"/>
      <c r="K27" s="65"/>
      <c r="L27" s="180"/>
    </row>
    <row r="28" spans="1:12" ht="45">
      <c r="A28" s="79">
        <v>16</v>
      </c>
      <c r="B28" s="10" t="s">
        <v>25</v>
      </c>
      <c r="C28" s="11" t="s">
        <v>230</v>
      </c>
      <c r="D28" s="80" t="s">
        <v>19</v>
      </c>
      <c r="E28" s="81">
        <f>33*1.2</f>
        <v>39.6</v>
      </c>
      <c r="F28" s="81">
        <f>45*1.2</f>
        <v>54</v>
      </c>
      <c r="G28" s="81">
        <f t="shared" ref="G28:G29" si="8">F28-E28</f>
        <v>14.399999999999999</v>
      </c>
      <c r="H28" s="113">
        <v>1510</v>
      </c>
      <c r="I28" s="114">
        <v>1203.22</v>
      </c>
      <c r="J28" s="84">
        <f>E28*H28</f>
        <v>59796</v>
      </c>
      <c r="K28" s="84">
        <f t="shared" ref="K28:K32" si="9">I28*F28</f>
        <v>64973.880000000005</v>
      </c>
      <c r="L28" s="181">
        <f t="shared" ref="L28:L32" si="10">K28-J28</f>
        <v>5177.8800000000047</v>
      </c>
    </row>
    <row r="29" spans="1:12">
      <c r="A29" s="79">
        <f>A28+1</f>
        <v>17</v>
      </c>
      <c r="B29" s="10" t="s">
        <v>33</v>
      </c>
      <c r="C29" s="11" t="s">
        <v>225</v>
      </c>
      <c r="D29" s="80" t="s">
        <v>32</v>
      </c>
      <c r="E29" s="81">
        <v>623</v>
      </c>
      <c r="F29" s="81">
        <v>742</v>
      </c>
      <c r="G29" s="81">
        <f t="shared" si="8"/>
        <v>119</v>
      </c>
      <c r="H29" s="113">
        <v>63</v>
      </c>
      <c r="I29" s="114">
        <v>63</v>
      </c>
      <c r="J29" s="84">
        <f>E29*H29</f>
        <v>39249</v>
      </c>
      <c r="K29" s="84">
        <f t="shared" si="9"/>
        <v>46746</v>
      </c>
      <c r="L29" s="181">
        <f t="shared" si="10"/>
        <v>7497</v>
      </c>
    </row>
    <row r="30" spans="1:12">
      <c r="A30" s="79">
        <f>A29+1</f>
        <v>18</v>
      </c>
      <c r="B30" s="10"/>
      <c r="C30" s="11" t="s">
        <v>234</v>
      </c>
      <c r="D30" s="80" t="s">
        <v>32</v>
      </c>
      <c r="E30" s="81"/>
      <c r="F30" s="81">
        <v>623</v>
      </c>
      <c r="G30" s="81">
        <f>F30-E31</f>
        <v>622</v>
      </c>
      <c r="H30" s="113">
        <v>45</v>
      </c>
      <c r="I30" s="114">
        <v>45</v>
      </c>
      <c r="J30" s="84">
        <f t="shared" ref="J30:J32" si="11">E30*H30</f>
        <v>0</v>
      </c>
      <c r="K30" s="84">
        <f t="shared" si="9"/>
        <v>28035</v>
      </c>
      <c r="L30" s="181">
        <f t="shared" si="10"/>
        <v>28035</v>
      </c>
    </row>
    <row r="31" spans="1:12" ht="22.5">
      <c r="A31" s="79">
        <f t="shared" ref="A31:A32" si="12">A30+1</f>
        <v>19</v>
      </c>
      <c r="B31" s="10" t="s">
        <v>80</v>
      </c>
      <c r="C31" s="11" t="s">
        <v>231</v>
      </c>
      <c r="D31" s="80" t="s">
        <v>60</v>
      </c>
      <c r="E31" s="81">
        <v>1</v>
      </c>
      <c r="F31" s="81">
        <v>0</v>
      </c>
      <c r="G31" s="81">
        <f>F31-E32</f>
        <v>-1</v>
      </c>
      <c r="H31" s="113">
        <v>19300</v>
      </c>
      <c r="I31" s="114">
        <v>19300</v>
      </c>
      <c r="J31" s="84">
        <f t="shared" si="11"/>
        <v>19300</v>
      </c>
      <c r="K31" s="84">
        <f t="shared" si="9"/>
        <v>0</v>
      </c>
      <c r="L31" s="181">
        <f t="shared" si="10"/>
        <v>-19300</v>
      </c>
    </row>
    <row r="32" spans="1:12">
      <c r="A32" s="79">
        <f t="shared" si="12"/>
        <v>20</v>
      </c>
      <c r="B32" s="10" t="s">
        <v>36</v>
      </c>
      <c r="C32" s="11" t="s">
        <v>81</v>
      </c>
      <c r="D32" s="80" t="s">
        <v>60</v>
      </c>
      <c r="E32" s="81">
        <v>1</v>
      </c>
      <c r="F32" s="81">
        <v>0</v>
      </c>
      <c r="G32" s="81">
        <f>F32-E33</f>
        <v>0</v>
      </c>
      <c r="H32" s="113">
        <v>28500</v>
      </c>
      <c r="I32" s="114">
        <v>28500</v>
      </c>
      <c r="J32" s="84">
        <f t="shared" si="11"/>
        <v>28500</v>
      </c>
      <c r="K32" s="84">
        <f t="shared" si="9"/>
        <v>0</v>
      </c>
      <c r="L32" s="181">
        <f t="shared" si="10"/>
        <v>-28500</v>
      </c>
    </row>
    <row r="33" spans="1:12">
      <c r="A33" s="70"/>
      <c r="B33" s="71" t="s">
        <v>24</v>
      </c>
      <c r="C33" s="72" t="str">
        <f>CONCATENATE(B27," ",C27)</f>
        <v>3 Svislé a kompletní konstrukce</v>
      </c>
      <c r="D33" s="70"/>
      <c r="E33" s="73"/>
      <c r="F33" s="73"/>
      <c r="G33" s="73"/>
      <c r="H33" s="111"/>
      <c r="I33" s="112"/>
      <c r="J33" s="75">
        <f>SUM(J28:J32)</f>
        <v>146845</v>
      </c>
      <c r="K33" s="75">
        <f>SUM(K28:K32)</f>
        <v>139754.88</v>
      </c>
      <c r="L33" s="182">
        <f>SUM(L28:L32)</f>
        <v>-7090.1199999999953</v>
      </c>
    </row>
    <row r="34" spans="1:12">
      <c r="A34" s="56" t="s">
        <v>9</v>
      </c>
      <c r="B34" s="57" t="s">
        <v>41</v>
      </c>
      <c r="C34" s="58" t="s">
        <v>42</v>
      </c>
      <c r="D34" s="59"/>
      <c r="E34" s="60"/>
      <c r="F34" s="60"/>
      <c r="G34" s="60"/>
      <c r="H34" s="115"/>
      <c r="I34" s="116"/>
      <c r="J34" s="64"/>
      <c r="K34" s="65"/>
      <c r="L34" s="180"/>
    </row>
    <row r="35" spans="1:12" ht="22.5">
      <c r="A35" s="59">
        <v>21</v>
      </c>
      <c r="B35" s="1" t="s">
        <v>65</v>
      </c>
      <c r="C35" s="2" t="s">
        <v>66</v>
      </c>
      <c r="D35" s="66" t="s">
        <v>29</v>
      </c>
      <c r="E35" s="61">
        <v>25.9</v>
      </c>
      <c r="F35" s="61">
        <v>25.9</v>
      </c>
      <c r="G35" s="61">
        <f>F35-E36</f>
        <v>25.9</v>
      </c>
      <c r="H35" s="111">
        <v>158</v>
      </c>
      <c r="I35" s="112">
        <v>158</v>
      </c>
      <c r="J35" s="64">
        <f>E35*H35</f>
        <v>4092.2</v>
      </c>
      <c r="K35" s="64">
        <f>I35*F35</f>
        <v>4092.2</v>
      </c>
      <c r="L35" s="180">
        <f>K35-J35</f>
        <v>0</v>
      </c>
    </row>
    <row r="36" spans="1:12" ht="12" thickBot="1">
      <c r="A36" s="70"/>
      <c r="B36" s="71" t="s">
        <v>24</v>
      </c>
      <c r="C36" s="72" t="str">
        <f>CONCATENATE(B34," ",C34)</f>
        <v>99 Staveništní přesun hmot</v>
      </c>
      <c r="D36" s="59"/>
      <c r="E36" s="61"/>
      <c r="F36" s="61"/>
      <c r="G36" s="67"/>
      <c r="H36" s="119"/>
      <c r="I36" s="120"/>
      <c r="J36" s="75">
        <f>SUM(J34:J35)</f>
        <v>4092.2</v>
      </c>
      <c r="K36" s="75">
        <f>SUM(K34:K35)</f>
        <v>4092.2</v>
      </c>
      <c r="L36" s="182">
        <f>SUM(L34:L35)</f>
        <v>0</v>
      </c>
    </row>
    <row r="37" spans="1:12" ht="12" thickBot="1">
      <c r="A37" s="92"/>
      <c r="B37" s="93" t="s">
        <v>45</v>
      </c>
      <c r="C37" s="93"/>
      <c r="D37" s="93"/>
      <c r="E37" s="94"/>
      <c r="F37" s="93"/>
      <c r="G37" s="93"/>
      <c r="H37" s="93"/>
      <c r="I37" s="93"/>
      <c r="J37" s="96">
        <f>J36+J33+J26+J22</f>
        <v>330919.77</v>
      </c>
      <c r="K37" s="96">
        <f t="shared" ref="K37:L37" si="13">K36+K33+K26+K22</f>
        <v>321959.15000000002</v>
      </c>
      <c r="L37" s="191">
        <f t="shared" si="13"/>
        <v>-8960.6199999999953</v>
      </c>
    </row>
    <row r="38" spans="1:12">
      <c r="E38" s="98"/>
      <c r="J38" s="101"/>
      <c r="L38" s="99"/>
    </row>
    <row r="39" spans="1:12">
      <c r="A39" s="100"/>
      <c r="B39" s="100"/>
      <c r="C39" s="100"/>
      <c r="D39" s="100"/>
      <c r="E39" s="100"/>
      <c r="F39" s="100"/>
      <c r="G39" s="101"/>
      <c r="J39" s="101"/>
    </row>
    <row r="40" spans="1:12">
      <c r="A40" s="100"/>
      <c r="B40" s="100"/>
      <c r="C40" s="100"/>
      <c r="D40" s="100"/>
      <c r="E40" s="100"/>
      <c r="F40" s="100"/>
      <c r="G40" s="101"/>
      <c r="J40" s="101"/>
    </row>
    <row r="41" spans="1:12">
      <c r="A41" s="100"/>
      <c r="B41" s="100"/>
      <c r="C41" s="100"/>
      <c r="D41" s="100"/>
      <c r="E41" s="100"/>
      <c r="F41" s="100"/>
      <c r="G41" s="101"/>
    </row>
    <row r="42" spans="1:12">
      <c r="E42" s="100"/>
    </row>
    <row r="43" spans="1:12">
      <c r="E43" s="29"/>
    </row>
    <row r="44" spans="1:12">
      <c r="E44" s="29"/>
    </row>
    <row r="45" spans="1:12">
      <c r="E45" s="29"/>
    </row>
    <row r="46" spans="1:12">
      <c r="E46" s="29"/>
    </row>
    <row r="47" spans="1:12">
      <c r="E47" s="29"/>
    </row>
    <row r="48" spans="1:12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  <row r="55" spans="5:5">
      <c r="E55" s="29"/>
    </row>
    <row r="56" spans="5:5">
      <c r="E56" s="29"/>
    </row>
    <row r="57" spans="5:5">
      <c r="E57" s="29"/>
    </row>
    <row r="58" spans="5:5">
      <c r="E58" s="29"/>
    </row>
    <row r="59" spans="5:5">
      <c r="E59" s="29"/>
    </row>
    <row r="60" spans="5:5">
      <c r="E60" s="29"/>
    </row>
    <row r="61" spans="5:5">
      <c r="E61" s="29"/>
    </row>
    <row r="62" spans="5:5">
      <c r="E62" s="29"/>
    </row>
    <row r="63" spans="5:5">
      <c r="E63" s="29"/>
    </row>
    <row r="64" spans="5:5">
      <c r="E64" s="29"/>
    </row>
    <row r="65" spans="1:10">
      <c r="E65" s="29"/>
    </row>
    <row r="66" spans="1:10">
      <c r="E66" s="29"/>
    </row>
    <row r="67" spans="1:10">
      <c r="E67" s="29"/>
    </row>
    <row r="68" spans="1:10">
      <c r="E68" s="29"/>
    </row>
    <row r="69" spans="1:10">
      <c r="E69" s="29"/>
    </row>
    <row r="70" spans="1:10">
      <c r="E70" s="29"/>
    </row>
    <row r="71" spans="1:10">
      <c r="E71" s="29"/>
    </row>
    <row r="72" spans="1:10">
      <c r="E72" s="29"/>
    </row>
    <row r="73" spans="1:10">
      <c r="A73" s="6"/>
      <c r="B73" s="6"/>
      <c r="E73" s="29"/>
      <c r="J73" s="102"/>
    </row>
    <row r="74" spans="1:10">
      <c r="A74" s="100"/>
      <c r="B74" s="100"/>
      <c r="C74" s="103"/>
      <c r="D74" s="103"/>
      <c r="F74" s="103"/>
      <c r="G74" s="102"/>
      <c r="J74" s="101"/>
    </row>
    <row r="75" spans="1:10">
      <c r="A75" s="7"/>
      <c r="B75" s="7"/>
      <c r="C75" s="100"/>
      <c r="D75" s="100"/>
      <c r="E75" s="105"/>
      <c r="F75" s="100"/>
      <c r="G75" s="101"/>
      <c r="J75" s="101"/>
    </row>
    <row r="76" spans="1:10">
      <c r="A76" s="100"/>
      <c r="B76" s="100"/>
      <c r="C76" s="100"/>
      <c r="D76" s="100"/>
      <c r="E76" s="106"/>
      <c r="F76" s="100"/>
      <c r="G76" s="101"/>
      <c r="J76" s="101"/>
    </row>
    <row r="77" spans="1:10">
      <c r="A77" s="100"/>
      <c r="B77" s="100"/>
      <c r="C77" s="100"/>
      <c r="D77" s="100"/>
      <c r="E77" s="106"/>
      <c r="F77" s="100"/>
      <c r="G77" s="101"/>
      <c r="J77" s="101"/>
    </row>
    <row r="78" spans="1:10">
      <c r="A78" s="100"/>
      <c r="B78" s="100"/>
      <c r="C78" s="100"/>
      <c r="D78" s="100"/>
      <c r="E78" s="106"/>
      <c r="F78" s="100"/>
      <c r="G78" s="101"/>
      <c r="J78" s="101"/>
    </row>
    <row r="79" spans="1:10">
      <c r="A79" s="100"/>
      <c r="B79" s="100"/>
      <c r="C79" s="100"/>
      <c r="D79" s="100"/>
      <c r="E79" s="106"/>
      <c r="F79" s="100"/>
      <c r="G79" s="101"/>
      <c r="J79" s="101"/>
    </row>
    <row r="80" spans="1:10">
      <c r="A80" s="100"/>
      <c r="B80" s="100"/>
      <c r="C80" s="100"/>
      <c r="D80" s="100"/>
      <c r="E80" s="106"/>
      <c r="F80" s="100"/>
      <c r="G80" s="101"/>
      <c r="J80" s="101"/>
    </row>
    <row r="81" spans="1:10">
      <c r="A81" s="100"/>
      <c r="B81" s="100"/>
      <c r="C81" s="100"/>
      <c r="D81" s="100"/>
      <c r="E81" s="106"/>
      <c r="F81" s="100"/>
      <c r="G81" s="101"/>
      <c r="J81" s="101"/>
    </row>
    <row r="82" spans="1:10">
      <c r="A82" s="100"/>
      <c r="B82" s="100"/>
      <c r="C82" s="100"/>
      <c r="D82" s="100"/>
      <c r="E82" s="106"/>
      <c r="F82" s="100"/>
      <c r="G82" s="101"/>
      <c r="J82" s="101"/>
    </row>
    <row r="83" spans="1:10">
      <c r="A83" s="100"/>
      <c r="B83" s="100"/>
      <c r="C83" s="100"/>
      <c r="D83" s="100"/>
      <c r="E83" s="106"/>
      <c r="F83" s="100"/>
      <c r="G83" s="101"/>
      <c r="J83" s="101"/>
    </row>
    <row r="84" spans="1:10">
      <c r="A84" s="100"/>
      <c r="B84" s="100"/>
      <c r="C84" s="100"/>
      <c r="D84" s="100"/>
      <c r="E84" s="106"/>
      <c r="F84" s="100"/>
      <c r="G84" s="101"/>
      <c r="J84" s="101"/>
    </row>
    <row r="85" spans="1:10">
      <c r="A85" s="100"/>
      <c r="B85" s="100"/>
      <c r="C85" s="100"/>
      <c r="D85" s="100"/>
      <c r="E85" s="106"/>
      <c r="F85" s="100"/>
      <c r="G85" s="101"/>
      <c r="J85" s="101"/>
    </row>
    <row r="86" spans="1:10">
      <c r="A86" s="100"/>
      <c r="B86" s="100"/>
      <c r="C86" s="100"/>
      <c r="D86" s="100"/>
      <c r="E86" s="106"/>
      <c r="F86" s="100"/>
      <c r="G86" s="101"/>
      <c r="J86" s="101"/>
    </row>
    <row r="87" spans="1:10">
      <c r="A87" s="100"/>
      <c r="B87" s="100"/>
      <c r="C87" s="100"/>
      <c r="D87" s="100"/>
      <c r="E87" s="106"/>
      <c r="F87" s="100"/>
      <c r="G87" s="101"/>
    </row>
    <row r="88" spans="1:10">
      <c r="E88" s="106"/>
    </row>
  </sheetData>
  <mergeCells count="7">
    <mergeCell ref="J6:L6"/>
    <mergeCell ref="H6:I6"/>
    <mergeCell ref="A1:G1"/>
    <mergeCell ref="A3:B3"/>
    <mergeCell ref="A4:B4"/>
    <mergeCell ref="E4:G4"/>
    <mergeCell ref="E6:G6"/>
  </mergeCells>
  <pageMargins left="0.7" right="0.7" top="0.78740157499999996" bottom="0.78740157499999996" header="0.3" footer="0.3"/>
  <pageSetup paperSize="2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B114"/>
  <sheetViews>
    <sheetView showGridLines="0" zoomScaleNormal="100" workbookViewId="0">
      <selection activeCell="H17" sqref="H17"/>
    </sheetView>
  </sheetViews>
  <sheetFormatPr defaultRowHeight="11.25"/>
  <cols>
    <col min="1" max="1" width="3.83203125" style="29" customWidth="1"/>
    <col min="2" max="2" width="15.33203125" style="29" customWidth="1"/>
    <col min="3" max="3" width="40.5" style="29" customWidth="1"/>
    <col min="4" max="4" width="5.5" style="29" customWidth="1"/>
    <col min="5" max="5" width="10.5" style="104" customWidth="1"/>
    <col min="6" max="6" width="10.5" style="29" customWidth="1"/>
    <col min="7" max="7" width="10.5" style="99" customWidth="1"/>
    <col min="8" max="8" width="9.1640625" style="29" customWidth="1"/>
    <col min="9" max="9" width="10.83203125" style="99" customWidth="1"/>
    <col min="10" max="11" width="10.83203125" style="29" customWidth="1"/>
    <col min="12" max="256" width="8.83203125" style="29"/>
    <col min="257" max="257" width="3.83203125" style="29" customWidth="1"/>
    <col min="258" max="258" width="12" style="29" customWidth="1"/>
    <col min="259" max="259" width="40.5" style="29" customWidth="1"/>
    <col min="260" max="260" width="5.5" style="29" customWidth="1"/>
    <col min="261" max="261" width="8.5" style="29" customWidth="1"/>
    <col min="262" max="262" width="9.83203125" style="29" customWidth="1"/>
    <col min="263" max="263" width="13.83203125" style="29" customWidth="1"/>
    <col min="264" max="264" width="9.1640625" style="29" customWidth="1"/>
    <col min="265" max="512" width="8.83203125" style="29"/>
    <col min="513" max="513" width="3.83203125" style="29" customWidth="1"/>
    <col min="514" max="514" width="12" style="29" customWidth="1"/>
    <col min="515" max="515" width="40.5" style="29" customWidth="1"/>
    <col min="516" max="516" width="5.5" style="29" customWidth="1"/>
    <col min="517" max="517" width="8.5" style="29" customWidth="1"/>
    <col min="518" max="518" width="9.83203125" style="29" customWidth="1"/>
    <col min="519" max="519" width="13.83203125" style="29" customWidth="1"/>
    <col min="520" max="520" width="9.1640625" style="29" customWidth="1"/>
    <col min="521" max="768" width="8.83203125" style="29"/>
    <col min="769" max="769" width="3.83203125" style="29" customWidth="1"/>
    <col min="770" max="770" width="12" style="29" customWidth="1"/>
    <col min="771" max="771" width="40.5" style="29" customWidth="1"/>
    <col min="772" max="772" width="5.5" style="29" customWidth="1"/>
    <col min="773" max="773" width="8.5" style="29" customWidth="1"/>
    <col min="774" max="774" width="9.83203125" style="29" customWidth="1"/>
    <col min="775" max="775" width="13.83203125" style="29" customWidth="1"/>
    <col min="776" max="776" width="9.1640625" style="29" customWidth="1"/>
    <col min="777" max="1024" width="8.83203125" style="29"/>
    <col min="1025" max="1025" width="3.83203125" style="29" customWidth="1"/>
    <col min="1026" max="1026" width="12" style="29" customWidth="1"/>
    <col min="1027" max="1027" width="40.5" style="29" customWidth="1"/>
    <col min="1028" max="1028" width="5.5" style="29" customWidth="1"/>
    <col min="1029" max="1029" width="8.5" style="29" customWidth="1"/>
    <col min="1030" max="1030" width="9.83203125" style="29" customWidth="1"/>
    <col min="1031" max="1031" width="13.83203125" style="29" customWidth="1"/>
    <col min="1032" max="1032" width="9.1640625" style="29" customWidth="1"/>
    <col min="1033" max="1280" width="8.83203125" style="29"/>
    <col min="1281" max="1281" width="3.83203125" style="29" customWidth="1"/>
    <col min="1282" max="1282" width="12" style="29" customWidth="1"/>
    <col min="1283" max="1283" width="40.5" style="29" customWidth="1"/>
    <col min="1284" max="1284" width="5.5" style="29" customWidth="1"/>
    <col min="1285" max="1285" width="8.5" style="29" customWidth="1"/>
    <col min="1286" max="1286" width="9.83203125" style="29" customWidth="1"/>
    <col min="1287" max="1287" width="13.83203125" style="29" customWidth="1"/>
    <col min="1288" max="1288" width="9.1640625" style="29" customWidth="1"/>
    <col min="1289" max="1536" width="8.83203125" style="29"/>
    <col min="1537" max="1537" width="3.83203125" style="29" customWidth="1"/>
    <col min="1538" max="1538" width="12" style="29" customWidth="1"/>
    <col min="1539" max="1539" width="40.5" style="29" customWidth="1"/>
    <col min="1540" max="1540" width="5.5" style="29" customWidth="1"/>
    <col min="1541" max="1541" width="8.5" style="29" customWidth="1"/>
    <col min="1542" max="1542" width="9.83203125" style="29" customWidth="1"/>
    <col min="1543" max="1543" width="13.83203125" style="29" customWidth="1"/>
    <col min="1544" max="1544" width="9.1640625" style="29" customWidth="1"/>
    <col min="1545" max="1792" width="8.83203125" style="29"/>
    <col min="1793" max="1793" width="3.83203125" style="29" customWidth="1"/>
    <col min="1794" max="1794" width="12" style="29" customWidth="1"/>
    <col min="1795" max="1795" width="40.5" style="29" customWidth="1"/>
    <col min="1796" max="1796" width="5.5" style="29" customWidth="1"/>
    <col min="1797" max="1797" width="8.5" style="29" customWidth="1"/>
    <col min="1798" max="1798" width="9.83203125" style="29" customWidth="1"/>
    <col min="1799" max="1799" width="13.83203125" style="29" customWidth="1"/>
    <col min="1800" max="1800" width="9.1640625" style="29" customWidth="1"/>
    <col min="1801" max="2048" width="8.83203125" style="29"/>
    <col min="2049" max="2049" width="3.83203125" style="29" customWidth="1"/>
    <col min="2050" max="2050" width="12" style="29" customWidth="1"/>
    <col min="2051" max="2051" width="40.5" style="29" customWidth="1"/>
    <col min="2052" max="2052" width="5.5" style="29" customWidth="1"/>
    <col min="2053" max="2053" width="8.5" style="29" customWidth="1"/>
    <col min="2054" max="2054" width="9.83203125" style="29" customWidth="1"/>
    <col min="2055" max="2055" width="13.83203125" style="29" customWidth="1"/>
    <col min="2056" max="2056" width="9.1640625" style="29" customWidth="1"/>
    <col min="2057" max="2304" width="8.83203125" style="29"/>
    <col min="2305" max="2305" width="3.83203125" style="29" customWidth="1"/>
    <col min="2306" max="2306" width="12" style="29" customWidth="1"/>
    <col min="2307" max="2307" width="40.5" style="29" customWidth="1"/>
    <col min="2308" max="2308" width="5.5" style="29" customWidth="1"/>
    <col min="2309" max="2309" width="8.5" style="29" customWidth="1"/>
    <col min="2310" max="2310" width="9.83203125" style="29" customWidth="1"/>
    <col min="2311" max="2311" width="13.83203125" style="29" customWidth="1"/>
    <col min="2312" max="2312" width="9.1640625" style="29" customWidth="1"/>
    <col min="2313" max="2560" width="8.83203125" style="29"/>
    <col min="2561" max="2561" width="3.83203125" style="29" customWidth="1"/>
    <col min="2562" max="2562" width="12" style="29" customWidth="1"/>
    <col min="2563" max="2563" width="40.5" style="29" customWidth="1"/>
    <col min="2564" max="2564" width="5.5" style="29" customWidth="1"/>
    <col min="2565" max="2565" width="8.5" style="29" customWidth="1"/>
    <col min="2566" max="2566" width="9.83203125" style="29" customWidth="1"/>
    <col min="2567" max="2567" width="13.83203125" style="29" customWidth="1"/>
    <col min="2568" max="2568" width="9.1640625" style="29" customWidth="1"/>
    <col min="2569" max="2816" width="8.83203125" style="29"/>
    <col min="2817" max="2817" width="3.83203125" style="29" customWidth="1"/>
    <col min="2818" max="2818" width="12" style="29" customWidth="1"/>
    <col min="2819" max="2819" width="40.5" style="29" customWidth="1"/>
    <col min="2820" max="2820" width="5.5" style="29" customWidth="1"/>
    <col min="2821" max="2821" width="8.5" style="29" customWidth="1"/>
    <col min="2822" max="2822" width="9.83203125" style="29" customWidth="1"/>
    <col min="2823" max="2823" width="13.83203125" style="29" customWidth="1"/>
    <col min="2824" max="2824" width="9.1640625" style="29" customWidth="1"/>
    <col min="2825" max="3072" width="8.83203125" style="29"/>
    <col min="3073" max="3073" width="3.83203125" style="29" customWidth="1"/>
    <col min="3074" max="3074" width="12" style="29" customWidth="1"/>
    <col min="3075" max="3075" width="40.5" style="29" customWidth="1"/>
    <col min="3076" max="3076" width="5.5" style="29" customWidth="1"/>
    <col min="3077" max="3077" width="8.5" style="29" customWidth="1"/>
    <col min="3078" max="3078" width="9.83203125" style="29" customWidth="1"/>
    <col min="3079" max="3079" width="13.83203125" style="29" customWidth="1"/>
    <col min="3080" max="3080" width="9.1640625" style="29" customWidth="1"/>
    <col min="3081" max="3328" width="8.83203125" style="29"/>
    <col min="3329" max="3329" width="3.83203125" style="29" customWidth="1"/>
    <col min="3330" max="3330" width="12" style="29" customWidth="1"/>
    <col min="3331" max="3331" width="40.5" style="29" customWidth="1"/>
    <col min="3332" max="3332" width="5.5" style="29" customWidth="1"/>
    <col min="3333" max="3333" width="8.5" style="29" customWidth="1"/>
    <col min="3334" max="3334" width="9.83203125" style="29" customWidth="1"/>
    <col min="3335" max="3335" width="13.83203125" style="29" customWidth="1"/>
    <col min="3336" max="3336" width="9.1640625" style="29" customWidth="1"/>
    <col min="3337" max="3584" width="8.83203125" style="29"/>
    <col min="3585" max="3585" width="3.83203125" style="29" customWidth="1"/>
    <col min="3586" max="3586" width="12" style="29" customWidth="1"/>
    <col min="3587" max="3587" width="40.5" style="29" customWidth="1"/>
    <col min="3588" max="3588" width="5.5" style="29" customWidth="1"/>
    <col min="3589" max="3589" width="8.5" style="29" customWidth="1"/>
    <col min="3590" max="3590" width="9.83203125" style="29" customWidth="1"/>
    <col min="3591" max="3591" width="13.83203125" style="29" customWidth="1"/>
    <col min="3592" max="3592" width="9.1640625" style="29" customWidth="1"/>
    <col min="3593" max="3840" width="8.83203125" style="29"/>
    <col min="3841" max="3841" width="3.83203125" style="29" customWidth="1"/>
    <col min="3842" max="3842" width="12" style="29" customWidth="1"/>
    <col min="3843" max="3843" width="40.5" style="29" customWidth="1"/>
    <col min="3844" max="3844" width="5.5" style="29" customWidth="1"/>
    <col min="3845" max="3845" width="8.5" style="29" customWidth="1"/>
    <col min="3846" max="3846" width="9.83203125" style="29" customWidth="1"/>
    <col min="3847" max="3847" width="13.83203125" style="29" customWidth="1"/>
    <col min="3848" max="3848" width="9.1640625" style="29" customWidth="1"/>
    <col min="3849" max="4096" width="8.83203125" style="29"/>
    <col min="4097" max="4097" width="3.83203125" style="29" customWidth="1"/>
    <col min="4098" max="4098" width="12" style="29" customWidth="1"/>
    <col min="4099" max="4099" width="40.5" style="29" customWidth="1"/>
    <col min="4100" max="4100" width="5.5" style="29" customWidth="1"/>
    <col min="4101" max="4101" width="8.5" style="29" customWidth="1"/>
    <col min="4102" max="4102" width="9.83203125" style="29" customWidth="1"/>
    <col min="4103" max="4103" width="13.83203125" style="29" customWidth="1"/>
    <col min="4104" max="4104" width="9.1640625" style="29" customWidth="1"/>
    <col min="4105" max="4352" width="8.83203125" style="29"/>
    <col min="4353" max="4353" width="3.83203125" style="29" customWidth="1"/>
    <col min="4354" max="4354" width="12" style="29" customWidth="1"/>
    <col min="4355" max="4355" width="40.5" style="29" customWidth="1"/>
    <col min="4356" max="4356" width="5.5" style="29" customWidth="1"/>
    <col min="4357" max="4357" width="8.5" style="29" customWidth="1"/>
    <col min="4358" max="4358" width="9.83203125" style="29" customWidth="1"/>
    <col min="4359" max="4359" width="13.83203125" style="29" customWidth="1"/>
    <col min="4360" max="4360" width="9.1640625" style="29" customWidth="1"/>
    <col min="4361" max="4608" width="8.83203125" style="29"/>
    <col min="4609" max="4609" width="3.83203125" style="29" customWidth="1"/>
    <col min="4610" max="4610" width="12" style="29" customWidth="1"/>
    <col min="4611" max="4611" width="40.5" style="29" customWidth="1"/>
    <col min="4612" max="4612" width="5.5" style="29" customWidth="1"/>
    <col min="4613" max="4613" width="8.5" style="29" customWidth="1"/>
    <col min="4614" max="4614" width="9.83203125" style="29" customWidth="1"/>
    <col min="4615" max="4615" width="13.83203125" style="29" customWidth="1"/>
    <col min="4616" max="4616" width="9.1640625" style="29" customWidth="1"/>
    <col min="4617" max="4864" width="8.83203125" style="29"/>
    <col min="4865" max="4865" width="3.83203125" style="29" customWidth="1"/>
    <col min="4866" max="4866" width="12" style="29" customWidth="1"/>
    <col min="4867" max="4867" width="40.5" style="29" customWidth="1"/>
    <col min="4868" max="4868" width="5.5" style="29" customWidth="1"/>
    <col min="4869" max="4869" width="8.5" style="29" customWidth="1"/>
    <col min="4870" max="4870" width="9.83203125" style="29" customWidth="1"/>
    <col min="4871" max="4871" width="13.83203125" style="29" customWidth="1"/>
    <col min="4872" max="4872" width="9.1640625" style="29" customWidth="1"/>
    <col min="4873" max="5120" width="8.83203125" style="29"/>
    <col min="5121" max="5121" width="3.83203125" style="29" customWidth="1"/>
    <col min="5122" max="5122" width="12" style="29" customWidth="1"/>
    <col min="5123" max="5123" width="40.5" style="29" customWidth="1"/>
    <col min="5124" max="5124" width="5.5" style="29" customWidth="1"/>
    <col min="5125" max="5125" width="8.5" style="29" customWidth="1"/>
    <col min="5126" max="5126" width="9.83203125" style="29" customWidth="1"/>
    <col min="5127" max="5127" width="13.83203125" style="29" customWidth="1"/>
    <col min="5128" max="5128" width="9.1640625" style="29" customWidth="1"/>
    <col min="5129" max="5376" width="8.83203125" style="29"/>
    <col min="5377" max="5377" width="3.83203125" style="29" customWidth="1"/>
    <col min="5378" max="5378" width="12" style="29" customWidth="1"/>
    <col min="5379" max="5379" width="40.5" style="29" customWidth="1"/>
    <col min="5380" max="5380" width="5.5" style="29" customWidth="1"/>
    <col min="5381" max="5381" width="8.5" style="29" customWidth="1"/>
    <col min="5382" max="5382" width="9.83203125" style="29" customWidth="1"/>
    <col min="5383" max="5383" width="13.83203125" style="29" customWidth="1"/>
    <col min="5384" max="5384" width="9.1640625" style="29" customWidth="1"/>
    <col min="5385" max="5632" width="8.83203125" style="29"/>
    <col min="5633" max="5633" width="3.83203125" style="29" customWidth="1"/>
    <col min="5634" max="5634" width="12" style="29" customWidth="1"/>
    <col min="5635" max="5635" width="40.5" style="29" customWidth="1"/>
    <col min="5636" max="5636" width="5.5" style="29" customWidth="1"/>
    <col min="5637" max="5637" width="8.5" style="29" customWidth="1"/>
    <col min="5638" max="5638" width="9.83203125" style="29" customWidth="1"/>
    <col min="5639" max="5639" width="13.83203125" style="29" customWidth="1"/>
    <col min="5640" max="5640" width="9.1640625" style="29" customWidth="1"/>
    <col min="5641" max="5888" width="8.83203125" style="29"/>
    <col min="5889" max="5889" width="3.83203125" style="29" customWidth="1"/>
    <col min="5890" max="5890" width="12" style="29" customWidth="1"/>
    <col min="5891" max="5891" width="40.5" style="29" customWidth="1"/>
    <col min="5892" max="5892" width="5.5" style="29" customWidth="1"/>
    <col min="5893" max="5893" width="8.5" style="29" customWidth="1"/>
    <col min="5894" max="5894" width="9.83203125" style="29" customWidth="1"/>
    <col min="5895" max="5895" width="13.83203125" style="29" customWidth="1"/>
    <col min="5896" max="5896" width="9.1640625" style="29" customWidth="1"/>
    <col min="5897" max="6144" width="8.83203125" style="29"/>
    <col min="6145" max="6145" width="3.83203125" style="29" customWidth="1"/>
    <col min="6146" max="6146" width="12" style="29" customWidth="1"/>
    <col min="6147" max="6147" width="40.5" style="29" customWidth="1"/>
    <col min="6148" max="6148" width="5.5" style="29" customWidth="1"/>
    <col min="6149" max="6149" width="8.5" style="29" customWidth="1"/>
    <col min="6150" max="6150" width="9.83203125" style="29" customWidth="1"/>
    <col min="6151" max="6151" width="13.83203125" style="29" customWidth="1"/>
    <col min="6152" max="6152" width="9.1640625" style="29" customWidth="1"/>
    <col min="6153" max="6400" width="8.83203125" style="29"/>
    <col min="6401" max="6401" width="3.83203125" style="29" customWidth="1"/>
    <col min="6402" max="6402" width="12" style="29" customWidth="1"/>
    <col min="6403" max="6403" width="40.5" style="29" customWidth="1"/>
    <col min="6404" max="6404" width="5.5" style="29" customWidth="1"/>
    <col min="6405" max="6405" width="8.5" style="29" customWidth="1"/>
    <col min="6406" max="6406" width="9.83203125" style="29" customWidth="1"/>
    <col min="6407" max="6407" width="13.83203125" style="29" customWidth="1"/>
    <col min="6408" max="6408" width="9.1640625" style="29" customWidth="1"/>
    <col min="6409" max="6656" width="8.83203125" style="29"/>
    <col min="6657" max="6657" width="3.83203125" style="29" customWidth="1"/>
    <col min="6658" max="6658" width="12" style="29" customWidth="1"/>
    <col min="6659" max="6659" width="40.5" style="29" customWidth="1"/>
    <col min="6660" max="6660" width="5.5" style="29" customWidth="1"/>
    <col min="6661" max="6661" width="8.5" style="29" customWidth="1"/>
    <col min="6662" max="6662" width="9.83203125" style="29" customWidth="1"/>
    <col min="6663" max="6663" width="13.83203125" style="29" customWidth="1"/>
    <col min="6664" max="6664" width="9.1640625" style="29" customWidth="1"/>
    <col min="6665" max="6912" width="8.83203125" style="29"/>
    <col min="6913" max="6913" width="3.83203125" style="29" customWidth="1"/>
    <col min="6914" max="6914" width="12" style="29" customWidth="1"/>
    <col min="6915" max="6915" width="40.5" style="29" customWidth="1"/>
    <col min="6916" max="6916" width="5.5" style="29" customWidth="1"/>
    <col min="6917" max="6917" width="8.5" style="29" customWidth="1"/>
    <col min="6918" max="6918" width="9.83203125" style="29" customWidth="1"/>
    <col min="6919" max="6919" width="13.83203125" style="29" customWidth="1"/>
    <col min="6920" max="6920" width="9.1640625" style="29" customWidth="1"/>
    <col min="6921" max="7168" width="8.83203125" style="29"/>
    <col min="7169" max="7169" width="3.83203125" style="29" customWidth="1"/>
    <col min="7170" max="7170" width="12" style="29" customWidth="1"/>
    <col min="7171" max="7171" width="40.5" style="29" customWidth="1"/>
    <col min="7172" max="7172" width="5.5" style="29" customWidth="1"/>
    <col min="7173" max="7173" width="8.5" style="29" customWidth="1"/>
    <col min="7174" max="7174" width="9.83203125" style="29" customWidth="1"/>
    <col min="7175" max="7175" width="13.83203125" style="29" customWidth="1"/>
    <col min="7176" max="7176" width="9.1640625" style="29" customWidth="1"/>
    <col min="7177" max="7424" width="8.83203125" style="29"/>
    <col min="7425" max="7425" width="3.83203125" style="29" customWidth="1"/>
    <col min="7426" max="7426" width="12" style="29" customWidth="1"/>
    <col min="7427" max="7427" width="40.5" style="29" customWidth="1"/>
    <col min="7428" max="7428" width="5.5" style="29" customWidth="1"/>
    <col min="7429" max="7429" width="8.5" style="29" customWidth="1"/>
    <col min="7430" max="7430" width="9.83203125" style="29" customWidth="1"/>
    <col min="7431" max="7431" width="13.83203125" style="29" customWidth="1"/>
    <col min="7432" max="7432" width="9.1640625" style="29" customWidth="1"/>
    <col min="7433" max="7680" width="8.83203125" style="29"/>
    <col min="7681" max="7681" width="3.83203125" style="29" customWidth="1"/>
    <col min="7682" max="7682" width="12" style="29" customWidth="1"/>
    <col min="7683" max="7683" width="40.5" style="29" customWidth="1"/>
    <col min="7684" max="7684" width="5.5" style="29" customWidth="1"/>
    <col min="7685" max="7685" width="8.5" style="29" customWidth="1"/>
    <col min="7686" max="7686" width="9.83203125" style="29" customWidth="1"/>
    <col min="7687" max="7687" width="13.83203125" style="29" customWidth="1"/>
    <col min="7688" max="7688" width="9.1640625" style="29" customWidth="1"/>
    <col min="7689" max="7936" width="8.83203125" style="29"/>
    <col min="7937" max="7937" width="3.83203125" style="29" customWidth="1"/>
    <col min="7938" max="7938" width="12" style="29" customWidth="1"/>
    <col min="7939" max="7939" width="40.5" style="29" customWidth="1"/>
    <col min="7940" max="7940" width="5.5" style="29" customWidth="1"/>
    <col min="7941" max="7941" width="8.5" style="29" customWidth="1"/>
    <col min="7942" max="7942" width="9.83203125" style="29" customWidth="1"/>
    <col min="7943" max="7943" width="13.83203125" style="29" customWidth="1"/>
    <col min="7944" max="7944" width="9.1640625" style="29" customWidth="1"/>
    <col min="7945" max="8192" width="8.83203125" style="29"/>
    <col min="8193" max="8193" width="3.83203125" style="29" customWidth="1"/>
    <col min="8194" max="8194" width="12" style="29" customWidth="1"/>
    <col min="8195" max="8195" width="40.5" style="29" customWidth="1"/>
    <col min="8196" max="8196" width="5.5" style="29" customWidth="1"/>
    <col min="8197" max="8197" width="8.5" style="29" customWidth="1"/>
    <col min="8198" max="8198" width="9.83203125" style="29" customWidth="1"/>
    <col min="8199" max="8199" width="13.83203125" style="29" customWidth="1"/>
    <col min="8200" max="8200" width="9.1640625" style="29" customWidth="1"/>
    <col min="8201" max="8448" width="8.83203125" style="29"/>
    <col min="8449" max="8449" width="3.83203125" style="29" customWidth="1"/>
    <col min="8450" max="8450" width="12" style="29" customWidth="1"/>
    <col min="8451" max="8451" width="40.5" style="29" customWidth="1"/>
    <col min="8452" max="8452" width="5.5" style="29" customWidth="1"/>
    <col min="8453" max="8453" width="8.5" style="29" customWidth="1"/>
    <col min="8454" max="8454" width="9.83203125" style="29" customWidth="1"/>
    <col min="8455" max="8455" width="13.83203125" style="29" customWidth="1"/>
    <col min="8456" max="8456" width="9.1640625" style="29" customWidth="1"/>
    <col min="8457" max="8704" width="8.83203125" style="29"/>
    <col min="8705" max="8705" width="3.83203125" style="29" customWidth="1"/>
    <col min="8706" max="8706" width="12" style="29" customWidth="1"/>
    <col min="8707" max="8707" width="40.5" style="29" customWidth="1"/>
    <col min="8708" max="8708" width="5.5" style="29" customWidth="1"/>
    <col min="8709" max="8709" width="8.5" style="29" customWidth="1"/>
    <col min="8710" max="8710" width="9.83203125" style="29" customWidth="1"/>
    <col min="8711" max="8711" width="13.83203125" style="29" customWidth="1"/>
    <col min="8712" max="8712" width="9.1640625" style="29" customWidth="1"/>
    <col min="8713" max="8960" width="8.83203125" style="29"/>
    <col min="8961" max="8961" width="3.83203125" style="29" customWidth="1"/>
    <col min="8962" max="8962" width="12" style="29" customWidth="1"/>
    <col min="8963" max="8963" width="40.5" style="29" customWidth="1"/>
    <col min="8964" max="8964" width="5.5" style="29" customWidth="1"/>
    <col min="8965" max="8965" width="8.5" style="29" customWidth="1"/>
    <col min="8966" max="8966" width="9.83203125" style="29" customWidth="1"/>
    <col min="8967" max="8967" width="13.83203125" style="29" customWidth="1"/>
    <col min="8968" max="8968" width="9.1640625" style="29" customWidth="1"/>
    <col min="8969" max="9216" width="8.83203125" style="29"/>
    <col min="9217" max="9217" width="3.83203125" style="29" customWidth="1"/>
    <col min="9218" max="9218" width="12" style="29" customWidth="1"/>
    <col min="9219" max="9219" width="40.5" style="29" customWidth="1"/>
    <col min="9220" max="9220" width="5.5" style="29" customWidth="1"/>
    <col min="9221" max="9221" width="8.5" style="29" customWidth="1"/>
    <col min="9222" max="9222" width="9.83203125" style="29" customWidth="1"/>
    <col min="9223" max="9223" width="13.83203125" style="29" customWidth="1"/>
    <col min="9224" max="9224" width="9.1640625" style="29" customWidth="1"/>
    <col min="9225" max="9472" width="8.83203125" style="29"/>
    <col min="9473" max="9473" width="3.83203125" style="29" customWidth="1"/>
    <col min="9474" max="9474" width="12" style="29" customWidth="1"/>
    <col min="9475" max="9475" width="40.5" style="29" customWidth="1"/>
    <col min="9476" max="9476" width="5.5" style="29" customWidth="1"/>
    <col min="9477" max="9477" width="8.5" style="29" customWidth="1"/>
    <col min="9478" max="9478" width="9.83203125" style="29" customWidth="1"/>
    <col min="9479" max="9479" width="13.83203125" style="29" customWidth="1"/>
    <col min="9480" max="9480" width="9.1640625" style="29" customWidth="1"/>
    <col min="9481" max="9728" width="8.83203125" style="29"/>
    <col min="9729" max="9729" width="3.83203125" style="29" customWidth="1"/>
    <col min="9730" max="9730" width="12" style="29" customWidth="1"/>
    <col min="9731" max="9731" width="40.5" style="29" customWidth="1"/>
    <col min="9732" max="9732" width="5.5" style="29" customWidth="1"/>
    <col min="9733" max="9733" width="8.5" style="29" customWidth="1"/>
    <col min="9734" max="9734" width="9.83203125" style="29" customWidth="1"/>
    <col min="9735" max="9735" width="13.83203125" style="29" customWidth="1"/>
    <col min="9736" max="9736" width="9.1640625" style="29" customWidth="1"/>
    <col min="9737" max="9984" width="8.83203125" style="29"/>
    <col min="9985" max="9985" width="3.83203125" style="29" customWidth="1"/>
    <col min="9986" max="9986" width="12" style="29" customWidth="1"/>
    <col min="9987" max="9987" width="40.5" style="29" customWidth="1"/>
    <col min="9988" max="9988" width="5.5" style="29" customWidth="1"/>
    <col min="9989" max="9989" width="8.5" style="29" customWidth="1"/>
    <col min="9990" max="9990" width="9.83203125" style="29" customWidth="1"/>
    <col min="9991" max="9991" width="13.83203125" style="29" customWidth="1"/>
    <col min="9992" max="9992" width="9.1640625" style="29" customWidth="1"/>
    <col min="9993" max="10240" width="8.83203125" style="29"/>
    <col min="10241" max="10241" width="3.83203125" style="29" customWidth="1"/>
    <col min="10242" max="10242" width="12" style="29" customWidth="1"/>
    <col min="10243" max="10243" width="40.5" style="29" customWidth="1"/>
    <col min="10244" max="10244" width="5.5" style="29" customWidth="1"/>
    <col min="10245" max="10245" width="8.5" style="29" customWidth="1"/>
    <col min="10246" max="10246" width="9.83203125" style="29" customWidth="1"/>
    <col min="10247" max="10247" width="13.83203125" style="29" customWidth="1"/>
    <col min="10248" max="10248" width="9.1640625" style="29" customWidth="1"/>
    <col min="10249" max="10496" width="8.83203125" style="29"/>
    <col min="10497" max="10497" width="3.83203125" style="29" customWidth="1"/>
    <col min="10498" max="10498" width="12" style="29" customWidth="1"/>
    <col min="10499" max="10499" width="40.5" style="29" customWidth="1"/>
    <col min="10500" max="10500" width="5.5" style="29" customWidth="1"/>
    <col min="10501" max="10501" width="8.5" style="29" customWidth="1"/>
    <col min="10502" max="10502" width="9.83203125" style="29" customWidth="1"/>
    <col min="10503" max="10503" width="13.83203125" style="29" customWidth="1"/>
    <col min="10504" max="10504" width="9.1640625" style="29" customWidth="1"/>
    <col min="10505" max="10752" width="8.83203125" style="29"/>
    <col min="10753" max="10753" width="3.83203125" style="29" customWidth="1"/>
    <col min="10754" max="10754" width="12" style="29" customWidth="1"/>
    <col min="10755" max="10755" width="40.5" style="29" customWidth="1"/>
    <col min="10756" max="10756" width="5.5" style="29" customWidth="1"/>
    <col min="10757" max="10757" width="8.5" style="29" customWidth="1"/>
    <col min="10758" max="10758" width="9.83203125" style="29" customWidth="1"/>
    <col min="10759" max="10759" width="13.83203125" style="29" customWidth="1"/>
    <col min="10760" max="10760" width="9.1640625" style="29" customWidth="1"/>
    <col min="10761" max="11008" width="8.83203125" style="29"/>
    <col min="11009" max="11009" width="3.83203125" style="29" customWidth="1"/>
    <col min="11010" max="11010" width="12" style="29" customWidth="1"/>
    <col min="11011" max="11011" width="40.5" style="29" customWidth="1"/>
    <col min="11012" max="11012" width="5.5" style="29" customWidth="1"/>
    <col min="11013" max="11013" width="8.5" style="29" customWidth="1"/>
    <col min="11014" max="11014" width="9.83203125" style="29" customWidth="1"/>
    <col min="11015" max="11015" width="13.83203125" style="29" customWidth="1"/>
    <col min="11016" max="11016" width="9.1640625" style="29" customWidth="1"/>
    <col min="11017" max="11264" width="8.83203125" style="29"/>
    <col min="11265" max="11265" width="3.83203125" style="29" customWidth="1"/>
    <col min="11266" max="11266" width="12" style="29" customWidth="1"/>
    <col min="11267" max="11267" width="40.5" style="29" customWidth="1"/>
    <col min="11268" max="11268" width="5.5" style="29" customWidth="1"/>
    <col min="11269" max="11269" width="8.5" style="29" customWidth="1"/>
    <col min="11270" max="11270" width="9.83203125" style="29" customWidth="1"/>
    <col min="11271" max="11271" width="13.83203125" style="29" customWidth="1"/>
    <col min="11272" max="11272" width="9.1640625" style="29" customWidth="1"/>
    <col min="11273" max="11520" width="8.83203125" style="29"/>
    <col min="11521" max="11521" width="3.83203125" style="29" customWidth="1"/>
    <col min="11522" max="11522" width="12" style="29" customWidth="1"/>
    <col min="11523" max="11523" width="40.5" style="29" customWidth="1"/>
    <col min="11524" max="11524" width="5.5" style="29" customWidth="1"/>
    <col min="11525" max="11525" width="8.5" style="29" customWidth="1"/>
    <col min="11526" max="11526" width="9.83203125" style="29" customWidth="1"/>
    <col min="11527" max="11527" width="13.83203125" style="29" customWidth="1"/>
    <col min="11528" max="11528" width="9.1640625" style="29" customWidth="1"/>
    <col min="11529" max="11776" width="8.83203125" style="29"/>
    <col min="11777" max="11777" width="3.83203125" style="29" customWidth="1"/>
    <col min="11778" max="11778" width="12" style="29" customWidth="1"/>
    <col min="11779" max="11779" width="40.5" style="29" customWidth="1"/>
    <col min="11780" max="11780" width="5.5" style="29" customWidth="1"/>
    <col min="11781" max="11781" width="8.5" style="29" customWidth="1"/>
    <col min="11782" max="11782" width="9.83203125" style="29" customWidth="1"/>
    <col min="11783" max="11783" width="13.83203125" style="29" customWidth="1"/>
    <col min="11784" max="11784" width="9.1640625" style="29" customWidth="1"/>
    <col min="11785" max="12032" width="8.83203125" style="29"/>
    <col min="12033" max="12033" width="3.83203125" style="29" customWidth="1"/>
    <col min="12034" max="12034" width="12" style="29" customWidth="1"/>
    <col min="12035" max="12035" width="40.5" style="29" customWidth="1"/>
    <col min="12036" max="12036" width="5.5" style="29" customWidth="1"/>
    <col min="12037" max="12037" width="8.5" style="29" customWidth="1"/>
    <col min="12038" max="12038" width="9.83203125" style="29" customWidth="1"/>
    <col min="12039" max="12039" width="13.83203125" style="29" customWidth="1"/>
    <col min="12040" max="12040" width="9.1640625" style="29" customWidth="1"/>
    <col min="12041" max="12288" width="8.83203125" style="29"/>
    <col min="12289" max="12289" width="3.83203125" style="29" customWidth="1"/>
    <col min="12290" max="12290" width="12" style="29" customWidth="1"/>
    <col min="12291" max="12291" width="40.5" style="29" customWidth="1"/>
    <col min="12292" max="12292" width="5.5" style="29" customWidth="1"/>
    <col min="12293" max="12293" width="8.5" style="29" customWidth="1"/>
    <col min="12294" max="12294" width="9.83203125" style="29" customWidth="1"/>
    <col min="12295" max="12295" width="13.83203125" style="29" customWidth="1"/>
    <col min="12296" max="12296" width="9.1640625" style="29" customWidth="1"/>
    <col min="12297" max="12544" width="8.83203125" style="29"/>
    <col min="12545" max="12545" width="3.83203125" style="29" customWidth="1"/>
    <col min="12546" max="12546" width="12" style="29" customWidth="1"/>
    <col min="12547" max="12547" width="40.5" style="29" customWidth="1"/>
    <col min="12548" max="12548" width="5.5" style="29" customWidth="1"/>
    <col min="12549" max="12549" width="8.5" style="29" customWidth="1"/>
    <col min="12550" max="12550" width="9.83203125" style="29" customWidth="1"/>
    <col min="12551" max="12551" width="13.83203125" style="29" customWidth="1"/>
    <col min="12552" max="12552" width="9.1640625" style="29" customWidth="1"/>
    <col min="12553" max="12800" width="8.83203125" style="29"/>
    <col min="12801" max="12801" width="3.83203125" style="29" customWidth="1"/>
    <col min="12802" max="12802" width="12" style="29" customWidth="1"/>
    <col min="12803" max="12803" width="40.5" style="29" customWidth="1"/>
    <col min="12804" max="12804" width="5.5" style="29" customWidth="1"/>
    <col min="12805" max="12805" width="8.5" style="29" customWidth="1"/>
    <col min="12806" max="12806" width="9.83203125" style="29" customWidth="1"/>
    <col min="12807" max="12807" width="13.83203125" style="29" customWidth="1"/>
    <col min="12808" max="12808" width="9.1640625" style="29" customWidth="1"/>
    <col min="12809" max="13056" width="8.83203125" style="29"/>
    <col min="13057" max="13057" width="3.83203125" style="29" customWidth="1"/>
    <col min="13058" max="13058" width="12" style="29" customWidth="1"/>
    <col min="13059" max="13059" width="40.5" style="29" customWidth="1"/>
    <col min="13060" max="13060" width="5.5" style="29" customWidth="1"/>
    <col min="13061" max="13061" width="8.5" style="29" customWidth="1"/>
    <col min="13062" max="13062" width="9.83203125" style="29" customWidth="1"/>
    <col min="13063" max="13063" width="13.83203125" style="29" customWidth="1"/>
    <col min="13064" max="13064" width="9.1640625" style="29" customWidth="1"/>
    <col min="13065" max="13312" width="8.83203125" style="29"/>
    <col min="13313" max="13313" width="3.83203125" style="29" customWidth="1"/>
    <col min="13314" max="13314" width="12" style="29" customWidth="1"/>
    <col min="13315" max="13315" width="40.5" style="29" customWidth="1"/>
    <col min="13316" max="13316" width="5.5" style="29" customWidth="1"/>
    <col min="13317" max="13317" width="8.5" style="29" customWidth="1"/>
    <col min="13318" max="13318" width="9.83203125" style="29" customWidth="1"/>
    <col min="13319" max="13319" width="13.83203125" style="29" customWidth="1"/>
    <col min="13320" max="13320" width="9.1640625" style="29" customWidth="1"/>
    <col min="13321" max="13568" width="8.83203125" style="29"/>
    <col min="13569" max="13569" width="3.83203125" style="29" customWidth="1"/>
    <col min="13570" max="13570" width="12" style="29" customWidth="1"/>
    <col min="13571" max="13571" width="40.5" style="29" customWidth="1"/>
    <col min="13572" max="13572" width="5.5" style="29" customWidth="1"/>
    <col min="13573" max="13573" width="8.5" style="29" customWidth="1"/>
    <col min="13574" max="13574" width="9.83203125" style="29" customWidth="1"/>
    <col min="13575" max="13575" width="13.83203125" style="29" customWidth="1"/>
    <col min="13576" max="13576" width="9.1640625" style="29" customWidth="1"/>
    <col min="13577" max="13824" width="8.83203125" style="29"/>
    <col min="13825" max="13825" width="3.83203125" style="29" customWidth="1"/>
    <col min="13826" max="13826" width="12" style="29" customWidth="1"/>
    <col min="13827" max="13827" width="40.5" style="29" customWidth="1"/>
    <col min="13828" max="13828" width="5.5" style="29" customWidth="1"/>
    <col min="13829" max="13829" width="8.5" style="29" customWidth="1"/>
    <col min="13830" max="13830" width="9.83203125" style="29" customWidth="1"/>
    <col min="13831" max="13831" width="13.83203125" style="29" customWidth="1"/>
    <col min="13832" max="13832" width="9.1640625" style="29" customWidth="1"/>
    <col min="13833" max="14080" width="8.83203125" style="29"/>
    <col min="14081" max="14081" width="3.83203125" style="29" customWidth="1"/>
    <col min="14082" max="14082" width="12" style="29" customWidth="1"/>
    <col min="14083" max="14083" width="40.5" style="29" customWidth="1"/>
    <col min="14084" max="14084" width="5.5" style="29" customWidth="1"/>
    <col min="14085" max="14085" width="8.5" style="29" customWidth="1"/>
    <col min="14086" max="14086" width="9.83203125" style="29" customWidth="1"/>
    <col min="14087" max="14087" width="13.83203125" style="29" customWidth="1"/>
    <col min="14088" max="14088" width="9.1640625" style="29" customWidth="1"/>
    <col min="14089" max="14336" width="8.83203125" style="29"/>
    <col min="14337" max="14337" width="3.83203125" style="29" customWidth="1"/>
    <col min="14338" max="14338" width="12" style="29" customWidth="1"/>
    <col min="14339" max="14339" width="40.5" style="29" customWidth="1"/>
    <col min="14340" max="14340" width="5.5" style="29" customWidth="1"/>
    <col min="14341" max="14341" width="8.5" style="29" customWidth="1"/>
    <col min="14342" max="14342" width="9.83203125" style="29" customWidth="1"/>
    <col min="14343" max="14343" width="13.83203125" style="29" customWidth="1"/>
    <col min="14344" max="14344" width="9.1640625" style="29" customWidth="1"/>
    <col min="14345" max="14592" width="8.83203125" style="29"/>
    <col min="14593" max="14593" width="3.83203125" style="29" customWidth="1"/>
    <col min="14594" max="14594" width="12" style="29" customWidth="1"/>
    <col min="14595" max="14595" width="40.5" style="29" customWidth="1"/>
    <col min="14596" max="14596" width="5.5" style="29" customWidth="1"/>
    <col min="14597" max="14597" width="8.5" style="29" customWidth="1"/>
    <col min="14598" max="14598" width="9.83203125" style="29" customWidth="1"/>
    <col min="14599" max="14599" width="13.83203125" style="29" customWidth="1"/>
    <col min="14600" max="14600" width="9.1640625" style="29" customWidth="1"/>
    <col min="14601" max="14848" width="8.83203125" style="29"/>
    <col min="14849" max="14849" width="3.83203125" style="29" customWidth="1"/>
    <col min="14850" max="14850" width="12" style="29" customWidth="1"/>
    <col min="14851" max="14851" width="40.5" style="29" customWidth="1"/>
    <col min="14852" max="14852" width="5.5" style="29" customWidth="1"/>
    <col min="14853" max="14853" width="8.5" style="29" customWidth="1"/>
    <col min="14854" max="14854" width="9.83203125" style="29" customWidth="1"/>
    <col min="14855" max="14855" width="13.83203125" style="29" customWidth="1"/>
    <col min="14856" max="14856" width="9.1640625" style="29" customWidth="1"/>
    <col min="14857" max="15104" width="8.83203125" style="29"/>
    <col min="15105" max="15105" width="3.83203125" style="29" customWidth="1"/>
    <col min="15106" max="15106" width="12" style="29" customWidth="1"/>
    <col min="15107" max="15107" width="40.5" style="29" customWidth="1"/>
    <col min="15108" max="15108" width="5.5" style="29" customWidth="1"/>
    <col min="15109" max="15109" width="8.5" style="29" customWidth="1"/>
    <col min="15110" max="15110" width="9.83203125" style="29" customWidth="1"/>
    <col min="15111" max="15111" width="13.83203125" style="29" customWidth="1"/>
    <col min="15112" max="15112" width="9.1640625" style="29" customWidth="1"/>
    <col min="15113" max="15360" width="8.83203125" style="29"/>
    <col min="15361" max="15361" width="3.83203125" style="29" customWidth="1"/>
    <col min="15362" max="15362" width="12" style="29" customWidth="1"/>
    <col min="15363" max="15363" width="40.5" style="29" customWidth="1"/>
    <col min="15364" max="15364" width="5.5" style="29" customWidth="1"/>
    <col min="15365" max="15365" width="8.5" style="29" customWidth="1"/>
    <col min="15366" max="15366" width="9.83203125" style="29" customWidth="1"/>
    <col min="15367" max="15367" width="13.83203125" style="29" customWidth="1"/>
    <col min="15368" max="15368" width="9.1640625" style="29" customWidth="1"/>
    <col min="15369" max="15616" width="8.83203125" style="29"/>
    <col min="15617" max="15617" width="3.83203125" style="29" customWidth="1"/>
    <col min="15618" max="15618" width="12" style="29" customWidth="1"/>
    <col min="15619" max="15619" width="40.5" style="29" customWidth="1"/>
    <col min="15620" max="15620" width="5.5" style="29" customWidth="1"/>
    <col min="15621" max="15621" width="8.5" style="29" customWidth="1"/>
    <col min="15622" max="15622" width="9.83203125" style="29" customWidth="1"/>
    <col min="15623" max="15623" width="13.83203125" style="29" customWidth="1"/>
    <col min="15624" max="15624" width="9.1640625" style="29" customWidth="1"/>
    <col min="15625" max="15872" width="8.83203125" style="29"/>
    <col min="15873" max="15873" width="3.83203125" style="29" customWidth="1"/>
    <col min="15874" max="15874" width="12" style="29" customWidth="1"/>
    <col min="15875" max="15875" width="40.5" style="29" customWidth="1"/>
    <col min="15876" max="15876" width="5.5" style="29" customWidth="1"/>
    <col min="15877" max="15877" width="8.5" style="29" customWidth="1"/>
    <col min="15878" max="15878" width="9.83203125" style="29" customWidth="1"/>
    <col min="15879" max="15879" width="13.83203125" style="29" customWidth="1"/>
    <col min="15880" max="15880" width="9.1640625" style="29" customWidth="1"/>
    <col min="15881" max="16128" width="8.83203125" style="29"/>
    <col min="16129" max="16129" width="3.83203125" style="29" customWidth="1"/>
    <col min="16130" max="16130" width="12" style="29" customWidth="1"/>
    <col min="16131" max="16131" width="40.5" style="29" customWidth="1"/>
    <col min="16132" max="16132" width="5.5" style="29" customWidth="1"/>
    <col min="16133" max="16133" width="8.5" style="29" customWidth="1"/>
    <col min="16134" max="16134" width="9.83203125" style="29" customWidth="1"/>
    <col min="16135" max="16135" width="13.83203125" style="29" customWidth="1"/>
    <col min="16136" max="16136" width="9.1640625" style="29" customWidth="1"/>
    <col min="16137" max="16384" width="8.83203125" style="29"/>
  </cols>
  <sheetData>
    <row r="1" spans="1:11">
      <c r="A1" s="265" t="s">
        <v>0</v>
      </c>
      <c r="B1" s="265"/>
      <c r="C1" s="265"/>
      <c r="D1" s="265"/>
      <c r="E1" s="265"/>
      <c r="F1" s="265"/>
      <c r="G1" s="265"/>
      <c r="I1" s="29"/>
    </row>
    <row r="2" spans="1:11" ht="12" thickBot="1">
      <c r="A2" s="30"/>
      <c r="B2" s="31"/>
      <c r="C2" s="32"/>
      <c r="D2" s="32"/>
      <c r="E2" s="33"/>
      <c r="F2" s="32"/>
      <c r="G2" s="34"/>
      <c r="I2" s="34"/>
    </row>
    <row r="3" spans="1:11" ht="12" thickTop="1">
      <c r="A3" s="266" t="s">
        <v>1</v>
      </c>
      <c r="B3" s="267"/>
      <c r="C3" s="35" t="s">
        <v>46</v>
      </c>
      <c r="D3" s="36"/>
      <c r="E3" s="37"/>
      <c r="F3" s="38"/>
      <c r="G3" s="39"/>
      <c r="H3" s="40"/>
      <c r="I3" s="39"/>
      <c r="J3" s="40"/>
      <c r="K3" s="41"/>
    </row>
    <row r="4" spans="1:11" ht="12" thickBot="1">
      <c r="A4" s="268" t="s">
        <v>2</v>
      </c>
      <c r="B4" s="269"/>
      <c r="C4" s="42" t="s">
        <v>47</v>
      </c>
      <c r="D4" s="43"/>
      <c r="E4" s="270"/>
      <c r="F4" s="270"/>
      <c r="G4" s="270"/>
      <c r="H4" s="44"/>
      <c r="I4" s="44"/>
      <c r="J4" s="44"/>
      <c r="K4" s="45"/>
    </row>
    <row r="5" spans="1:11" ht="12.75" thickTop="1" thickBot="1">
      <c r="A5" s="30"/>
      <c r="B5" s="30"/>
      <c r="C5" s="30"/>
      <c r="D5" s="30"/>
      <c r="E5" s="46"/>
      <c r="F5" s="30"/>
      <c r="G5" s="47"/>
      <c r="I5" s="47"/>
    </row>
    <row r="6" spans="1:11">
      <c r="A6" s="30"/>
      <c r="B6" s="30"/>
      <c r="C6" s="30"/>
      <c r="D6" s="30"/>
      <c r="E6" s="271" t="s">
        <v>7</v>
      </c>
      <c r="F6" s="272"/>
      <c r="G6" s="272"/>
      <c r="H6" s="48"/>
      <c r="I6" s="273" t="s">
        <v>240</v>
      </c>
      <c r="J6" s="273"/>
      <c r="K6" s="274"/>
    </row>
    <row r="7" spans="1:11">
      <c r="A7" s="49" t="s">
        <v>3</v>
      </c>
      <c r="B7" s="50" t="s">
        <v>4</v>
      </c>
      <c r="C7" s="50" t="s">
        <v>5</v>
      </c>
      <c r="D7" s="50" t="s">
        <v>6</v>
      </c>
      <c r="E7" s="51" t="s">
        <v>241</v>
      </c>
      <c r="F7" s="51" t="s">
        <v>235</v>
      </c>
      <c r="G7" s="52" t="s">
        <v>236</v>
      </c>
      <c r="H7" s="53" t="s">
        <v>8</v>
      </c>
      <c r="I7" s="54" t="s">
        <v>237</v>
      </c>
      <c r="J7" s="55" t="s">
        <v>238</v>
      </c>
      <c r="K7" s="55" t="s">
        <v>239</v>
      </c>
    </row>
    <row r="8" spans="1:11">
      <c r="A8" s="56" t="s">
        <v>9</v>
      </c>
      <c r="B8" s="57" t="s">
        <v>10</v>
      </c>
      <c r="C8" s="58" t="s">
        <v>11</v>
      </c>
      <c r="D8" s="59"/>
      <c r="E8" s="60"/>
      <c r="F8" s="61"/>
      <c r="G8" s="62"/>
      <c r="H8" s="63"/>
      <c r="I8" s="64"/>
      <c r="J8" s="65"/>
      <c r="K8" s="65"/>
    </row>
    <row r="9" spans="1:11">
      <c r="A9" s="59">
        <v>1</v>
      </c>
      <c r="B9" s="1" t="s">
        <v>82</v>
      </c>
      <c r="C9" s="2" t="s">
        <v>83</v>
      </c>
      <c r="D9" s="66" t="s">
        <v>14</v>
      </c>
      <c r="E9" s="61">
        <v>92.7</v>
      </c>
      <c r="F9" s="61">
        <v>92.7</v>
      </c>
      <c r="G9" s="67">
        <f>F9-E9</f>
        <v>0</v>
      </c>
      <c r="H9" s="68">
        <v>128</v>
      </c>
      <c r="I9" s="64">
        <f t="shared" ref="I9:I19" si="0">E9*H9</f>
        <v>11865.6</v>
      </c>
      <c r="J9" s="64">
        <f>F9*H9</f>
        <v>11865.6</v>
      </c>
      <c r="K9" s="180">
        <f>J9-I9</f>
        <v>0</v>
      </c>
    </row>
    <row r="10" spans="1:11">
      <c r="A10" s="59">
        <f t="shared" ref="A10:A19" si="1">A9+1</f>
        <v>2</v>
      </c>
      <c r="B10" s="1" t="s">
        <v>48</v>
      </c>
      <c r="C10" s="2" t="s">
        <v>49</v>
      </c>
      <c r="D10" s="66" t="s">
        <v>14</v>
      </c>
      <c r="E10" s="61">
        <v>5.6</v>
      </c>
      <c r="F10" s="61">
        <v>5.6</v>
      </c>
      <c r="G10" s="67">
        <f t="shared" ref="G10:G19" si="2">F10-E10</f>
        <v>0</v>
      </c>
      <c r="H10" s="68">
        <v>590</v>
      </c>
      <c r="I10" s="64">
        <f t="shared" si="0"/>
        <v>3304</v>
      </c>
      <c r="J10" s="64">
        <f t="shared" ref="J10:J19" si="3">F10*H10</f>
        <v>3304</v>
      </c>
      <c r="K10" s="180">
        <f t="shared" ref="K10:K19" si="4">J10-I10</f>
        <v>0</v>
      </c>
    </row>
    <row r="11" spans="1:11" ht="22.5">
      <c r="A11" s="59">
        <f t="shared" si="1"/>
        <v>3</v>
      </c>
      <c r="B11" s="1" t="s">
        <v>84</v>
      </c>
      <c r="C11" s="2" t="s">
        <v>85</v>
      </c>
      <c r="D11" s="66" t="s">
        <v>14</v>
      </c>
      <c r="E11" s="61">
        <v>5.6</v>
      </c>
      <c r="F11" s="61">
        <v>5.6</v>
      </c>
      <c r="G11" s="67">
        <f t="shared" si="2"/>
        <v>0</v>
      </c>
      <c r="H11" s="68">
        <v>251</v>
      </c>
      <c r="I11" s="64">
        <f t="shared" si="0"/>
        <v>1405.6</v>
      </c>
      <c r="J11" s="64">
        <f t="shared" si="3"/>
        <v>1405.6</v>
      </c>
      <c r="K11" s="180">
        <f t="shared" si="4"/>
        <v>0</v>
      </c>
    </row>
    <row r="12" spans="1:11">
      <c r="A12" s="59">
        <f t="shared" si="1"/>
        <v>4</v>
      </c>
      <c r="B12" s="1" t="s">
        <v>86</v>
      </c>
      <c r="C12" s="2" t="s">
        <v>87</v>
      </c>
      <c r="D12" s="66" t="s">
        <v>14</v>
      </c>
      <c r="E12" s="61">
        <v>3.5</v>
      </c>
      <c r="F12" s="61">
        <v>3.5</v>
      </c>
      <c r="G12" s="67">
        <f t="shared" si="2"/>
        <v>0</v>
      </c>
      <c r="H12" s="68">
        <v>965</v>
      </c>
      <c r="I12" s="64">
        <f t="shared" si="0"/>
        <v>3377.5</v>
      </c>
      <c r="J12" s="64">
        <f t="shared" si="3"/>
        <v>3377.5</v>
      </c>
      <c r="K12" s="180">
        <f t="shared" si="4"/>
        <v>0</v>
      </c>
    </row>
    <row r="13" spans="1:11" ht="22.5">
      <c r="A13" s="59">
        <f t="shared" si="1"/>
        <v>5</v>
      </c>
      <c r="B13" s="1" t="s">
        <v>88</v>
      </c>
      <c r="C13" s="2" t="s">
        <v>89</v>
      </c>
      <c r="D13" s="66" t="s">
        <v>14</v>
      </c>
      <c r="E13" s="61">
        <v>100.3</v>
      </c>
      <c r="F13" s="61">
        <v>100.3</v>
      </c>
      <c r="G13" s="67">
        <f t="shared" si="2"/>
        <v>0</v>
      </c>
      <c r="H13" s="68">
        <v>236</v>
      </c>
      <c r="I13" s="64">
        <f t="shared" si="0"/>
        <v>23670.799999999999</v>
      </c>
      <c r="J13" s="64">
        <f t="shared" si="3"/>
        <v>23670.799999999999</v>
      </c>
      <c r="K13" s="180">
        <f t="shared" si="4"/>
        <v>0</v>
      </c>
    </row>
    <row r="14" spans="1:11" ht="22.5">
      <c r="A14" s="59">
        <f t="shared" si="1"/>
        <v>6</v>
      </c>
      <c r="B14" s="1" t="s">
        <v>17</v>
      </c>
      <c r="C14" s="2" t="s">
        <v>18</v>
      </c>
      <c r="D14" s="66" t="s">
        <v>14</v>
      </c>
      <c r="E14" s="61">
        <v>23</v>
      </c>
      <c r="F14" s="61">
        <v>23</v>
      </c>
      <c r="G14" s="67">
        <f t="shared" si="2"/>
        <v>0</v>
      </c>
      <c r="H14" s="68">
        <v>56.2</v>
      </c>
      <c r="I14" s="64">
        <f t="shared" si="0"/>
        <v>1292.6000000000001</v>
      </c>
      <c r="J14" s="64">
        <f t="shared" si="3"/>
        <v>1292.6000000000001</v>
      </c>
      <c r="K14" s="180">
        <f t="shared" si="4"/>
        <v>0</v>
      </c>
    </row>
    <row r="15" spans="1:11" ht="22.5">
      <c r="A15" s="59">
        <f t="shared" si="1"/>
        <v>7</v>
      </c>
      <c r="B15" s="1" t="s">
        <v>52</v>
      </c>
      <c r="C15" s="2" t="s">
        <v>53</v>
      </c>
      <c r="D15" s="66" t="s">
        <v>14</v>
      </c>
      <c r="E15" s="61">
        <v>100.3</v>
      </c>
      <c r="F15" s="61">
        <v>100.3</v>
      </c>
      <c r="G15" s="67">
        <f t="shared" si="2"/>
        <v>0</v>
      </c>
      <c r="H15" s="68">
        <v>13.2</v>
      </c>
      <c r="I15" s="64">
        <f t="shared" si="0"/>
        <v>1323.9599999999998</v>
      </c>
      <c r="J15" s="64">
        <f t="shared" si="3"/>
        <v>1323.9599999999998</v>
      </c>
      <c r="K15" s="180">
        <f t="shared" si="4"/>
        <v>0</v>
      </c>
    </row>
    <row r="16" spans="1:11" ht="22.5">
      <c r="A16" s="59">
        <f t="shared" si="1"/>
        <v>8</v>
      </c>
      <c r="B16" s="1" t="s">
        <v>20</v>
      </c>
      <c r="C16" s="2" t="s">
        <v>21</v>
      </c>
      <c r="D16" s="66" t="s">
        <v>19</v>
      </c>
      <c r="E16" s="61">
        <v>206</v>
      </c>
      <c r="F16" s="61">
        <v>206</v>
      </c>
      <c r="G16" s="67">
        <f t="shared" si="2"/>
        <v>0</v>
      </c>
      <c r="H16" s="68">
        <v>9.5</v>
      </c>
      <c r="I16" s="64">
        <f t="shared" si="0"/>
        <v>1957</v>
      </c>
      <c r="J16" s="64">
        <f t="shared" si="3"/>
        <v>1957</v>
      </c>
      <c r="K16" s="180">
        <f t="shared" si="4"/>
        <v>0</v>
      </c>
    </row>
    <row r="17" spans="1:106" ht="25.5" customHeight="1">
      <c r="A17" s="59">
        <f t="shared" si="1"/>
        <v>9</v>
      </c>
      <c r="B17" s="1" t="s">
        <v>22</v>
      </c>
      <c r="C17" s="2" t="s">
        <v>23</v>
      </c>
      <c r="D17" s="66" t="s">
        <v>19</v>
      </c>
      <c r="E17" s="61">
        <v>95</v>
      </c>
      <c r="F17" s="61">
        <v>95</v>
      </c>
      <c r="G17" s="67">
        <f t="shared" si="2"/>
        <v>0</v>
      </c>
      <c r="H17" s="68">
        <v>86.4</v>
      </c>
      <c r="I17" s="64">
        <f t="shared" si="0"/>
        <v>8208</v>
      </c>
      <c r="J17" s="64">
        <f t="shared" si="3"/>
        <v>8208</v>
      </c>
      <c r="K17" s="180">
        <f t="shared" si="4"/>
        <v>0</v>
      </c>
    </row>
    <row r="18" spans="1:106">
      <c r="A18" s="59">
        <f t="shared" si="1"/>
        <v>10</v>
      </c>
      <c r="B18" s="1" t="s">
        <v>96</v>
      </c>
      <c r="C18" s="2" t="s">
        <v>97</v>
      </c>
      <c r="D18" s="66" t="s">
        <v>14</v>
      </c>
      <c r="E18" s="61">
        <f>E15</f>
        <v>100.3</v>
      </c>
      <c r="F18" s="61">
        <f>F15</f>
        <v>100.3</v>
      </c>
      <c r="G18" s="67">
        <f t="shared" si="2"/>
        <v>0</v>
      </c>
      <c r="H18" s="68">
        <v>210</v>
      </c>
      <c r="I18" s="64">
        <f t="shared" si="0"/>
        <v>21063</v>
      </c>
      <c r="J18" s="64">
        <f t="shared" si="3"/>
        <v>21063</v>
      </c>
      <c r="K18" s="180">
        <f t="shared" si="4"/>
        <v>0</v>
      </c>
    </row>
    <row r="19" spans="1:106">
      <c r="A19" s="59">
        <f t="shared" si="1"/>
        <v>11</v>
      </c>
      <c r="B19" s="1" t="s">
        <v>61</v>
      </c>
      <c r="C19" s="2" t="s">
        <v>62</v>
      </c>
      <c r="D19" s="66" t="s">
        <v>63</v>
      </c>
      <c r="E19" s="61">
        <v>43.7</v>
      </c>
      <c r="F19" s="61">
        <v>43.7</v>
      </c>
      <c r="G19" s="67">
        <f t="shared" si="2"/>
        <v>0</v>
      </c>
      <c r="H19" s="68">
        <v>370</v>
      </c>
      <c r="I19" s="64">
        <f t="shared" si="0"/>
        <v>16169.000000000002</v>
      </c>
      <c r="J19" s="64">
        <f t="shared" si="3"/>
        <v>16169.000000000002</v>
      </c>
      <c r="K19" s="180">
        <f t="shared" si="4"/>
        <v>0</v>
      </c>
    </row>
    <row r="20" spans="1:106">
      <c r="A20" s="70"/>
      <c r="B20" s="71" t="s">
        <v>24</v>
      </c>
      <c r="C20" s="72" t="str">
        <f>CONCATENATE(B8," ",C8)</f>
        <v>1 Zemní práce</v>
      </c>
      <c r="D20" s="70"/>
      <c r="E20" s="73"/>
      <c r="F20" s="73"/>
      <c r="G20" s="74"/>
      <c r="H20" s="68"/>
      <c r="I20" s="75">
        <f>SUM(I9:I19)</f>
        <v>93637.06</v>
      </c>
      <c r="J20" s="75">
        <f t="shared" ref="J20:K20" si="5">SUM(J9:J19)</f>
        <v>93637.06</v>
      </c>
      <c r="K20" s="182">
        <f t="shared" si="5"/>
        <v>0</v>
      </c>
    </row>
    <row r="21" spans="1:106" ht="15" customHeight="1">
      <c r="A21" s="56" t="s">
        <v>9</v>
      </c>
      <c r="B21" s="57" t="s">
        <v>25</v>
      </c>
      <c r="C21" s="58" t="s">
        <v>26</v>
      </c>
      <c r="D21" s="59"/>
      <c r="E21" s="60"/>
      <c r="F21" s="60"/>
      <c r="G21" s="76"/>
      <c r="H21" s="77"/>
      <c r="I21" s="64"/>
      <c r="K21" s="180"/>
    </row>
    <row r="22" spans="1:106" ht="13.15" customHeight="1">
      <c r="A22" s="59">
        <v>12</v>
      </c>
      <c r="B22" s="1" t="s">
        <v>10</v>
      </c>
      <c r="C22" s="2" t="s">
        <v>64</v>
      </c>
      <c r="D22" s="66" t="s">
        <v>35</v>
      </c>
      <c r="E22" s="61">
        <v>6</v>
      </c>
      <c r="F22" s="61">
        <v>6</v>
      </c>
      <c r="G22" s="67">
        <f>F22-E22</f>
        <v>0</v>
      </c>
      <c r="H22" s="68">
        <v>390</v>
      </c>
      <c r="I22" s="64">
        <f>E22*H22</f>
        <v>2340</v>
      </c>
      <c r="J22" s="64">
        <f>F22*H22</f>
        <v>2340</v>
      </c>
      <c r="K22" s="180">
        <f>J22-I22</f>
        <v>0</v>
      </c>
    </row>
    <row r="23" spans="1:106">
      <c r="A23" s="70"/>
      <c r="B23" s="71" t="s">
        <v>24</v>
      </c>
      <c r="C23" s="72" t="str">
        <f>CONCATENATE(B21," ",C21)</f>
        <v>2 Základy,zvláštní zakládání</v>
      </c>
      <c r="D23" s="70"/>
      <c r="E23" s="73"/>
      <c r="F23" s="73"/>
      <c r="G23" s="74"/>
      <c r="H23" s="78"/>
      <c r="I23" s="75">
        <f>SUM(I22:I22)</f>
        <v>2340</v>
      </c>
      <c r="J23" s="75">
        <f t="shared" ref="J23:K23" si="6">SUM(J22:J22)</f>
        <v>2340</v>
      </c>
      <c r="K23" s="182">
        <f t="shared" si="6"/>
        <v>0</v>
      </c>
    </row>
    <row r="24" spans="1:106">
      <c r="A24" s="56" t="s">
        <v>9</v>
      </c>
      <c r="B24" s="57" t="s">
        <v>33</v>
      </c>
      <c r="C24" s="58" t="s">
        <v>34</v>
      </c>
      <c r="D24" s="59"/>
      <c r="E24" s="60"/>
      <c r="F24" s="60"/>
      <c r="G24" s="76"/>
      <c r="H24" s="68"/>
      <c r="I24" s="64"/>
      <c r="K24" s="180"/>
    </row>
    <row r="25" spans="1:106" ht="22.5">
      <c r="A25" s="79">
        <v>13</v>
      </c>
      <c r="B25" s="10" t="s">
        <v>226</v>
      </c>
      <c r="C25" s="11" t="s">
        <v>227</v>
      </c>
      <c r="D25" s="80" t="s">
        <v>35</v>
      </c>
      <c r="E25" s="81">
        <v>13</v>
      </c>
      <c r="F25" s="81">
        <v>0</v>
      </c>
      <c r="G25" s="82">
        <f t="shared" ref="G25:G28" si="7">F25-E25</f>
        <v>-13</v>
      </c>
      <c r="H25" s="83">
        <v>3364</v>
      </c>
      <c r="I25" s="84">
        <f>E25*H25</f>
        <v>43732</v>
      </c>
      <c r="J25" s="84">
        <f t="shared" ref="J25:J28" si="8">F25*H25</f>
        <v>0</v>
      </c>
      <c r="K25" s="181">
        <f t="shared" ref="K25:K28" si="9">J25-I25</f>
        <v>-43732</v>
      </c>
      <c r="Q25" s="86">
        <v>2</v>
      </c>
      <c r="AC25" s="29">
        <v>12</v>
      </c>
      <c r="AD25" s="29">
        <v>0</v>
      </c>
      <c r="AE25" s="29">
        <v>2</v>
      </c>
      <c r="BB25" s="29">
        <v>1</v>
      </c>
      <c r="BC25" s="29">
        <f>IF(BB25=1,I25,0)</f>
        <v>43732</v>
      </c>
      <c r="BD25" s="29">
        <f>IF(BB25=2,I25,0)</f>
        <v>0</v>
      </c>
      <c r="BE25" s="29">
        <f>IF(BB25=3,I25,0)</f>
        <v>0</v>
      </c>
      <c r="BF25" s="29">
        <f>IF(BB25=4,I25,0)</f>
        <v>0</v>
      </c>
      <c r="BG25" s="29">
        <f>IF(BB25=5,I25,0)</f>
        <v>0</v>
      </c>
      <c r="DB25" s="29">
        <v>1.4667399999999999</v>
      </c>
    </row>
    <row r="26" spans="1:106" ht="22.5">
      <c r="A26" s="79">
        <f t="shared" ref="A26:A27" si="10">A25+1</f>
        <v>14</v>
      </c>
      <c r="B26" s="10" t="s">
        <v>80</v>
      </c>
      <c r="C26" s="11" t="s">
        <v>228</v>
      </c>
      <c r="D26" s="80" t="s">
        <v>60</v>
      </c>
      <c r="E26" s="81">
        <v>1</v>
      </c>
      <c r="F26" s="81">
        <v>0</v>
      </c>
      <c r="G26" s="82">
        <f t="shared" si="7"/>
        <v>-1</v>
      </c>
      <c r="H26" s="87">
        <v>3300</v>
      </c>
      <c r="I26" s="84">
        <f>E26*H26</f>
        <v>3300</v>
      </c>
      <c r="J26" s="84">
        <f t="shared" si="8"/>
        <v>0</v>
      </c>
      <c r="K26" s="181">
        <f t="shared" si="9"/>
        <v>-3300</v>
      </c>
    </row>
    <row r="27" spans="1:106">
      <c r="A27" s="79">
        <f t="shared" si="10"/>
        <v>15</v>
      </c>
      <c r="B27" s="10" t="s">
        <v>36</v>
      </c>
      <c r="C27" s="11" t="s">
        <v>81</v>
      </c>
      <c r="D27" s="80" t="s">
        <v>60</v>
      </c>
      <c r="E27" s="81">
        <v>1</v>
      </c>
      <c r="F27" s="81">
        <v>0</v>
      </c>
      <c r="G27" s="82">
        <f t="shared" si="7"/>
        <v>-1</v>
      </c>
      <c r="H27" s="87">
        <v>13500</v>
      </c>
      <c r="I27" s="84">
        <f>E27*H27</f>
        <v>13500</v>
      </c>
      <c r="J27" s="84">
        <f t="shared" si="8"/>
        <v>0</v>
      </c>
      <c r="K27" s="181">
        <f t="shared" si="9"/>
        <v>-13500</v>
      </c>
    </row>
    <row r="28" spans="1:106" ht="22.5">
      <c r="A28" s="79" t="s">
        <v>229</v>
      </c>
      <c r="B28" s="10" t="s">
        <v>233</v>
      </c>
      <c r="C28" s="11" t="s">
        <v>222</v>
      </c>
      <c r="D28" s="80" t="s">
        <v>35</v>
      </c>
      <c r="E28" s="81">
        <v>0</v>
      </c>
      <c r="F28" s="81">
        <v>14</v>
      </c>
      <c r="G28" s="82">
        <f t="shared" si="7"/>
        <v>14</v>
      </c>
      <c r="H28" s="87">
        <v>1420</v>
      </c>
      <c r="I28" s="84">
        <f>E28*H28</f>
        <v>0</v>
      </c>
      <c r="J28" s="84">
        <f t="shared" si="8"/>
        <v>19880</v>
      </c>
      <c r="K28" s="181">
        <f t="shared" si="9"/>
        <v>19880</v>
      </c>
    </row>
    <row r="29" spans="1:106">
      <c r="A29" s="70"/>
      <c r="B29" s="71" t="s">
        <v>24</v>
      </c>
      <c r="C29" s="72" t="str">
        <f>CONCATENATE(B24," ",C24)</f>
        <v>3 Svislé a kompletní konstrukce</v>
      </c>
      <c r="D29" s="70"/>
      <c r="E29" s="73"/>
      <c r="F29" s="73"/>
      <c r="G29" s="74"/>
      <c r="H29" s="68"/>
      <c r="I29" s="75">
        <f>SUM(I24:I28)</f>
        <v>60532</v>
      </c>
      <c r="J29" s="75">
        <f t="shared" ref="J29:K29" si="11">SUM(J24:J28)</f>
        <v>19880</v>
      </c>
      <c r="K29" s="182">
        <f t="shared" si="11"/>
        <v>-40652</v>
      </c>
    </row>
    <row r="30" spans="1:106">
      <c r="A30" s="56" t="s">
        <v>9</v>
      </c>
      <c r="B30" s="57" t="s">
        <v>36</v>
      </c>
      <c r="C30" s="58" t="s">
        <v>37</v>
      </c>
      <c r="D30" s="59"/>
      <c r="E30" s="60"/>
      <c r="F30" s="60"/>
      <c r="G30" s="76"/>
      <c r="H30" s="77"/>
      <c r="I30" s="64"/>
      <c r="J30" s="88"/>
      <c r="K30" s="180"/>
    </row>
    <row r="31" spans="1:106" ht="22.5">
      <c r="A31" s="79">
        <v>16</v>
      </c>
      <c r="B31" s="10" t="s">
        <v>214</v>
      </c>
      <c r="C31" s="11" t="s">
        <v>216</v>
      </c>
      <c r="D31" s="80" t="s">
        <v>19</v>
      </c>
      <c r="E31" s="81">
        <f>E33*1.05</f>
        <v>229.95000000000002</v>
      </c>
      <c r="F31" s="81">
        <f>F33*1.05</f>
        <v>216.82500000000002</v>
      </c>
      <c r="G31" s="82">
        <f t="shared" ref="G31:G34" si="12">F31-E31</f>
        <v>-13.125</v>
      </c>
      <c r="H31" s="83">
        <v>89.3</v>
      </c>
      <c r="I31" s="84">
        <f t="shared" ref="I31:I34" si="13">E31*H31</f>
        <v>20534.535</v>
      </c>
      <c r="J31" s="84">
        <f t="shared" ref="J31:J34" si="14">F31*H31</f>
        <v>19362.4725</v>
      </c>
      <c r="K31" s="181">
        <f t="shared" ref="K31:K34" si="15">J31-I31</f>
        <v>-1172.0625</v>
      </c>
      <c r="Q31" s="86">
        <v>2</v>
      </c>
      <c r="AC31" s="29">
        <v>12</v>
      </c>
      <c r="AD31" s="29">
        <v>0</v>
      </c>
      <c r="AE31" s="29">
        <v>3</v>
      </c>
      <c r="BB31" s="29">
        <v>1</v>
      </c>
      <c r="BC31" s="29">
        <f>IF(BB31=1,I31,0)</f>
        <v>20534.535</v>
      </c>
      <c r="BD31" s="29">
        <f>IF(BB31=2,I31,0)</f>
        <v>0</v>
      </c>
      <c r="BE31" s="29">
        <f>IF(BB31=3,I31,0)</f>
        <v>0</v>
      </c>
      <c r="BF31" s="29">
        <f>IF(BB31=4,I31,0)</f>
        <v>0</v>
      </c>
      <c r="BG31" s="29">
        <f>IF(BB31=5,I31,0)</f>
        <v>0</v>
      </c>
      <c r="DB31" s="29">
        <v>0.19694999999999999</v>
      </c>
    </row>
    <row r="32" spans="1:106" ht="22.5">
      <c r="A32" s="79">
        <f t="shared" ref="A32:A34" si="16">A31+1</f>
        <v>17</v>
      </c>
      <c r="B32" s="10" t="s">
        <v>215</v>
      </c>
      <c r="C32" s="11" t="s">
        <v>217</v>
      </c>
      <c r="D32" s="80" t="s">
        <v>19</v>
      </c>
      <c r="E32" s="81">
        <f>E33*1.05</f>
        <v>229.95000000000002</v>
      </c>
      <c r="F32" s="81">
        <f>F33*1.05</f>
        <v>216.82500000000002</v>
      </c>
      <c r="G32" s="82">
        <f t="shared" si="12"/>
        <v>-13.125</v>
      </c>
      <c r="H32" s="83">
        <v>161.30000000000001</v>
      </c>
      <c r="I32" s="84">
        <f t="shared" si="13"/>
        <v>37090.935000000005</v>
      </c>
      <c r="J32" s="84">
        <f t="shared" si="14"/>
        <v>34973.872500000005</v>
      </c>
      <c r="K32" s="181">
        <f t="shared" si="15"/>
        <v>-2117.0625</v>
      </c>
      <c r="Q32" s="86">
        <v>2</v>
      </c>
      <c r="AC32" s="29">
        <v>12</v>
      </c>
      <c r="AD32" s="29">
        <v>0</v>
      </c>
      <c r="AE32" s="29">
        <v>4</v>
      </c>
      <c r="BB32" s="29">
        <v>1</v>
      </c>
      <c r="BC32" s="29">
        <f>IF(BB32=1,I32,0)</f>
        <v>37090.935000000005</v>
      </c>
      <c r="BD32" s="29">
        <f>IF(BB32=2,I32,0)</f>
        <v>0</v>
      </c>
      <c r="BE32" s="29">
        <f>IF(BB32=3,I32,0)</f>
        <v>0</v>
      </c>
      <c r="BF32" s="29">
        <f>IF(BB32=4,I32,0)</f>
        <v>0</v>
      </c>
      <c r="BG32" s="29">
        <f>IF(BB32=5,I32,0)</f>
        <v>0</v>
      </c>
      <c r="DB32" s="29">
        <v>0.38624999999999998</v>
      </c>
    </row>
    <row r="33" spans="1:11">
      <c r="A33" s="79">
        <f t="shared" si="16"/>
        <v>18</v>
      </c>
      <c r="B33" s="10" t="s">
        <v>90</v>
      </c>
      <c r="C33" s="11" t="s">
        <v>91</v>
      </c>
      <c r="D33" s="80" t="s">
        <v>19</v>
      </c>
      <c r="E33" s="81">
        <v>219</v>
      </c>
      <c r="F33" s="81">
        <v>206.5</v>
      </c>
      <c r="G33" s="82">
        <f t="shared" si="12"/>
        <v>-12.5</v>
      </c>
      <c r="H33" s="87">
        <v>216</v>
      </c>
      <c r="I33" s="84">
        <f t="shared" si="13"/>
        <v>47304</v>
      </c>
      <c r="J33" s="84">
        <f t="shared" si="14"/>
        <v>44604</v>
      </c>
      <c r="K33" s="181">
        <f t="shared" si="15"/>
        <v>-2700</v>
      </c>
    </row>
    <row r="34" spans="1:11">
      <c r="A34" s="79">
        <f t="shared" si="16"/>
        <v>19</v>
      </c>
      <c r="B34" s="10" t="s">
        <v>92</v>
      </c>
      <c r="C34" s="11" t="s">
        <v>243</v>
      </c>
      <c r="D34" s="80" t="s">
        <v>19</v>
      </c>
      <c r="E34" s="81">
        <f>E33*1.02</f>
        <v>223.38</v>
      </c>
      <c r="F34" s="81">
        <f>F33*1.02</f>
        <v>210.63</v>
      </c>
      <c r="G34" s="82">
        <f t="shared" si="12"/>
        <v>-12.75</v>
      </c>
      <c r="H34" s="87">
        <v>331</v>
      </c>
      <c r="I34" s="84">
        <f t="shared" si="13"/>
        <v>73938.78</v>
      </c>
      <c r="J34" s="84">
        <f t="shared" si="14"/>
        <v>69718.53</v>
      </c>
      <c r="K34" s="181">
        <f t="shared" si="15"/>
        <v>-4220.25</v>
      </c>
    </row>
    <row r="35" spans="1:11">
      <c r="A35" s="70"/>
      <c r="B35" s="71" t="s">
        <v>24</v>
      </c>
      <c r="C35" s="72" t="str">
        <f>CONCATENATE(B30," ",C30)</f>
        <v>5 Komunikace</v>
      </c>
      <c r="D35" s="70"/>
      <c r="E35" s="73"/>
      <c r="F35" s="73"/>
      <c r="G35" s="74"/>
      <c r="H35" s="78"/>
      <c r="I35" s="75">
        <f>SUM(I30:I34)</f>
        <v>178868.25</v>
      </c>
      <c r="J35" s="75">
        <f t="shared" ref="J35:K35" si="17">SUM(J30:J34)</f>
        <v>168658.875</v>
      </c>
      <c r="K35" s="182">
        <f t="shared" si="17"/>
        <v>-10209.375</v>
      </c>
    </row>
    <row r="36" spans="1:11">
      <c r="A36" s="56" t="s">
        <v>9</v>
      </c>
      <c r="B36" s="57" t="s">
        <v>38</v>
      </c>
      <c r="C36" s="58" t="s">
        <v>39</v>
      </c>
      <c r="D36" s="59"/>
      <c r="E36" s="60"/>
      <c r="F36" s="60"/>
      <c r="G36" s="76"/>
      <c r="H36" s="68"/>
      <c r="I36" s="64"/>
      <c r="K36" s="180"/>
    </row>
    <row r="37" spans="1:11" ht="22.5">
      <c r="A37" s="79">
        <v>20</v>
      </c>
      <c r="B37" s="10" t="s">
        <v>93</v>
      </c>
      <c r="C37" s="11" t="s">
        <v>94</v>
      </c>
      <c r="D37" s="80" t="s">
        <v>35</v>
      </c>
      <c r="E37" s="81">
        <v>65</v>
      </c>
      <c r="F37" s="81">
        <v>89</v>
      </c>
      <c r="G37" s="82">
        <f t="shared" ref="G37:G41" si="18">F37-E37</f>
        <v>24</v>
      </c>
      <c r="H37" s="87">
        <v>112</v>
      </c>
      <c r="I37" s="84">
        <f t="shared" ref="I37:I41" si="19">E37*H37</f>
        <v>7280</v>
      </c>
      <c r="J37" s="84">
        <f t="shared" ref="J37:J41" si="20">F37*H37</f>
        <v>9968</v>
      </c>
      <c r="K37" s="181">
        <f t="shared" ref="K37:K41" si="21">J37-I37</f>
        <v>2688</v>
      </c>
    </row>
    <row r="38" spans="1:11">
      <c r="A38" s="79">
        <f t="shared" ref="A38:A41" si="22">A37+1</f>
        <v>21</v>
      </c>
      <c r="B38" s="10" t="s">
        <v>54</v>
      </c>
      <c r="C38" s="11" t="s">
        <v>95</v>
      </c>
      <c r="D38" s="80" t="s">
        <v>32</v>
      </c>
      <c r="E38" s="81">
        <v>131.30000000000001</v>
      </c>
      <c r="F38" s="81">
        <v>182</v>
      </c>
      <c r="G38" s="82">
        <f t="shared" si="18"/>
        <v>50.699999999999989</v>
      </c>
      <c r="H38" s="87">
        <v>79.2</v>
      </c>
      <c r="I38" s="84">
        <f t="shared" si="19"/>
        <v>10398.960000000001</v>
      </c>
      <c r="J38" s="84">
        <f t="shared" si="20"/>
        <v>14414.4</v>
      </c>
      <c r="K38" s="181">
        <f t="shared" si="21"/>
        <v>4015.4399999999987</v>
      </c>
    </row>
    <row r="39" spans="1:11" ht="22.5">
      <c r="A39" s="79">
        <f t="shared" si="22"/>
        <v>22</v>
      </c>
      <c r="B39" s="10" t="s">
        <v>55</v>
      </c>
      <c r="C39" s="11" t="s">
        <v>56</v>
      </c>
      <c r="D39" s="80" t="s">
        <v>35</v>
      </c>
      <c r="E39" s="81">
        <v>25</v>
      </c>
      <c r="F39" s="81">
        <v>11</v>
      </c>
      <c r="G39" s="82">
        <f t="shared" si="18"/>
        <v>-14</v>
      </c>
      <c r="H39" s="87">
        <v>193</v>
      </c>
      <c r="I39" s="84">
        <f t="shared" si="19"/>
        <v>4825</v>
      </c>
      <c r="J39" s="84">
        <f t="shared" si="20"/>
        <v>2123</v>
      </c>
      <c r="K39" s="181">
        <f t="shared" si="21"/>
        <v>-2702</v>
      </c>
    </row>
    <row r="40" spans="1:11">
      <c r="A40" s="79">
        <f t="shared" si="22"/>
        <v>23</v>
      </c>
      <c r="B40" s="10" t="s">
        <v>57</v>
      </c>
      <c r="C40" s="11" t="s">
        <v>58</v>
      </c>
      <c r="D40" s="80" t="s">
        <v>32</v>
      </c>
      <c r="E40" s="81">
        <v>25.5</v>
      </c>
      <c r="F40" s="81">
        <v>12</v>
      </c>
      <c r="G40" s="82">
        <f t="shared" si="18"/>
        <v>-13.5</v>
      </c>
      <c r="H40" s="87">
        <v>112</v>
      </c>
      <c r="I40" s="84">
        <f t="shared" si="19"/>
        <v>2856</v>
      </c>
      <c r="J40" s="84">
        <f t="shared" si="20"/>
        <v>1344</v>
      </c>
      <c r="K40" s="181">
        <f t="shared" si="21"/>
        <v>-1512</v>
      </c>
    </row>
    <row r="41" spans="1:11" ht="22.5">
      <c r="A41" s="79">
        <f t="shared" si="22"/>
        <v>24</v>
      </c>
      <c r="B41" s="10" t="s">
        <v>40</v>
      </c>
      <c r="C41" s="11" t="s">
        <v>59</v>
      </c>
      <c r="D41" s="80" t="s">
        <v>14</v>
      </c>
      <c r="E41" s="81">
        <f>E37*0.07+E39*0.07</f>
        <v>6.3000000000000007</v>
      </c>
      <c r="F41" s="81">
        <f>F37*0.07+F39*0.07</f>
        <v>7</v>
      </c>
      <c r="G41" s="82">
        <f t="shared" si="18"/>
        <v>0.69999999999999929</v>
      </c>
      <c r="H41" s="87">
        <v>2465</v>
      </c>
      <c r="I41" s="84">
        <f t="shared" si="19"/>
        <v>15529.500000000002</v>
      </c>
      <c r="J41" s="84">
        <f t="shared" si="20"/>
        <v>17255</v>
      </c>
      <c r="K41" s="181">
        <f t="shared" si="21"/>
        <v>1725.4999999999982</v>
      </c>
    </row>
    <row r="42" spans="1:11">
      <c r="A42" s="70"/>
      <c r="B42" s="71" t="s">
        <v>24</v>
      </c>
      <c r="C42" s="72" t="str">
        <f>CONCATENATE(B36," ",C36)</f>
        <v>91 Doplňující práce na komunikaci</v>
      </c>
      <c r="D42" s="70"/>
      <c r="E42" s="73"/>
      <c r="F42" s="73"/>
      <c r="G42" s="74"/>
      <c r="H42" s="89"/>
      <c r="I42" s="75">
        <f>SUM(I36:I41)</f>
        <v>40889.46</v>
      </c>
      <c r="J42" s="75">
        <f t="shared" ref="J42:K42" si="23">SUM(J36:J41)</f>
        <v>45104.4</v>
      </c>
      <c r="K42" s="182">
        <f t="shared" si="23"/>
        <v>4214.9399999999969</v>
      </c>
    </row>
    <row r="43" spans="1:11">
      <c r="A43" s="56" t="s">
        <v>9</v>
      </c>
      <c r="B43" s="57" t="s">
        <v>41</v>
      </c>
      <c r="C43" s="58" t="s">
        <v>42</v>
      </c>
      <c r="D43" s="59"/>
      <c r="E43" s="60"/>
      <c r="F43" s="60"/>
      <c r="G43" s="76"/>
      <c r="H43" s="90"/>
      <c r="I43" s="64"/>
      <c r="J43" s="30"/>
      <c r="K43" s="180"/>
    </row>
    <row r="44" spans="1:11" ht="22.5">
      <c r="A44" s="79">
        <v>25</v>
      </c>
      <c r="B44" s="10" t="s">
        <v>65</v>
      </c>
      <c r="C44" s="11" t="s">
        <v>66</v>
      </c>
      <c r="D44" s="80" t="s">
        <v>29</v>
      </c>
      <c r="E44" s="81">
        <v>267.43</v>
      </c>
      <c r="F44" s="81">
        <v>150.47999999999999</v>
      </c>
      <c r="G44" s="82">
        <f>F44-E44</f>
        <v>-116.95000000000002</v>
      </c>
      <c r="H44" s="87">
        <v>158</v>
      </c>
      <c r="I44" s="84">
        <f>E44*H44</f>
        <v>42253.94</v>
      </c>
      <c r="J44" s="84">
        <f>F44*H44</f>
        <v>23775.84</v>
      </c>
      <c r="K44" s="181">
        <f>J44-I44</f>
        <v>-18478.100000000002</v>
      </c>
    </row>
    <row r="45" spans="1:11" ht="12" thickBot="1">
      <c r="A45" s="70"/>
      <c r="B45" s="71" t="s">
        <v>24</v>
      </c>
      <c r="C45" s="72" t="str">
        <f>CONCATENATE(B43," ",C43)</f>
        <v>99 Staveništní přesun hmot</v>
      </c>
      <c r="D45" s="59"/>
      <c r="E45" s="61"/>
      <c r="F45" s="61"/>
      <c r="G45" s="67"/>
      <c r="H45" s="91"/>
      <c r="I45" s="75">
        <f>SUM(I43:I44)</f>
        <v>42253.94</v>
      </c>
      <c r="J45" s="75">
        <f t="shared" ref="J45:K45" si="24">SUM(J43:J44)</f>
        <v>23775.84</v>
      </c>
      <c r="K45" s="182">
        <f t="shared" si="24"/>
        <v>-18478.100000000002</v>
      </c>
    </row>
    <row r="46" spans="1:11" ht="12" thickBot="1">
      <c r="A46" s="92"/>
      <c r="B46" s="93" t="s">
        <v>45</v>
      </c>
      <c r="C46" s="93"/>
      <c r="D46" s="93"/>
      <c r="E46" s="94"/>
      <c r="F46" s="93"/>
      <c r="G46" s="93"/>
      <c r="H46" s="95"/>
      <c r="I46" s="96">
        <f>I45+I42+I35+I29+I23+I20</f>
        <v>418520.71</v>
      </c>
      <c r="J46" s="97">
        <f t="shared" ref="J46:K46" si="25">J45+J42+J35+J29+J23+J20</f>
        <v>353396.17499999999</v>
      </c>
      <c r="K46" s="188">
        <f t="shared" si="25"/>
        <v>-65124.535000000003</v>
      </c>
    </row>
    <row r="47" spans="1:11">
      <c r="E47" s="98"/>
      <c r="G47" s="29"/>
      <c r="K47" s="99"/>
    </row>
    <row r="48" spans="1:11">
      <c r="E48" s="100"/>
      <c r="G48" s="29"/>
      <c r="K48" s="99"/>
    </row>
    <row r="49" spans="1:11" ht="4.9000000000000004" customHeight="1">
      <c r="E49" s="100"/>
      <c r="G49" s="29"/>
      <c r="K49" s="99"/>
    </row>
    <row r="50" spans="1:11">
      <c r="E50" s="100"/>
      <c r="G50" s="29"/>
      <c r="K50" s="99"/>
    </row>
    <row r="51" spans="1:11">
      <c r="E51" s="29"/>
      <c r="K51" s="99"/>
    </row>
    <row r="52" spans="1:11">
      <c r="E52" s="29"/>
    </row>
    <row r="53" spans="1:11">
      <c r="E53" s="29"/>
    </row>
    <row r="54" spans="1:11">
      <c r="E54" s="29"/>
    </row>
    <row r="55" spans="1:11">
      <c r="E55" s="29"/>
    </row>
    <row r="56" spans="1:11">
      <c r="E56" s="29"/>
    </row>
    <row r="57" spans="1:11">
      <c r="E57" s="29"/>
    </row>
    <row r="58" spans="1:11">
      <c r="E58" s="29"/>
    </row>
    <row r="59" spans="1:11">
      <c r="E59" s="29"/>
    </row>
    <row r="60" spans="1:11">
      <c r="E60" s="29"/>
    </row>
    <row r="61" spans="1:11">
      <c r="E61" s="29"/>
    </row>
    <row r="62" spans="1:11">
      <c r="E62" s="29"/>
    </row>
    <row r="63" spans="1:11">
      <c r="E63" s="29"/>
      <c r="I63" s="101"/>
    </row>
    <row r="64" spans="1:11">
      <c r="A64" s="100"/>
      <c r="B64" s="100"/>
      <c r="C64" s="100"/>
      <c r="D64" s="100"/>
      <c r="E64" s="29"/>
      <c r="F64" s="100"/>
      <c r="G64" s="101"/>
      <c r="I64" s="101"/>
    </row>
    <row r="65" spans="1:9">
      <c r="A65" s="100"/>
      <c r="B65" s="100"/>
      <c r="C65" s="100"/>
      <c r="D65" s="100"/>
      <c r="E65" s="100"/>
      <c r="F65" s="100"/>
      <c r="G65" s="101"/>
      <c r="I65" s="101"/>
    </row>
    <row r="66" spans="1:9">
      <c r="A66" s="100"/>
      <c r="B66" s="100"/>
      <c r="C66" s="100"/>
      <c r="D66" s="100"/>
      <c r="E66" s="100"/>
      <c r="F66" s="100"/>
      <c r="G66" s="101"/>
      <c r="I66" s="101"/>
    </row>
    <row r="67" spans="1:9">
      <c r="A67" s="100"/>
      <c r="B67" s="100"/>
      <c r="C67" s="100"/>
      <c r="D67" s="100"/>
      <c r="E67" s="100"/>
      <c r="F67" s="100"/>
      <c r="G67" s="101"/>
    </row>
    <row r="68" spans="1:9">
      <c r="E68" s="100"/>
    </row>
    <row r="69" spans="1:9">
      <c r="E69" s="29"/>
    </row>
    <row r="70" spans="1:9">
      <c r="E70" s="29"/>
    </row>
    <row r="71" spans="1:9">
      <c r="E71" s="29"/>
    </row>
    <row r="72" spans="1:9">
      <c r="E72" s="29"/>
    </row>
    <row r="73" spans="1:9">
      <c r="E73" s="29"/>
    </row>
    <row r="74" spans="1:9">
      <c r="E74" s="29"/>
    </row>
    <row r="75" spans="1:9">
      <c r="E75" s="29"/>
    </row>
    <row r="76" spans="1:9">
      <c r="E76" s="29"/>
    </row>
    <row r="77" spans="1:9">
      <c r="E77" s="29"/>
    </row>
    <row r="78" spans="1:9">
      <c r="E78" s="29"/>
    </row>
    <row r="79" spans="1:9">
      <c r="E79" s="29"/>
    </row>
    <row r="80" spans="1:9">
      <c r="E80" s="29"/>
    </row>
    <row r="81" spans="5:5">
      <c r="E81" s="29"/>
    </row>
    <row r="82" spans="5:5">
      <c r="E82" s="29"/>
    </row>
    <row r="83" spans="5:5">
      <c r="E83" s="29"/>
    </row>
    <row r="84" spans="5:5">
      <c r="E84" s="29"/>
    </row>
    <row r="85" spans="5:5">
      <c r="E85" s="29"/>
    </row>
    <row r="86" spans="5:5">
      <c r="E86" s="29"/>
    </row>
    <row r="87" spans="5:5">
      <c r="E87" s="29"/>
    </row>
    <row r="88" spans="5:5">
      <c r="E88" s="29"/>
    </row>
    <row r="89" spans="5:5">
      <c r="E89" s="29"/>
    </row>
    <row r="90" spans="5:5">
      <c r="E90" s="29"/>
    </row>
    <row r="91" spans="5:5">
      <c r="E91" s="29"/>
    </row>
    <row r="92" spans="5:5">
      <c r="E92" s="29"/>
    </row>
    <row r="93" spans="5:5">
      <c r="E93" s="29"/>
    </row>
    <row r="94" spans="5:5">
      <c r="E94" s="29"/>
    </row>
    <row r="95" spans="5:5">
      <c r="E95" s="29"/>
    </row>
    <row r="96" spans="5:5">
      <c r="E96" s="29"/>
    </row>
    <row r="97" spans="1:9">
      <c r="E97" s="29"/>
    </row>
    <row r="98" spans="1:9">
      <c r="E98" s="29"/>
    </row>
    <row r="99" spans="1:9">
      <c r="A99" s="6"/>
      <c r="B99" s="6"/>
      <c r="E99" s="29"/>
      <c r="I99" s="102"/>
    </row>
    <row r="100" spans="1:9">
      <c r="A100" s="100"/>
      <c r="B100" s="100"/>
      <c r="C100" s="103"/>
      <c r="D100" s="103"/>
      <c r="F100" s="103"/>
      <c r="G100" s="102"/>
      <c r="I100" s="101"/>
    </row>
    <row r="101" spans="1:9">
      <c r="A101" s="7"/>
      <c r="B101" s="7"/>
      <c r="C101" s="100"/>
      <c r="D101" s="100"/>
      <c r="E101" s="105"/>
      <c r="F101" s="100"/>
      <c r="G101" s="101"/>
      <c r="I101" s="101"/>
    </row>
    <row r="102" spans="1:9">
      <c r="A102" s="100"/>
      <c r="B102" s="100"/>
      <c r="C102" s="100"/>
      <c r="D102" s="100"/>
      <c r="E102" s="106"/>
      <c r="F102" s="100"/>
      <c r="G102" s="101"/>
      <c r="I102" s="101"/>
    </row>
    <row r="103" spans="1:9">
      <c r="A103" s="100"/>
      <c r="B103" s="100"/>
      <c r="C103" s="100"/>
      <c r="D103" s="100"/>
      <c r="E103" s="106"/>
      <c r="F103" s="100"/>
      <c r="G103" s="101"/>
      <c r="I103" s="101"/>
    </row>
    <row r="104" spans="1:9">
      <c r="A104" s="100"/>
      <c r="B104" s="100"/>
      <c r="C104" s="100"/>
      <c r="D104" s="100"/>
      <c r="E104" s="106"/>
      <c r="F104" s="100"/>
      <c r="G104" s="101"/>
      <c r="I104" s="101"/>
    </row>
    <row r="105" spans="1:9">
      <c r="A105" s="100"/>
      <c r="B105" s="100"/>
      <c r="C105" s="100"/>
      <c r="D105" s="100"/>
      <c r="E105" s="106"/>
      <c r="F105" s="100"/>
      <c r="G105" s="101"/>
      <c r="I105" s="101"/>
    </row>
    <row r="106" spans="1:9">
      <c r="A106" s="100"/>
      <c r="B106" s="100"/>
      <c r="C106" s="100"/>
      <c r="D106" s="100"/>
      <c r="E106" s="106"/>
      <c r="F106" s="100"/>
      <c r="G106" s="101"/>
      <c r="I106" s="101"/>
    </row>
    <row r="107" spans="1:9">
      <c r="A107" s="100"/>
      <c r="B107" s="100"/>
      <c r="C107" s="100"/>
      <c r="D107" s="100"/>
      <c r="E107" s="106"/>
      <c r="F107" s="100"/>
      <c r="G107" s="101"/>
      <c r="I107" s="101"/>
    </row>
    <row r="108" spans="1:9">
      <c r="A108" s="100"/>
      <c r="B108" s="100"/>
      <c r="C108" s="100"/>
      <c r="D108" s="100"/>
      <c r="E108" s="106"/>
      <c r="F108" s="100"/>
      <c r="G108" s="101"/>
      <c r="I108" s="101"/>
    </row>
    <row r="109" spans="1:9">
      <c r="A109" s="100"/>
      <c r="B109" s="100"/>
      <c r="C109" s="100"/>
      <c r="D109" s="100"/>
      <c r="E109" s="106"/>
      <c r="F109" s="100"/>
      <c r="G109" s="101"/>
      <c r="I109" s="101"/>
    </row>
    <row r="110" spans="1:9">
      <c r="A110" s="100"/>
      <c r="B110" s="100"/>
      <c r="C110" s="100"/>
      <c r="D110" s="100"/>
      <c r="E110" s="106"/>
      <c r="F110" s="100"/>
      <c r="G110" s="101"/>
      <c r="I110" s="101"/>
    </row>
    <row r="111" spans="1:9">
      <c r="A111" s="100"/>
      <c r="B111" s="100"/>
      <c r="C111" s="100"/>
      <c r="D111" s="100"/>
      <c r="E111" s="106"/>
      <c r="F111" s="100"/>
      <c r="G111" s="101"/>
      <c r="I111" s="101"/>
    </row>
    <row r="112" spans="1:9">
      <c r="A112" s="100"/>
      <c r="B112" s="100"/>
      <c r="C112" s="100"/>
      <c r="D112" s="100"/>
      <c r="E112" s="106"/>
      <c r="F112" s="100"/>
      <c r="G112" s="101"/>
      <c r="I112" s="101"/>
    </row>
    <row r="113" spans="1:7">
      <c r="A113" s="100"/>
      <c r="B113" s="100"/>
      <c r="C113" s="100"/>
      <c r="D113" s="100"/>
      <c r="E113" s="106"/>
      <c r="F113" s="100"/>
      <c r="G113" s="101"/>
    </row>
    <row r="114" spans="1:7">
      <c r="E114" s="106"/>
    </row>
  </sheetData>
  <mergeCells count="6">
    <mergeCell ref="I6:K6"/>
    <mergeCell ref="A1:G1"/>
    <mergeCell ref="A3:B3"/>
    <mergeCell ref="A4:B4"/>
    <mergeCell ref="E4:G4"/>
    <mergeCell ref="E6:G6"/>
  </mergeCells>
  <pageMargins left="0.70866141732283472" right="0.70866141732283472" top="0.78740157480314965" bottom="0.78740157480314965" header="0.31496062992125984" footer="0.31496062992125984"/>
  <pageSetup paperSize="256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B565256B3291498FE769935B2A0ACD" ma:contentTypeVersion="12" ma:contentTypeDescription="Vytvoří nový dokument" ma:contentTypeScope="" ma:versionID="e5bbbc265de70c586b9f20ed2beed7b6">
  <xsd:schema xmlns:xsd="http://www.w3.org/2001/XMLSchema" xmlns:xs="http://www.w3.org/2001/XMLSchema" xmlns:p="http://schemas.microsoft.com/office/2006/metadata/properties" xmlns:ns2="c47f37fd-c369-40f2-90d4-e7e46af88bde" xmlns:ns3="3b2a0ea5-291b-4392-ad5f-4a764dc663ac" targetNamespace="http://schemas.microsoft.com/office/2006/metadata/properties" ma:root="true" ma:fieldsID="94aeeab483d9e1e2c862db26c4bfc3fe" ns2:_="" ns3:_="">
    <xsd:import namespace="c47f37fd-c369-40f2-90d4-e7e46af88bde"/>
    <xsd:import namespace="3b2a0ea5-291b-4392-ad5f-4a764dc663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f37fd-c369-40f2-90d4-e7e46af88b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a0ea5-291b-4392-ad5f-4a764dc663a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DE80E2-FB25-4216-B0E0-8DE3EDC5954A}"/>
</file>

<file path=customXml/itemProps2.xml><?xml version="1.0" encoding="utf-8"?>
<ds:datastoreItem xmlns:ds="http://schemas.openxmlformats.org/officeDocument/2006/customXml" ds:itemID="{CABF4332-097C-4849-8AD8-1F3B24BF499D}"/>
</file>

<file path=customXml/itemProps3.xml><?xml version="1.0" encoding="utf-8"?>
<ds:datastoreItem xmlns:ds="http://schemas.openxmlformats.org/officeDocument/2006/customXml" ds:itemID="{DEA8F4C2-EFD8-4987-B207-0301033AC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souhrn</vt:lpstr>
      <vt:lpstr>001- komunikace</vt:lpstr>
      <vt:lpstr>002-voduprop. MK</vt:lpstr>
      <vt:lpstr>003 - VO</vt:lpstr>
      <vt:lpstr>004 - Oplocení</vt:lpstr>
      <vt:lpstr>005 - Zeleň</vt:lpstr>
      <vt:lpstr>006 - Obnova ZP</vt:lpstr>
      <vt:lpstr>Dodavka</vt:lpstr>
      <vt:lpstr>HSV</vt:lpstr>
      <vt:lpstr>Mont</vt:lpstr>
      <vt:lpstr>'006 - Obnova ZP'!Oblast_tisku</vt:lpstr>
      <vt:lpstr>PSV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</dc:creator>
  <cp:lastModifiedBy>Ivana</cp:lastModifiedBy>
  <cp:lastPrinted>2012-11-23T12:18:07Z</cp:lastPrinted>
  <dcterms:created xsi:type="dcterms:W3CDTF">2012-03-12T14:07:08Z</dcterms:created>
  <dcterms:modified xsi:type="dcterms:W3CDTF">2013-02-04T17:28:16Z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0x01010043B565256B3291498FE769935B2A0ACD</vt:lpwstr>
  </property>
</Properties>
</file>