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ucie Nová\Desktop\1 Lucie Nová\Veřejné zakázky\2021\Kanalizace ZŠ\přílohy - dokumentace\"/>
    </mc:Choice>
  </mc:AlternateContent>
  <xr:revisionPtr revIDLastSave="0" documentId="8_{17CD994F-B7A0-4C1F-8C1B-24CF799AE69D}" xr6:coauthVersionLast="47" xr6:coauthVersionMax="47" xr10:uidLastSave="{00000000-0000-0000-0000-000000000000}"/>
  <bookViews>
    <workbookView xWindow="780" yWindow="780" windowWidth="14820" windowHeight="12675" xr2:uid="{00000000-000D-0000-FFFF-FFFF00000000}"/>
  </bookViews>
  <sheets>
    <sheet name="Rekapitulace stavby" sheetId="1" r:id="rId1"/>
    <sheet name="SO 01 - Kanalizační přípojka" sheetId="2" r:id="rId2"/>
  </sheets>
  <definedNames>
    <definedName name="_xlnm._FilterDatabase" localSheetId="1" hidden="1">'SO 01 - Kanalizační přípojka'!$C$126:$K$329</definedName>
    <definedName name="_xlnm.Print_Titles" localSheetId="0">'Rekapitulace stavby'!$92:$92</definedName>
    <definedName name="_xlnm.Print_Titles" localSheetId="1">'SO 01 - Kanalizační přípojka'!$126:$126</definedName>
    <definedName name="_xlnm.Print_Area" localSheetId="0">'Rekapitulace stavby'!$D$4:$AO$76,'Rekapitulace stavby'!$C$82:$AQ$96</definedName>
    <definedName name="_xlnm.Print_Area" localSheetId="1">'SO 01 - Kanalizační přípojka'!$C$4:$J$76,'SO 01 - Kanalizační přípojka'!$C$82:$J$108,'SO 01 - Kanalizační přípojka'!$C$114:$J$329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327" i="2"/>
  <c r="BH327" i="2"/>
  <c r="BG327" i="2"/>
  <c r="BF327" i="2"/>
  <c r="T327" i="2"/>
  <c r="T326" i="2"/>
  <c r="R327" i="2"/>
  <c r="R326" i="2" s="1"/>
  <c r="P327" i="2"/>
  <c r="P326" i="2"/>
  <c r="BI325" i="2"/>
  <c r="BH325" i="2"/>
  <c r="BG325" i="2"/>
  <c r="BF325" i="2"/>
  <c r="T325" i="2"/>
  <c r="R325" i="2"/>
  <c r="P325" i="2"/>
  <c r="BI324" i="2"/>
  <c r="BH324" i="2"/>
  <c r="BG324" i="2"/>
  <c r="BF324" i="2"/>
  <c r="T324" i="2"/>
  <c r="R324" i="2"/>
  <c r="P324" i="2"/>
  <c r="BI323" i="2"/>
  <c r="BH323" i="2"/>
  <c r="BG323" i="2"/>
  <c r="BF323" i="2"/>
  <c r="T323" i="2"/>
  <c r="R323" i="2"/>
  <c r="P323" i="2"/>
  <c r="BI320" i="2"/>
  <c r="BH320" i="2"/>
  <c r="BG320" i="2"/>
  <c r="BF320" i="2"/>
  <c r="T320" i="2"/>
  <c r="T319" i="2"/>
  <c r="R320" i="2"/>
  <c r="R319" i="2" s="1"/>
  <c r="P320" i="2"/>
  <c r="P319" i="2"/>
  <c r="BI317" i="2"/>
  <c r="BH317" i="2"/>
  <c r="BG317" i="2"/>
  <c r="BF317" i="2"/>
  <c r="T317" i="2"/>
  <c r="R317" i="2"/>
  <c r="P317" i="2"/>
  <c r="BI315" i="2"/>
  <c r="BH315" i="2"/>
  <c r="BG315" i="2"/>
  <c r="BF315" i="2"/>
  <c r="T315" i="2"/>
  <c r="R315" i="2"/>
  <c r="P315" i="2"/>
  <c r="BI313" i="2"/>
  <c r="BH313" i="2"/>
  <c r="BG313" i="2"/>
  <c r="BF313" i="2"/>
  <c r="T313" i="2"/>
  <c r="R313" i="2"/>
  <c r="P313" i="2"/>
  <c r="BI312" i="2"/>
  <c r="BH312" i="2"/>
  <c r="BG312" i="2"/>
  <c r="BF312" i="2"/>
  <c r="T312" i="2"/>
  <c r="R312" i="2"/>
  <c r="P312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5" i="2"/>
  <c r="BH305" i="2"/>
  <c r="BG305" i="2"/>
  <c r="BF305" i="2"/>
  <c r="T305" i="2"/>
  <c r="R305" i="2"/>
  <c r="P305" i="2"/>
  <c r="BI303" i="2"/>
  <c r="BH303" i="2"/>
  <c r="BG303" i="2"/>
  <c r="BF303" i="2"/>
  <c r="T303" i="2"/>
  <c r="R303" i="2"/>
  <c r="P303" i="2"/>
  <c r="BI302" i="2"/>
  <c r="BH302" i="2"/>
  <c r="BG302" i="2"/>
  <c r="BF302" i="2"/>
  <c r="T302" i="2"/>
  <c r="R302" i="2"/>
  <c r="P302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4" i="2"/>
  <c r="BH294" i="2"/>
  <c r="BG294" i="2"/>
  <c r="BF294" i="2"/>
  <c r="T294" i="2"/>
  <c r="R294" i="2"/>
  <c r="P294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0" i="2"/>
  <c r="BH290" i="2"/>
  <c r="BG290" i="2"/>
  <c r="BF290" i="2"/>
  <c r="T290" i="2"/>
  <c r="R290" i="2"/>
  <c r="P290" i="2"/>
  <c r="BI289" i="2"/>
  <c r="BH289" i="2"/>
  <c r="BG289" i="2"/>
  <c r="BF289" i="2"/>
  <c r="T289" i="2"/>
  <c r="R289" i="2"/>
  <c r="P289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6" i="2"/>
  <c r="BH286" i="2"/>
  <c r="BG286" i="2"/>
  <c r="BF286" i="2"/>
  <c r="T286" i="2"/>
  <c r="R286" i="2"/>
  <c r="P286" i="2"/>
  <c r="BI284" i="2"/>
  <c r="BH284" i="2"/>
  <c r="BG284" i="2"/>
  <c r="BF284" i="2"/>
  <c r="T284" i="2"/>
  <c r="R284" i="2"/>
  <c r="P284" i="2"/>
  <c r="BI283" i="2"/>
  <c r="BH283" i="2"/>
  <c r="BG283" i="2"/>
  <c r="BF283" i="2"/>
  <c r="T283" i="2"/>
  <c r="R283" i="2"/>
  <c r="P283" i="2"/>
  <c r="BI278" i="2"/>
  <c r="BH278" i="2"/>
  <c r="BG278" i="2"/>
  <c r="BF278" i="2"/>
  <c r="T278" i="2"/>
  <c r="R278" i="2"/>
  <c r="P278" i="2"/>
  <c r="BI276" i="2"/>
  <c r="BH276" i="2"/>
  <c r="BG276" i="2"/>
  <c r="BF276" i="2"/>
  <c r="T276" i="2"/>
  <c r="R276" i="2"/>
  <c r="P276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1" i="2"/>
  <c r="BH271" i="2"/>
  <c r="BG271" i="2"/>
  <c r="BF271" i="2"/>
  <c r="T271" i="2"/>
  <c r="R271" i="2"/>
  <c r="P271" i="2"/>
  <c r="BI265" i="2"/>
  <c r="BH265" i="2"/>
  <c r="BG265" i="2"/>
  <c r="BF265" i="2"/>
  <c r="T265" i="2"/>
  <c r="R265" i="2"/>
  <c r="P265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8" i="2"/>
  <c r="BH258" i="2"/>
  <c r="BG258" i="2"/>
  <c r="BF258" i="2"/>
  <c r="T258" i="2"/>
  <c r="R258" i="2"/>
  <c r="P258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49" i="2"/>
  <c r="BH249" i="2"/>
  <c r="BG249" i="2"/>
  <c r="BF249" i="2"/>
  <c r="T249" i="2"/>
  <c r="R249" i="2"/>
  <c r="P249" i="2"/>
  <c r="BI235" i="2"/>
  <c r="BH235" i="2"/>
  <c r="BG235" i="2"/>
  <c r="BF235" i="2"/>
  <c r="T235" i="2"/>
  <c r="R235" i="2"/>
  <c r="P235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19" i="2"/>
  <c r="BH219" i="2"/>
  <c r="BG219" i="2"/>
  <c r="BF219" i="2"/>
  <c r="T219" i="2"/>
  <c r="R219" i="2"/>
  <c r="P219" i="2"/>
  <c r="BI213" i="2"/>
  <c r="BH213" i="2"/>
  <c r="BG213" i="2"/>
  <c r="BF213" i="2"/>
  <c r="T213" i="2"/>
  <c r="R213" i="2"/>
  <c r="P213" i="2"/>
  <c r="BI211" i="2"/>
  <c r="BH211" i="2"/>
  <c r="BG211" i="2"/>
  <c r="BF211" i="2"/>
  <c r="T211" i="2"/>
  <c r="R211" i="2"/>
  <c r="P211" i="2"/>
  <c r="BI207" i="2"/>
  <c r="BH207" i="2"/>
  <c r="BG207" i="2"/>
  <c r="BF207" i="2"/>
  <c r="T207" i="2"/>
  <c r="R207" i="2"/>
  <c r="P207" i="2"/>
  <c r="BI201" i="2"/>
  <c r="BH201" i="2"/>
  <c r="BG201" i="2"/>
  <c r="BF201" i="2"/>
  <c r="T201" i="2"/>
  <c r="R201" i="2"/>
  <c r="P201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73" i="2"/>
  <c r="BH173" i="2"/>
  <c r="BG173" i="2"/>
  <c r="BF173" i="2"/>
  <c r="T173" i="2"/>
  <c r="R173" i="2"/>
  <c r="P173" i="2"/>
  <c r="BI169" i="2"/>
  <c r="BH169" i="2"/>
  <c r="BG169" i="2"/>
  <c r="BF169" i="2"/>
  <c r="T169" i="2"/>
  <c r="R169" i="2"/>
  <c r="P169" i="2"/>
  <c r="BI164" i="2"/>
  <c r="BH164" i="2"/>
  <c r="BG164" i="2"/>
  <c r="BF164" i="2"/>
  <c r="T164" i="2"/>
  <c r="R164" i="2"/>
  <c r="P164" i="2"/>
  <c r="BI159" i="2"/>
  <c r="BH159" i="2"/>
  <c r="BG159" i="2"/>
  <c r="BF159" i="2"/>
  <c r="T159" i="2"/>
  <c r="R159" i="2"/>
  <c r="P159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J124" i="2"/>
  <c r="J123" i="2"/>
  <c r="F123" i="2"/>
  <c r="F121" i="2"/>
  <c r="E119" i="2"/>
  <c r="J92" i="2"/>
  <c r="J91" i="2"/>
  <c r="F91" i="2"/>
  <c r="F89" i="2"/>
  <c r="E87" i="2"/>
  <c r="J18" i="2"/>
  <c r="E18" i="2"/>
  <c r="F124" i="2"/>
  <c r="J17" i="2"/>
  <c r="J12" i="2"/>
  <c r="J121" i="2" s="1"/>
  <c r="E7" i="2"/>
  <c r="E85" i="2" s="1"/>
  <c r="L90" i="1"/>
  <c r="AM90" i="1"/>
  <c r="AM89" i="1"/>
  <c r="L89" i="1"/>
  <c r="AM87" i="1"/>
  <c r="L87" i="1"/>
  <c r="L85" i="1"/>
  <c r="L84" i="1"/>
  <c r="BK303" i="2"/>
  <c r="J258" i="2"/>
  <c r="BK207" i="2"/>
  <c r="BK173" i="2"/>
  <c r="J325" i="2"/>
  <c r="BK313" i="2"/>
  <c r="J298" i="2"/>
  <c r="BK296" i="2"/>
  <c r="J286" i="2"/>
  <c r="BK273" i="2"/>
  <c r="J261" i="2"/>
  <c r="J253" i="2"/>
  <c r="J173" i="2"/>
  <c r="BK300" i="2"/>
  <c r="J294" i="2"/>
  <c r="BK287" i="2"/>
  <c r="BK276" i="2"/>
  <c r="J271" i="2"/>
  <c r="J262" i="2"/>
  <c r="J249" i="2"/>
  <c r="J226" i="2"/>
  <c r="BK201" i="2"/>
  <c r="J159" i="2"/>
  <c r="BK325" i="2"/>
  <c r="BK320" i="2"/>
  <c r="J309" i="2"/>
  <c r="BK302" i="2"/>
  <c r="J296" i="2"/>
  <c r="J290" i="2"/>
  <c r="BK286" i="2"/>
  <c r="BK271" i="2"/>
  <c r="J256" i="2"/>
  <c r="J219" i="2"/>
  <c r="J169" i="2"/>
  <c r="AS94" i="1"/>
  <c r="BK317" i="2"/>
  <c r="BK298" i="2"/>
  <c r="J288" i="2"/>
  <c r="J276" i="2"/>
  <c r="BK229" i="2"/>
  <c r="J201" i="2"/>
  <c r="J134" i="2"/>
  <c r="BK323" i="2"/>
  <c r="BK312" i="2"/>
  <c r="BK299" i="2"/>
  <c r="J292" i="2"/>
  <c r="J284" i="2"/>
  <c r="BK278" i="2"/>
  <c r="BK260" i="2"/>
  <c r="J235" i="2"/>
  <c r="J207" i="2"/>
  <c r="BK159" i="2"/>
  <c r="J313" i="2"/>
  <c r="J299" i="2"/>
  <c r="BK293" i="2"/>
  <c r="J283" i="2"/>
  <c r="J274" i="2"/>
  <c r="BK265" i="2"/>
  <c r="J260" i="2"/>
  <c r="BK235" i="2"/>
  <c r="BK219" i="2"/>
  <c r="J192" i="2"/>
  <c r="BK132" i="2"/>
  <c r="BK327" i="2"/>
  <c r="BK324" i="2"/>
  <c r="BK315" i="2"/>
  <c r="J305" i="2"/>
  <c r="BK301" i="2"/>
  <c r="BK294" i="2"/>
  <c r="BK289" i="2"/>
  <c r="BK274" i="2"/>
  <c r="BK258" i="2"/>
  <c r="BK213" i="2"/>
  <c r="BK134" i="2"/>
  <c r="J324" i="2"/>
  <c r="J307" i="2"/>
  <c r="BK290" i="2"/>
  <c r="J287" i="2"/>
  <c r="BK263" i="2"/>
  <c r="J211" i="2"/>
  <c r="BK192" i="2"/>
  <c r="J130" i="2"/>
  <c r="J317" i="2"/>
  <c r="BK305" i="2"/>
  <c r="BK297" i="2"/>
  <c r="BK288" i="2"/>
  <c r="BK283" i="2"/>
  <c r="BK262" i="2"/>
  <c r="BK256" i="2"/>
  <c r="BK211" i="2"/>
  <c r="BK169" i="2"/>
  <c r="J315" i="2"/>
  <c r="BK309" i="2"/>
  <c r="BK307" i="2"/>
  <c r="J301" i="2"/>
  <c r="J297" i="2"/>
  <c r="BK292" i="2"/>
  <c r="J278" i="2"/>
  <c r="J273" i="2"/>
  <c r="J263" i="2"/>
  <c r="BK253" i="2"/>
  <c r="J229" i="2"/>
  <c r="J213" i="2"/>
  <c r="J164" i="2"/>
  <c r="BK130" i="2"/>
  <c r="J327" i="2"/>
  <c r="J323" i="2"/>
  <c r="J312" i="2"/>
  <c r="J303" i="2"/>
  <c r="J300" i="2"/>
  <c r="J293" i="2"/>
  <c r="BK284" i="2"/>
  <c r="BK261" i="2"/>
  <c r="BK249" i="2"/>
  <c r="BK193" i="2"/>
  <c r="J132" i="2"/>
  <c r="J320" i="2"/>
  <c r="J302" i="2"/>
  <c r="J289" i="2"/>
  <c r="J265" i="2"/>
  <c r="BK226" i="2"/>
  <c r="J193" i="2"/>
  <c r="BK164" i="2"/>
  <c r="R129" i="2" l="1"/>
  <c r="T255" i="2"/>
  <c r="T264" i="2"/>
  <c r="T275" i="2"/>
  <c r="P311" i="2"/>
  <c r="T129" i="2"/>
  <c r="P255" i="2"/>
  <c r="R264" i="2"/>
  <c r="P275" i="2"/>
  <c r="P304" i="2"/>
  <c r="T311" i="2"/>
  <c r="P129" i="2"/>
  <c r="BK264" i="2"/>
  <c r="J264" i="2"/>
  <c r="J100" i="2"/>
  <c r="BK275" i="2"/>
  <c r="J275" i="2" s="1"/>
  <c r="J101" i="2" s="1"/>
  <c r="BK304" i="2"/>
  <c r="J304" i="2"/>
  <c r="J102" i="2" s="1"/>
  <c r="R304" i="2"/>
  <c r="BK311" i="2"/>
  <c r="J311" i="2"/>
  <c r="J103" i="2" s="1"/>
  <c r="BK322" i="2"/>
  <c r="J322" i="2"/>
  <c r="J106" i="2"/>
  <c r="P322" i="2"/>
  <c r="P321" i="2"/>
  <c r="BK129" i="2"/>
  <c r="J129" i="2"/>
  <c r="J98" i="2" s="1"/>
  <c r="BK255" i="2"/>
  <c r="J255" i="2"/>
  <c r="J99" i="2"/>
  <c r="R255" i="2"/>
  <c r="P264" i="2"/>
  <c r="R275" i="2"/>
  <c r="T304" i="2"/>
  <c r="R311" i="2"/>
  <c r="R322" i="2"/>
  <c r="R321" i="2"/>
  <c r="T322" i="2"/>
  <c r="T321" i="2" s="1"/>
  <c r="BK319" i="2"/>
  <c r="J319" i="2"/>
  <c r="J104" i="2"/>
  <c r="BK326" i="2"/>
  <c r="J326" i="2"/>
  <c r="J107" i="2"/>
  <c r="J89" i="2"/>
  <c r="F92" i="2"/>
  <c r="BE134" i="2"/>
  <c r="BE164" i="2"/>
  <c r="BE211" i="2"/>
  <c r="BE235" i="2"/>
  <c r="BE249" i="2"/>
  <c r="BE253" i="2"/>
  <c r="BE258" i="2"/>
  <c r="BE260" i="2"/>
  <c r="BE261" i="2"/>
  <c r="BE271" i="2"/>
  <c r="BE278" i="2"/>
  <c r="BE283" i="2"/>
  <c r="BE288" i="2"/>
  <c r="BE292" i="2"/>
  <c r="BE294" i="2"/>
  <c r="BE296" i="2"/>
  <c r="BE299" i="2"/>
  <c r="BE300" i="2"/>
  <c r="BE305" i="2"/>
  <c r="BE307" i="2"/>
  <c r="BE309" i="2"/>
  <c r="BE312" i="2"/>
  <c r="BE313" i="2"/>
  <c r="E117" i="2"/>
  <c r="BE159" i="2"/>
  <c r="BE173" i="2"/>
  <c r="BE201" i="2"/>
  <c r="BE219" i="2"/>
  <c r="BE229" i="2"/>
  <c r="BE263" i="2"/>
  <c r="BE276" i="2"/>
  <c r="BE286" i="2"/>
  <c r="BE287" i="2"/>
  <c r="BE290" i="2"/>
  <c r="BE298" i="2"/>
  <c r="BE327" i="2"/>
  <c r="BE169" i="2"/>
  <c r="BE207" i="2"/>
  <c r="BE256" i="2"/>
  <c r="BE273" i="2"/>
  <c r="BE284" i="2"/>
  <c r="BE297" i="2"/>
  <c r="BE301" i="2"/>
  <c r="BE303" i="2"/>
  <c r="BE315" i="2"/>
  <c r="BE317" i="2"/>
  <c r="BE320" i="2"/>
  <c r="BE323" i="2"/>
  <c r="BE324" i="2"/>
  <c r="BE325" i="2"/>
  <c r="BE130" i="2"/>
  <c r="BE132" i="2"/>
  <c r="BE192" i="2"/>
  <c r="BE193" i="2"/>
  <c r="BE213" i="2"/>
  <c r="BE226" i="2"/>
  <c r="BE262" i="2"/>
  <c r="BE265" i="2"/>
  <c r="BE274" i="2"/>
  <c r="BE289" i="2"/>
  <c r="BE293" i="2"/>
  <c r="BE302" i="2"/>
  <c r="J34" i="2"/>
  <c r="AW95" i="1" s="1"/>
  <c r="F37" i="2"/>
  <c r="BD95" i="1"/>
  <c r="BD94" i="1"/>
  <c r="W33" i="1" s="1"/>
  <c r="F34" i="2"/>
  <c r="BA95" i="1"/>
  <c r="BA94" i="1"/>
  <c r="AW94" i="1" s="1"/>
  <c r="AK30" i="1" s="1"/>
  <c r="F35" i="2"/>
  <c r="BB95" i="1"/>
  <c r="BB94" i="1" s="1"/>
  <c r="AX94" i="1" s="1"/>
  <c r="F36" i="2"/>
  <c r="BC95" i="1"/>
  <c r="BC94" i="1" s="1"/>
  <c r="W32" i="1" s="1"/>
  <c r="T128" i="2" l="1"/>
  <c r="T127" i="2"/>
  <c r="R128" i="2"/>
  <c r="R127" i="2"/>
  <c r="P128" i="2"/>
  <c r="P127" i="2"/>
  <c r="AU95" i="1"/>
  <c r="AU94" i="1" s="1"/>
  <c r="BK128" i="2"/>
  <c r="J128" i="2" s="1"/>
  <c r="J97" i="2" s="1"/>
  <c r="BK321" i="2"/>
  <c r="J321" i="2"/>
  <c r="J105" i="2" s="1"/>
  <c r="W30" i="1"/>
  <c r="J33" i="2"/>
  <c r="AV95" i="1"/>
  <c r="AT95" i="1" s="1"/>
  <c r="F33" i="2"/>
  <c r="AZ95" i="1"/>
  <c r="AZ94" i="1" s="1"/>
  <c r="W29" i="1" s="1"/>
  <c r="AY94" i="1"/>
  <c r="W31" i="1"/>
  <c r="BK127" i="2" l="1"/>
  <c r="J127" i="2"/>
  <c r="J96" i="2"/>
  <c r="AV94" i="1"/>
  <c r="AK29" i="1" s="1"/>
  <c r="J30" i="2" l="1"/>
  <c r="AG95" i="1"/>
  <c r="AG94" i="1"/>
  <c r="AK26" i="1"/>
  <c r="AK35" i="1" s="1"/>
  <c r="AT94" i="1"/>
  <c r="J39" i="2" l="1"/>
  <c r="AN94" i="1"/>
  <c r="AN95" i="1"/>
</calcChain>
</file>

<file path=xl/sharedStrings.xml><?xml version="1.0" encoding="utf-8"?>
<sst xmlns="http://schemas.openxmlformats.org/spreadsheetml/2006/main" count="2395" uniqueCount="479">
  <si>
    <t>Export Komplet</t>
  </si>
  <si>
    <t/>
  </si>
  <si>
    <t>2.0</t>
  </si>
  <si>
    <t>ZAMOK</t>
  </si>
  <si>
    <t>False</t>
  </si>
  <si>
    <t>{7d2ae89b-e745-4742-b556-9862ab9e4e06}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</si>
  <si>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</si>
  <si>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</si>
  <si>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</si>
  <si>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</si>
  <si>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</si>
  <si>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</si>
  <si>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</si>
  <si>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</si>
  <si>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2021557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</si>
  <si>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</si>
  <si>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</si>
  <si>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Kanalizační přípojka pro objekt č.p. 300 + 392 v obci Brodce</t>
  </si>
  <si>
    <t>KSO:</t>
  </si>
  <si>
    <t>CC-CZ:</t>
  </si>
  <si>
    <t>Místo:</t>
  </si>
  <si>
    <t>Brodce</t>
  </si>
  <si>
    <t>Datum:</t>
  </si>
  <si>
    <t>25. 10. 2021</t>
  </si>
  <si>
    <t>Zadavatel:</t>
  </si>
  <si>
    <t>IČ:</t>
  </si>
  <si>
    <t>Městys Brodce</t>
  </si>
  <si>
    <t>DIČ:</t>
  </si>
  <si>
    <t>Uchazeč:</t>
  </si>
  <si>
    <t>Vyplň údaj</t>
  </si>
  <si>
    <t>Projektant:</t>
  </si>
  <si>
    <t>ANITAS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</si>
  <si>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</si>
  <si>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</si>
  <si>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</si>
  <si>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</si>
  <si>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</si>
  <si>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</si>
  <si>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</si>
  <si>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</si>
  <si>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</si>
  <si>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</si>
  <si>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</si>
  <si>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</si>
  <si>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</si>
  <si>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</si>
  <si>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</si>
  <si>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</si>
  <si>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</si>
  <si>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</si>
  <si>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</si>
  <si>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</si>
  <si>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</si>
  <si>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</si>
  <si>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</si>
  <si>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</si>
  <si>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</si>
  <si>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</si>
  <si>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</si>
  <si>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</si>
  <si>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</si>
  <si>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</si>
  <si>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</si>
  <si>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</si>
  <si>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</si>
  <si>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</si>
  <si>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</si>
  <si>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</si>
  <si>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</si>
  <si>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</si>
  <si>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</si>
  <si>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</si>
  <si>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</si>
  <si>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</si>
  <si>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</si>
  <si>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</si>
  <si>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</si>
  <si>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</si>
  <si>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</si>
  <si>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</si>
  <si>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</si>
  <si>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Kanalizační přípojka</t>
  </si>
  <si>
    <t>STA</t>
  </si>
  <si>
    <t>1</t>
  </si>
  <si>
    <t>{96153b61-8fa0-40ff-b30a-65c605a5c2d7}</t>
  </si>
  <si>
    <t>2</t>
  </si>
  <si>
    <t>KRYCÍ LIST SOUPISU PRACÍ</t>
  </si>
  <si>
    <t>Objekt:</t>
  </si>
  <si>
    <t>SO 01 - Kanalizační přípojka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</si>
  <si>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</si>
  <si>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</si>
  <si>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</si>
  <si>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</si>
  <si>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</si>
  <si>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</si>
  <si>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</si>
  <si>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</si>
  <si>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</si>
  <si>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</si>
  <si>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</si>
  <si>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</si>
  <si>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</si>
  <si>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</si>
  <si>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</si>
  <si>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</si>
  <si>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</si>
  <si>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</si>
  <si>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</si>
  <si>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</si>
  <si>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</si>
  <si>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</si>
  <si>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</si>
  <si>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</si>
  <si>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</si>
  <si>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</si>
  <si>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</si>
  <si>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</si>
  <si>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</si>
  <si>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</si>
  <si>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</si>
  <si>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</si>
  <si>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</si>
  <si>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</si>
  <si>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113107171</t>
  </si>
  <si>
    <t>Odstranění podkladu z betonu prostého tl přes 100 do 150 mm strojně pl přes 50 do 200 m2</t>
  </si>
  <si>
    <t>m2</t>
  </si>
  <si>
    <t>4</t>
  </si>
  <si>
    <t>-2141739772</t>
  </si>
  <si>
    <t>VV</t>
  </si>
  <si>
    <t>(75,1-25+21)*1,1</t>
  </si>
  <si>
    <t>113107182</t>
  </si>
  <si>
    <t>Odstranění podkladu živičného tl přes 50 do 100 mm strojně pl přes 50 do 200 m2</t>
  </si>
  <si>
    <t>-685345066</t>
  </si>
  <si>
    <t>(50+25)*1,1</t>
  </si>
  <si>
    <t>3</t>
  </si>
  <si>
    <t>132251255</t>
  </si>
  <si>
    <t>Hloubení rýh nezapažených š do 2000 mm v hornině třídy těžitelnosti I skupiny 3 objem do 1000 m3 strojně</t>
  </si>
  <si>
    <t>m3</t>
  </si>
  <si>
    <t>908923571</t>
  </si>
  <si>
    <t>"vč. podkladních vrstev komunikací"</t>
  </si>
  <si>
    <t>"1"</t>
  </si>
  <si>
    <t>21,9*1,1*(2,28+3,18)/2</t>
  </si>
  <si>
    <t>15*1,1*(3,18+3,38)/2</t>
  </si>
  <si>
    <t>10,7*(3,38+3,23)/2</t>
  </si>
  <si>
    <t>21,3*1,1*(3,23+3,13)/2</t>
  </si>
  <si>
    <t>18,7*1,1*(3,13+2,99)/2</t>
  </si>
  <si>
    <t>2,6*1,1*(2,99+3,07)/2</t>
  </si>
  <si>
    <t>7,7*1,1*(3,07+3,13)/2</t>
  </si>
  <si>
    <t>3*1,1*(3,13+3,2)/2</t>
  </si>
  <si>
    <t>"2"</t>
  </si>
  <si>
    <t>25*1,1*(3,18+1,95)/2</t>
  </si>
  <si>
    <t>16,8*1,1*(1,95+1,86)/2</t>
  </si>
  <si>
    <t>14,3*1,1*(1,86+1,93)/2</t>
  </si>
  <si>
    <t>8,2*1,1*(1,93+1,9)/2</t>
  </si>
  <si>
    <t>10,8*1,1*(1,9+1,7)/2</t>
  </si>
  <si>
    <t>"3"</t>
  </si>
  <si>
    <t>9,8*1,1*(1,9+1,1)/2</t>
  </si>
  <si>
    <t>3,6*1,1*(1,1+1,1)/2</t>
  </si>
  <si>
    <t>"4"</t>
  </si>
  <si>
    <t>11*1,1*(1,1+1,1)/2</t>
  </si>
  <si>
    <t>Mezisoučet</t>
  </si>
  <si>
    <t>"tř. I skupiny 3 - 55%"</t>
  </si>
  <si>
    <t>546,112*55/100</t>
  </si>
  <si>
    <t>132351255</t>
  </si>
  <si>
    <t>Hloubení rýh nezapažených š do 2000 mm v hornině třídy těžitelnosti II skupiny 4 objem do 1000 m3 strojně</t>
  </si>
  <si>
    <t>1325800933</t>
  </si>
  <si>
    <t>"celkový výkop 546,112 m3"</t>
  </si>
  <si>
    <t>"tř. II skupiny 4 - 30%"</t>
  </si>
  <si>
    <t>546,112*30/100</t>
  </si>
  <si>
    <t>5</t>
  </si>
  <si>
    <t>132451255</t>
  </si>
  <si>
    <t>Hloubení rýh nezapažených š do 2000 mm v hornině třídy těžitelnosti II skupiny 5 objem do 1000 m3 strojně</t>
  </si>
  <si>
    <t>1734080696</t>
  </si>
  <si>
    <t>"tř. II skupiny 5 - 15%"</t>
  </si>
  <si>
    <t>546,112*15/100</t>
  </si>
  <si>
    <t>6</t>
  </si>
  <si>
    <t>139001101</t>
  </si>
  <si>
    <t>Příplatek za ztížení vykopávky v blízkosti podzemního vedení</t>
  </si>
  <si>
    <t>-1738144942</t>
  </si>
  <si>
    <t>"odhad 10%"</t>
  </si>
  <si>
    <t>546,112*10/100</t>
  </si>
  <si>
    <t>7</t>
  </si>
  <si>
    <t>151811131</t>
  </si>
  <si>
    <t>Osazení pažicího boxu hl výkopu do 4 m š do 1,2 m</t>
  </si>
  <si>
    <t>-552942609</t>
  </si>
  <si>
    <t>21,9*2*(2,28+3,18)/2</t>
  </si>
  <si>
    <t>15*2*(3,18+3,38)/2</t>
  </si>
  <si>
    <t>10,7*2*(3,38+3,23)/2</t>
  </si>
  <si>
    <t>21,3*2*(3,23+3,13)/2</t>
  </si>
  <si>
    <t>18,7*2*(3,13+2,99)/2</t>
  </si>
  <si>
    <t>2,6*2*(2,99+3,07)/2</t>
  </si>
  <si>
    <t>7,7*2*(3,07+3,13)/2</t>
  </si>
  <si>
    <t>3*2*(3,13+3,2)/2</t>
  </si>
  <si>
    <t>25*2*(3,18+1,95)/2</t>
  </si>
  <si>
    <t>16,8*2*(1,95+1,86)/2</t>
  </si>
  <si>
    <t>14,3*2*(1,86+1,93)/2</t>
  </si>
  <si>
    <t>8,2*2*(1,93+1,9)/2</t>
  </si>
  <si>
    <t>10,8*2*(1,9+1,7)/2</t>
  </si>
  <si>
    <t>9,8*2*(1,9+1,1)/2</t>
  </si>
  <si>
    <t>Součet</t>
  </si>
  <si>
    <t>8</t>
  </si>
  <si>
    <t>151811231</t>
  </si>
  <si>
    <t>Odstranění pažicího boxu hl výkopu do 4 m š do 1,2 m</t>
  </si>
  <si>
    <t>1062220184</t>
  </si>
  <si>
    <t>9</t>
  </si>
  <si>
    <t>162351104</t>
  </si>
  <si>
    <t>Vodorovné přemístění přes 500 do 1000 m výkopku/sypaniny z horniny třídy těžitelnosti I skupiny 1 až 3</t>
  </si>
  <si>
    <t>-2161262</t>
  </si>
  <si>
    <t>"odvoz výkopku na mezideponii"</t>
  </si>
  <si>
    <t>300,362</t>
  </si>
  <si>
    <t>"materiál pro lože a obsyp"</t>
  </si>
  <si>
    <t>20,856+98,327</t>
  </si>
  <si>
    <t>"materiál pro zásyp"</t>
  </si>
  <si>
    <t>10</t>
  </si>
  <si>
    <t>162351124</t>
  </si>
  <si>
    <t>Vodorovné přemístění přes 500 do 1000 m výkopku/sypaniny z hornin třídy těžitelnosti II skupiny 4 a 5</t>
  </si>
  <si>
    <t>-502133782</t>
  </si>
  <si>
    <t>"odvoz na mezideponii"</t>
  </si>
  <si>
    <t>163,834+81,917</t>
  </si>
  <si>
    <t>(358,298-300,362)</t>
  </si>
  <si>
    <t>11</t>
  </si>
  <si>
    <t>162751137</t>
  </si>
  <si>
    <t>Vodorovné přemístění přes 9 000 do 10000 m výkopku/sypaniny z horniny třídy těžitelnosti II skupiny 4 a 5</t>
  </si>
  <si>
    <t>-406158606</t>
  </si>
  <si>
    <t>"přebytečný výkopek pro odvoz na skládku"</t>
  </si>
  <si>
    <t>"výkopy minus zásypy"</t>
  </si>
  <si>
    <t>546,112-358,298</t>
  </si>
  <si>
    <t>12</t>
  </si>
  <si>
    <t>162751139</t>
  </si>
  <si>
    <t>Příplatek k vodorovnému přemístění výkopku/sypaniny z horniny třídy těžitelnosti II skupiny 4 a 5 ZKD 1000 m přes 10000 m</t>
  </si>
  <si>
    <t>1331877253</t>
  </si>
  <si>
    <t>187,814*15</t>
  </si>
  <si>
    <t>13</t>
  </si>
  <si>
    <t>167151111</t>
  </si>
  <si>
    <t>Nakládání výkopku z hornin třídy těžitelnosti I skupiny 1 až 3 přes 100 m3</t>
  </si>
  <si>
    <t>2144269442</t>
  </si>
  <si>
    <t>14</t>
  </si>
  <si>
    <t>167151112</t>
  </si>
  <si>
    <t>Nakládání výkopku z hornin třídy těžitelnosti II skupiny 4 a 5 přes 100 m3</t>
  </si>
  <si>
    <t>1115586996</t>
  </si>
  <si>
    <t>171201231</t>
  </si>
  <si>
    <t>Poplatek za uložení zeminy a kamení na recyklační skládce (skládkovné) kód odpadu 17 05 04</t>
  </si>
  <si>
    <t>t</t>
  </si>
  <si>
    <t>1257794608</t>
  </si>
  <si>
    <t>187,814*2</t>
  </si>
  <si>
    <t>16</t>
  </si>
  <si>
    <t>171251201</t>
  </si>
  <si>
    <t>Uložení sypaniny na skládky nebo meziskládky</t>
  </si>
  <si>
    <t>1778104238</t>
  </si>
  <si>
    <t>"odvoz výkopku na mezideponii tř. I"</t>
  </si>
  <si>
    <t>"odvoz výkopku na mezideponii tř. II"</t>
  </si>
  <si>
    <t>17</t>
  </si>
  <si>
    <t>174151101</t>
  </si>
  <si>
    <t>Zásyp jam, šachet rýh nebo kolem objektů sypaninou se zhutněním</t>
  </si>
  <si>
    <t>1051012019</t>
  </si>
  <si>
    <t>546,112</t>
  </si>
  <si>
    <t>"minus lože, obsyp, potrubí"</t>
  </si>
  <si>
    <t>-189,6*1,1*0,1</t>
  </si>
  <si>
    <t>-189,6*1,1*(0,2+0,3)</t>
  </si>
  <si>
    <t>"minus objem šachet"</t>
  </si>
  <si>
    <t>-22,5</t>
  </si>
  <si>
    <t>"minus objem podkladních vrstev komunikace"</t>
  </si>
  <si>
    <t>"pod beton"</t>
  </si>
  <si>
    <t>-(75,1-25+21)*1,1*0,25</t>
  </si>
  <si>
    <t>"pod asfalt"</t>
  </si>
  <si>
    <t>-(50+25)*1,1*0,25</t>
  </si>
  <si>
    <t>18</t>
  </si>
  <si>
    <t>175151101</t>
  </si>
  <si>
    <t>Obsypání potrubí strojně sypaninou bez prohození, uloženou do 3 m</t>
  </si>
  <si>
    <t>1046232772</t>
  </si>
  <si>
    <t>189,6*1,1*(0,2+0,3)</t>
  </si>
  <si>
    <t>-3,14*0,2*0,2/4*189,6</t>
  </si>
  <si>
    <t>19</t>
  </si>
  <si>
    <t>M</t>
  </si>
  <si>
    <t>58337303</t>
  </si>
  <si>
    <t>štěrkopísek frakce 0/8</t>
  </si>
  <si>
    <t>1795235366</t>
  </si>
  <si>
    <t>98,327*2 'Přepočtené koeficientem množství</t>
  </si>
  <si>
    <t>Vodorovné konstrukce</t>
  </si>
  <si>
    <t>20</t>
  </si>
  <si>
    <t>451573111</t>
  </si>
  <si>
    <t>Lože pod potrubí otevřený výkop ze štěrkopísku</t>
  </si>
  <si>
    <t>1975831220</t>
  </si>
  <si>
    <t>189,6*1,1*0,1</t>
  </si>
  <si>
    <t>452112112</t>
  </si>
  <si>
    <t>Osazení betonových prstenců nebo rámů v do 100 mm</t>
  </si>
  <si>
    <t>kus</t>
  </si>
  <si>
    <t>-840194103</t>
  </si>
  <si>
    <t>4+4</t>
  </si>
  <si>
    <t>22</t>
  </si>
  <si>
    <t>59224011</t>
  </si>
  <si>
    <t>prstenec šachtový vyrovnávací betonový 625x100x60mm</t>
  </si>
  <si>
    <t>-1017818810</t>
  </si>
  <si>
    <t>23</t>
  </si>
  <si>
    <t>59224013</t>
  </si>
  <si>
    <t>prstenec šachtový vyrovnávací betonový 625x100x100mm</t>
  </si>
  <si>
    <t>1933652861</t>
  </si>
  <si>
    <t>24</t>
  </si>
  <si>
    <t>452112122</t>
  </si>
  <si>
    <t>Osazení betonových prstenců nebo rámů v do 200 mm</t>
  </si>
  <si>
    <t>-2077962342</t>
  </si>
  <si>
    <t>25</t>
  </si>
  <si>
    <t>59224188</t>
  </si>
  <si>
    <t>prstenec šachtový vyrovnávací betonový 625x120x120mm</t>
  </si>
  <si>
    <t>649456129</t>
  </si>
  <si>
    <t>Komunikace pozemní</t>
  </si>
  <si>
    <t>26</t>
  </si>
  <si>
    <t>564871111</t>
  </si>
  <si>
    <t>Podklad ze štěrkodrtě ŠD tl 250 mm</t>
  </si>
  <si>
    <t>452558050</t>
  </si>
  <si>
    <t>27</t>
  </si>
  <si>
    <t>565145101</t>
  </si>
  <si>
    <t>Asfaltový beton vrstva podkladní ACP 16 (obalované kamenivo OKS) tl 60 mm š do 1,5 m</t>
  </si>
  <si>
    <t>1631551991</t>
  </si>
  <si>
    <t>28</t>
  </si>
  <si>
    <t>573231111</t>
  </si>
  <si>
    <t>Postřik živičný spojovací ze silniční emulze v množství 0,70 kg/m2</t>
  </si>
  <si>
    <t>644568223</t>
  </si>
  <si>
    <t>29</t>
  </si>
  <si>
    <t>577134111</t>
  </si>
  <si>
    <t>Asfaltový beton vrstva obrusná ACO 11 (ABS) tř. I tl 40 mm š do 3 m z nemodifikovaného asfaltu</t>
  </si>
  <si>
    <t>-593326734</t>
  </si>
  <si>
    <t>Trubní vedení</t>
  </si>
  <si>
    <t>30</t>
  </si>
  <si>
    <t>871315221</t>
  </si>
  <si>
    <t>Kanalizační potrubí z tvrdého PVC jednovrstvé tuhost třídy SN8 DN 160</t>
  </si>
  <si>
    <t>m</t>
  </si>
  <si>
    <t>1157302729</t>
  </si>
  <si>
    <t>10+11</t>
  </si>
  <si>
    <t>31</t>
  </si>
  <si>
    <t>871355221</t>
  </si>
  <si>
    <t>Kanalizační potrubí z tvrdého PVC jednovrstvé tuhost třídy SN8 DN 200</t>
  </si>
  <si>
    <t>-1271298967</t>
  </si>
  <si>
    <t>21,9+15,2+10,7+21,3+18,7+2,6+7,7+3</t>
  </si>
  <si>
    <t>25+16,8+14,3+8,2+10,8-10</t>
  </si>
  <si>
    <t>9,8+3,6</t>
  </si>
  <si>
    <t>32</t>
  </si>
  <si>
    <t>892352121</t>
  </si>
  <si>
    <t>Tlaková zkouška vzduchem potrubí DN 200 těsnícím vakem ucpávkovým</t>
  </si>
  <si>
    <t>úsek</t>
  </si>
  <si>
    <t>-1311682221</t>
  </si>
  <si>
    <t>33</t>
  </si>
  <si>
    <t>894411311</t>
  </si>
  <si>
    <t>Osazení betonových nebo železobetonových dílců pro šachty skruží rovných</t>
  </si>
  <si>
    <t>-1671208765</t>
  </si>
  <si>
    <t>4+5+3+8</t>
  </si>
  <si>
    <t>34</t>
  </si>
  <si>
    <t>59224160</t>
  </si>
  <si>
    <t>skruž kanalizační s ocelovými stupadly 100x25x12cm</t>
  </si>
  <si>
    <t>2079533378</t>
  </si>
  <si>
    <t>35</t>
  </si>
  <si>
    <t>59224161</t>
  </si>
  <si>
    <t>skruž kanalizační s ocelovými stupadly 100x50x12cm</t>
  </si>
  <si>
    <t>-849127927</t>
  </si>
  <si>
    <t>36</t>
  </si>
  <si>
    <t>59224163-R</t>
  </si>
  <si>
    <t>skruž kanalizační s ocelovými stupadly 100x75x12cm</t>
  </si>
  <si>
    <t>284438693</t>
  </si>
  <si>
    <t>37</t>
  </si>
  <si>
    <t>59224162</t>
  </si>
  <si>
    <t>skruž kanalizační s ocelovými stupadly 100x100x12cm</t>
  </si>
  <si>
    <t>-1898336201</t>
  </si>
  <si>
    <t>38</t>
  </si>
  <si>
    <t>59224348</t>
  </si>
  <si>
    <t>těsnění elastomerové pro spojení šachetních dílů DN 1000</t>
  </si>
  <si>
    <t>1799106014</t>
  </si>
  <si>
    <t>8*3+4*2+2*1</t>
  </si>
  <si>
    <t>39</t>
  </si>
  <si>
    <t>894412411</t>
  </si>
  <si>
    <t>Osazení betonových nebo železobetonových dílců pro šachty skruží přechodových</t>
  </si>
  <si>
    <t>899363165</t>
  </si>
  <si>
    <t>40</t>
  </si>
  <si>
    <t>59224168</t>
  </si>
  <si>
    <t>skruž betonová přechodová 62,5/100x60x12cm, stupadla poplastovaná kapsová</t>
  </si>
  <si>
    <t>-2094257663</t>
  </si>
  <si>
    <t>41</t>
  </si>
  <si>
    <t>894414111</t>
  </si>
  <si>
    <t>Osazení betonových nebo železobetonových dílců pro šachty skruží základových (dno)</t>
  </si>
  <si>
    <t>1192723170</t>
  </si>
  <si>
    <t>13+1</t>
  </si>
  <si>
    <t>42</t>
  </si>
  <si>
    <t>59224339-R</t>
  </si>
  <si>
    <t>dno betonové šachty kanalizační 1000/600 mm pro potrubí DN 200</t>
  </si>
  <si>
    <t>932802906</t>
  </si>
  <si>
    <t>43</t>
  </si>
  <si>
    <t>59224338-R</t>
  </si>
  <si>
    <t>dno betonové šachty kanalizační 1000/1000 mm pro potrubí DN 200</t>
  </si>
  <si>
    <t>1715871443</t>
  </si>
  <si>
    <t>44</t>
  </si>
  <si>
    <t>894414211</t>
  </si>
  <si>
    <t>Osazení betonových nebo železobetonových dílců pro šachty desek zákrytových</t>
  </si>
  <si>
    <t>496687430</t>
  </si>
  <si>
    <t>45</t>
  </si>
  <si>
    <t>59224075</t>
  </si>
  <si>
    <t>deska betonová zákrytová k ukončení šachet 1000/625x200mm</t>
  </si>
  <si>
    <t>-1959796214</t>
  </si>
  <si>
    <t>46</t>
  </si>
  <si>
    <t>899103112</t>
  </si>
  <si>
    <t>Osazení poklopů litinových nebo ocelových včetně rámů pro třídu zatížení B125, C250</t>
  </si>
  <si>
    <t>-1931552125</t>
  </si>
  <si>
    <t>47</t>
  </si>
  <si>
    <t>28661933</t>
  </si>
  <si>
    <t>poklop šachtový litinový  DN 600 pro třídu zatížení B125</t>
  </si>
  <si>
    <t>394517641</t>
  </si>
  <si>
    <t>48</t>
  </si>
  <si>
    <t>899104112</t>
  </si>
  <si>
    <t>Osazení poklopů litinových nebo ocelových včetně rámů pro třídu zatížení D400, E600</t>
  </si>
  <si>
    <t>985194776</t>
  </si>
  <si>
    <t>49</t>
  </si>
  <si>
    <t>28661935</t>
  </si>
  <si>
    <t>poklop šachtový litinový  DN 600 pro třídu zatížení D400</t>
  </si>
  <si>
    <t>-1195027807</t>
  </si>
  <si>
    <t>Ostatní konstrukce a práce, bourání</t>
  </si>
  <si>
    <t>50</t>
  </si>
  <si>
    <t>919732221</t>
  </si>
  <si>
    <t>Styčná spára napojení nového živičného povrchu na stávající za tepla š 15 mm hl 25 mm bez prořezání</t>
  </si>
  <si>
    <t>-1874215873</t>
  </si>
  <si>
    <t>(50+25)*2</t>
  </si>
  <si>
    <t>51</t>
  </si>
  <si>
    <t>919735112</t>
  </si>
  <si>
    <t>Řezání stávajícího živičného krytu hl přes 50 do 100 mm</t>
  </si>
  <si>
    <t>-1326692552</t>
  </si>
  <si>
    <t>2*(50+25)</t>
  </si>
  <si>
    <t>52</t>
  </si>
  <si>
    <t>919735123</t>
  </si>
  <si>
    <t>Řezání stávajícího betonového krytu hl přes 100 do 150 mm</t>
  </si>
  <si>
    <t>-1961788585</t>
  </si>
  <si>
    <t>2*(75,1-25+21)</t>
  </si>
  <si>
    <t>997</t>
  </si>
  <si>
    <t>Přesun sutě</t>
  </si>
  <si>
    <t>53</t>
  </si>
  <si>
    <t>997221561</t>
  </si>
  <si>
    <t>Vodorovná doprava suti z kusových materiálů do 1 km</t>
  </si>
  <si>
    <t>-2084742359</t>
  </si>
  <si>
    <t>54</t>
  </si>
  <si>
    <t>997221569</t>
  </si>
  <si>
    <t>Příplatek ZKD 1 km u vodorovné dopravy suti z kusových materiálů</t>
  </si>
  <si>
    <t>-1654720964</t>
  </si>
  <si>
    <t>43,568*24 'Přepočtené koeficientem množství</t>
  </si>
  <si>
    <t>55</t>
  </si>
  <si>
    <t>997221861</t>
  </si>
  <si>
    <t>Poplatek za uložení stavebního odpadu na recyklační skládce (skládkovné) z prostého betonu pod kódem 17 01 01</t>
  </si>
  <si>
    <t>1415969230</t>
  </si>
  <si>
    <t>43,568*0,58 'Přepočtené koeficientem množství</t>
  </si>
  <si>
    <t>56</t>
  </si>
  <si>
    <t>997221875</t>
  </si>
  <si>
    <t>Poplatek za uložení stavebního odpadu na recyklační skládce (skládkovné) asfaltového bez obsahu dehtu zatříděného do Katalogu odpadů pod kódem 17 03 02</t>
  </si>
  <si>
    <t>470209851</t>
  </si>
  <si>
    <t>43,568*0,42 'Přepočtené koeficientem množství</t>
  </si>
  <si>
    <t>998</t>
  </si>
  <si>
    <t>Přesun hmot</t>
  </si>
  <si>
    <t>57</t>
  </si>
  <si>
    <t>998276101</t>
  </si>
  <si>
    <t>Přesun hmot pro trubní vedení z trub z plastických hmot otevřený výkop</t>
  </si>
  <si>
    <t>433434075</t>
  </si>
  <si>
    <t>VRN</t>
  </si>
  <si>
    <t>Vedlejší rozpočtové náklady</t>
  </si>
  <si>
    <t>VRN1</t>
  </si>
  <si>
    <t>Průzkumné, geodetické a projektové práce</t>
  </si>
  <si>
    <t>58</t>
  </si>
  <si>
    <t>012103000</t>
  </si>
  <si>
    <t>Geodetické práce před výstavbou</t>
  </si>
  <si>
    <t>…</t>
  </si>
  <si>
    <t>1024</t>
  </si>
  <si>
    <t>836838106</t>
  </si>
  <si>
    <t>59</t>
  </si>
  <si>
    <t>012303000</t>
  </si>
  <si>
    <t>Geodetické práce po výstavbě</t>
  </si>
  <si>
    <t>-173348322</t>
  </si>
  <si>
    <t>60</t>
  </si>
  <si>
    <t>013254000</t>
  </si>
  <si>
    <t>Dokumentace skutečného provedení stavby</t>
  </si>
  <si>
    <t>-179078630</t>
  </si>
  <si>
    <t>VRN3</t>
  </si>
  <si>
    <t>Zařízení staveniště</t>
  </si>
  <si>
    <t>61</t>
  </si>
  <si>
    <t>030001000</t>
  </si>
  <si>
    <t>1726628221</t>
  </si>
  <si>
    <t>"vč. zajištění a zabezpečení"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</si>
</sst>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K6" sqref="K6:AO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59" t="s">
        <v>14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3"/>
      <c r="AQ5" s="23"/>
      <c r="AR5" s="21"/>
      <c r="BE5" s="256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1" t="s">
        <v>17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3"/>
      <c r="AQ6" s="23"/>
      <c r="AR6" s="21"/>
      <c r="BE6" s="257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57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57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57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57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57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57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57"/>
      <c r="BS13" s="18" t="s">
        <v>6</v>
      </c>
    </row>
    <row r="14" spans="1:74" ht="12.75">
      <c r="B14" s="22"/>
      <c r="C14" s="23"/>
      <c r="D14" s="23"/>
      <c r="E14" s="262" t="s">
        <v>29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57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57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57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57"/>
      <c r="BS17" s="18" t="s">
        <v>32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57"/>
      <c r="BS18" s="18" t="s">
        <v>6</v>
      </c>
    </row>
    <row r="19" spans="1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57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57"/>
      <c r="BS20" s="18" t="s">
        <v>32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57"/>
    </row>
    <row r="22" spans="1:71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57"/>
    </row>
    <row r="23" spans="1:71" s="1" customFormat="1" ht="16.5" customHeight="1">
      <c r="B23" s="22"/>
      <c r="C23" s="23"/>
      <c r="D23" s="23"/>
      <c r="E23" s="264" t="s">
        <v>1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3"/>
      <c r="AP23" s="23"/>
      <c r="AQ23" s="23"/>
      <c r="AR23" s="21"/>
      <c r="BE23" s="257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57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57"/>
    </row>
    <row r="26" spans="1:71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5">
        <f>ROUND(AG94,2)</f>
        <v>0</v>
      </c>
      <c r="AL26" s="266"/>
      <c r="AM26" s="266"/>
      <c r="AN26" s="266"/>
      <c r="AO26" s="266"/>
      <c r="AP26" s="37"/>
      <c r="AQ26" s="37"/>
      <c r="AR26" s="40"/>
      <c r="BE26" s="257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57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67" t="s">
        <v>36</v>
      </c>
      <c r="M28" s="267"/>
      <c r="N28" s="267"/>
      <c r="O28" s="267"/>
      <c r="P28" s="267"/>
      <c r="Q28" s="37"/>
      <c r="R28" s="37"/>
      <c r="S28" s="37"/>
      <c r="T28" s="37"/>
      <c r="U28" s="37"/>
      <c r="V28" s="37"/>
      <c r="W28" s="267" t="s">
        <v>37</v>
      </c>
      <c r="X28" s="267"/>
      <c r="Y28" s="267"/>
      <c r="Z28" s="267"/>
      <c r="AA28" s="267"/>
      <c r="AB28" s="267"/>
      <c r="AC28" s="267"/>
      <c r="AD28" s="267"/>
      <c r="AE28" s="267"/>
      <c r="AF28" s="37"/>
      <c r="AG28" s="37"/>
      <c r="AH28" s="37"/>
      <c r="AI28" s="37"/>
      <c r="AJ28" s="37"/>
      <c r="AK28" s="267" t="s">
        <v>38</v>
      </c>
      <c r="AL28" s="267"/>
      <c r="AM28" s="267"/>
      <c r="AN28" s="267"/>
      <c r="AO28" s="267"/>
      <c r="AP28" s="37"/>
      <c r="AQ28" s="37"/>
      <c r="AR28" s="40"/>
      <c r="BE28" s="257"/>
    </row>
    <row r="29" spans="1:71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270">
        <v>0.21</v>
      </c>
      <c r="M29" s="269"/>
      <c r="N29" s="269"/>
      <c r="O29" s="269"/>
      <c r="P29" s="269"/>
      <c r="Q29" s="42"/>
      <c r="R29" s="42"/>
      <c r="S29" s="42"/>
      <c r="T29" s="42"/>
      <c r="U29" s="42"/>
      <c r="V29" s="42"/>
      <c r="W29" s="268">
        <f>ROUND(AZ94, 2)</f>
        <v>0</v>
      </c>
      <c r="X29" s="269"/>
      <c r="Y29" s="269"/>
      <c r="Z29" s="269"/>
      <c r="AA29" s="269"/>
      <c r="AB29" s="269"/>
      <c r="AC29" s="269"/>
      <c r="AD29" s="269"/>
      <c r="AE29" s="269"/>
      <c r="AF29" s="42"/>
      <c r="AG29" s="42"/>
      <c r="AH29" s="42"/>
      <c r="AI29" s="42"/>
      <c r="AJ29" s="42"/>
      <c r="AK29" s="268">
        <f>ROUND(AV94, 2)</f>
        <v>0</v>
      </c>
      <c r="AL29" s="269"/>
      <c r="AM29" s="269"/>
      <c r="AN29" s="269"/>
      <c r="AO29" s="269"/>
      <c r="AP29" s="42"/>
      <c r="AQ29" s="42"/>
      <c r="AR29" s="43"/>
      <c r="BE29" s="258"/>
    </row>
    <row r="30" spans="1:71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270">
        <v>0.15</v>
      </c>
      <c r="M30" s="269"/>
      <c r="N30" s="269"/>
      <c r="O30" s="269"/>
      <c r="P30" s="269"/>
      <c r="Q30" s="42"/>
      <c r="R30" s="42"/>
      <c r="S30" s="42"/>
      <c r="T30" s="42"/>
      <c r="U30" s="42"/>
      <c r="V30" s="42"/>
      <c r="W30" s="268">
        <f>ROUND(BA94, 2)</f>
        <v>0</v>
      </c>
      <c r="X30" s="269"/>
      <c r="Y30" s="269"/>
      <c r="Z30" s="269"/>
      <c r="AA30" s="269"/>
      <c r="AB30" s="269"/>
      <c r="AC30" s="269"/>
      <c r="AD30" s="269"/>
      <c r="AE30" s="269"/>
      <c r="AF30" s="42"/>
      <c r="AG30" s="42"/>
      <c r="AH30" s="42"/>
      <c r="AI30" s="42"/>
      <c r="AJ30" s="42"/>
      <c r="AK30" s="268">
        <f>ROUND(AW94, 2)</f>
        <v>0</v>
      </c>
      <c r="AL30" s="269"/>
      <c r="AM30" s="269"/>
      <c r="AN30" s="269"/>
      <c r="AO30" s="269"/>
      <c r="AP30" s="42"/>
      <c r="AQ30" s="42"/>
      <c r="AR30" s="43"/>
      <c r="BE30" s="258"/>
    </row>
    <row r="31" spans="1:71" s="3" customFormat="1" ht="14.45" hidden="1" customHeight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270">
        <v>0.21</v>
      </c>
      <c r="M31" s="269"/>
      <c r="N31" s="269"/>
      <c r="O31" s="269"/>
      <c r="P31" s="269"/>
      <c r="Q31" s="42"/>
      <c r="R31" s="42"/>
      <c r="S31" s="42"/>
      <c r="T31" s="42"/>
      <c r="U31" s="42"/>
      <c r="V31" s="42"/>
      <c r="W31" s="268">
        <f>ROUND(BB94, 2)</f>
        <v>0</v>
      </c>
      <c r="X31" s="269"/>
      <c r="Y31" s="269"/>
      <c r="Z31" s="269"/>
      <c r="AA31" s="269"/>
      <c r="AB31" s="269"/>
      <c r="AC31" s="269"/>
      <c r="AD31" s="269"/>
      <c r="AE31" s="269"/>
      <c r="AF31" s="42"/>
      <c r="AG31" s="42"/>
      <c r="AH31" s="42"/>
      <c r="AI31" s="42"/>
      <c r="AJ31" s="42"/>
      <c r="AK31" s="268">
        <v>0</v>
      </c>
      <c r="AL31" s="269"/>
      <c r="AM31" s="269"/>
      <c r="AN31" s="269"/>
      <c r="AO31" s="269"/>
      <c r="AP31" s="42"/>
      <c r="AQ31" s="42"/>
      <c r="AR31" s="43"/>
      <c r="BE31" s="258"/>
    </row>
    <row r="32" spans="1:71" s="3" customFormat="1" ht="14.45" hidden="1" customHeight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270">
        <v>0.15</v>
      </c>
      <c r="M32" s="269"/>
      <c r="N32" s="269"/>
      <c r="O32" s="269"/>
      <c r="P32" s="269"/>
      <c r="Q32" s="42"/>
      <c r="R32" s="42"/>
      <c r="S32" s="42"/>
      <c r="T32" s="42"/>
      <c r="U32" s="42"/>
      <c r="V32" s="42"/>
      <c r="W32" s="268">
        <f>ROUND(BC94, 2)</f>
        <v>0</v>
      </c>
      <c r="X32" s="269"/>
      <c r="Y32" s="269"/>
      <c r="Z32" s="269"/>
      <c r="AA32" s="269"/>
      <c r="AB32" s="269"/>
      <c r="AC32" s="269"/>
      <c r="AD32" s="269"/>
      <c r="AE32" s="269"/>
      <c r="AF32" s="42"/>
      <c r="AG32" s="42"/>
      <c r="AH32" s="42"/>
      <c r="AI32" s="42"/>
      <c r="AJ32" s="42"/>
      <c r="AK32" s="268">
        <v>0</v>
      </c>
      <c r="AL32" s="269"/>
      <c r="AM32" s="269"/>
      <c r="AN32" s="269"/>
      <c r="AO32" s="269"/>
      <c r="AP32" s="42"/>
      <c r="AQ32" s="42"/>
      <c r="AR32" s="43"/>
      <c r="BE32" s="258"/>
    </row>
    <row r="33" spans="1:57" s="3" customFormat="1" ht="14.45" hidden="1" customHeight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270">
        <v>0</v>
      </c>
      <c r="M33" s="269"/>
      <c r="N33" s="269"/>
      <c r="O33" s="269"/>
      <c r="P33" s="269"/>
      <c r="Q33" s="42"/>
      <c r="R33" s="42"/>
      <c r="S33" s="42"/>
      <c r="T33" s="42"/>
      <c r="U33" s="42"/>
      <c r="V33" s="42"/>
      <c r="W33" s="268">
        <f>ROUND(BD94, 2)</f>
        <v>0</v>
      </c>
      <c r="X33" s="269"/>
      <c r="Y33" s="269"/>
      <c r="Z33" s="269"/>
      <c r="AA33" s="269"/>
      <c r="AB33" s="269"/>
      <c r="AC33" s="269"/>
      <c r="AD33" s="269"/>
      <c r="AE33" s="269"/>
      <c r="AF33" s="42"/>
      <c r="AG33" s="42"/>
      <c r="AH33" s="42"/>
      <c r="AI33" s="42"/>
      <c r="AJ33" s="42"/>
      <c r="AK33" s="268">
        <v>0</v>
      </c>
      <c r="AL33" s="269"/>
      <c r="AM33" s="269"/>
      <c r="AN33" s="269"/>
      <c r="AO33" s="269"/>
      <c r="AP33" s="42"/>
      <c r="AQ33" s="42"/>
      <c r="AR33" s="43"/>
      <c r="BE33" s="25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57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271" t="s">
        <v>47</v>
      </c>
      <c r="Y35" s="272"/>
      <c r="Z35" s="272"/>
      <c r="AA35" s="272"/>
      <c r="AB35" s="272"/>
      <c r="AC35" s="46"/>
      <c r="AD35" s="46"/>
      <c r="AE35" s="46"/>
      <c r="AF35" s="46"/>
      <c r="AG35" s="46"/>
      <c r="AH35" s="46"/>
      <c r="AI35" s="46"/>
      <c r="AJ35" s="46"/>
      <c r="AK35" s="273">
        <f>SUM(AK26:AK33)</f>
        <v>0</v>
      </c>
      <c r="AL35" s="272"/>
      <c r="AM35" s="272"/>
      <c r="AN35" s="272"/>
      <c r="AO35" s="27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2021557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5" t="str">
        <f>K6</f>
        <v>Kanalizační přípojka pro objekt č.p. 300 + 392 v obci Brodce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Brodce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77" t="str">
        <f>IF(AN8= "","",AN8)</f>
        <v>25. 10. 2021</v>
      </c>
      <c r="AN87" s="277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Městys Brodce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78" t="str">
        <f>IF(E17="","",E17)</f>
        <v>ANITAS s.r.o.</v>
      </c>
      <c r="AN89" s="279"/>
      <c r="AO89" s="279"/>
      <c r="AP89" s="279"/>
      <c r="AQ89" s="37"/>
      <c r="AR89" s="40"/>
      <c r="AS89" s="280" t="s">
        <v>55</v>
      </c>
      <c r="AT89" s="28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78" t="str">
        <f>IF(E20="","",E20)</f>
        <v>ANITAS s.r.o.</v>
      </c>
      <c r="AN90" s="279"/>
      <c r="AO90" s="279"/>
      <c r="AP90" s="279"/>
      <c r="AQ90" s="37"/>
      <c r="AR90" s="40"/>
      <c r="AS90" s="282"/>
      <c r="AT90" s="28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4"/>
      <c r="AT91" s="28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86" t="s">
        <v>56</v>
      </c>
      <c r="D92" s="287"/>
      <c r="E92" s="287"/>
      <c r="F92" s="287"/>
      <c r="G92" s="287"/>
      <c r="H92" s="74"/>
      <c r="I92" s="288" t="s">
        <v>57</v>
      </c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9" t="s">
        <v>58</v>
      </c>
      <c r="AH92" s="287"/>
      <c r="AI92" s="287"/>
      <c r="AJ92" s="287"/>
      <c r="AK92" s="287"/>
      <c r="AL92" s="287"/>
      <c r="AM92" s="287"/>
      <c r="AN92" s="288" t="s">
        <v>59</v>
      </c>
      <c r="AO92" s="287"/>
      <c r="AP92" s="290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4">
        <f>ROUND(AG95,2)</f>
        <v>0</v>
      </c>
      <c r="AH94" s="294"/>
      <c r="AI94" s="294"/>
      <c r="AJ94" s="294"/>
      <c r="AK94" s="294"/>
      <c r="AL94" s="294"/>
      <c r="AM94" s="294"/>
      <c r="AN94" s="295">
        <f>SUM(AG94,AT94)</f>
        <v>0</v>
      </c>
      <c r="AO94" s="295"/>
      <c r="AP94" s="295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>
      <c r="A95" s="94" t="s">
        <v>79</v>
      </c>
      <c r="B95" s="95"/>
      <c r="C95" s="96"/>
      <c r="D95" s="293" t="s">
        <v>80</v>
      </c>
      <c r="E95" s="293"/>
      <c r="F95" s="293"/>
      <c r="G95" s="293"/>
      <c r="H95" s="293"/>
      <c r="I95" s="97"/>
      <c r="J95" s="293" t="s">
        <v>81</v>
      </c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1">
        <f>'SO 01 - Kanalizační přípojka'!J30</f>
        <v>0</v>
      </c>
      <c r="AH95" s="292"/>
      <c r="AI95" s="292"/>
      <c r="AJ95" s="292"/>
      <c r="AK95" s="292"/>
      <c r="AL95" s="292"/>
      <c r="AM95" s="292"/>
      <c r="AN95" s="291">
        <f>SUM(AG95,AT95)</f>
        <v>0</v>
      </c>
      <c r="AO95" s="292"/>
      <c r="AP95" s="292"/>
      <c r="AQ95" s="98" t="s">
        <v>82</v>
      </c>
      <c r="AR95" s="99"/>
      <c r="AS95" s="100">
        <v>0</v>
      </c>
      <c r="AT95" s="101">
        <f>ROUND(SUM(AV95:AW95),2)</f>
        <v>0</v>
      </c>
      <c r="AU95" s="102">
        <f>'SO 01 - Kanalizační přípojka'!P127</f>
        <v>0</v>
      </c>
      <c r="AV95" s="101">
        <f>'SO 01 - Kanalizační přípojka'!J33</f>
        <v>0</v>
      </c>
      <c r="AW95" s="101">
        <f>'SO 01 - Kanalizační přípojka'!J34</f>
        <v>0</v>
      </c>
      <c r="AX95" s="101">
        <f>'SO 01 - Kanalizační přípojka'!J35</f>
        <v>0</v>
      </c>
      <c r="AY95" s="101">
        <f>'SO 01 - Kanalizační přípojka'!J36</f>
        <v>0</v>
      </c>
      <c r="AZ95" s="101">
        <f>'SO 01 - Kanalizační přípojka'!F33</f>
        <v>0</v>
      </c>
      <c r="BA95" s="101">
        <f>'SO 01 - Kanalizační přípojka'!F34</f>
        <v>0</v>
      </c>
      <c r="BB95" s="101">
        <f>'SO 01 - Kanalizační přípojka'!F35</f>
        <v>0</v>
      </c>
      <c r="BC95" s="101">
        <f>'SO 01 - Kanalizační přípojka'!F36</f>
        <v>0</v>
      </c>
      <c r="BD95" s="103">
        <f>'SO 01 - Kanalizační přípojka'!F37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91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2dCkOvZQWkrO3uOpW6cRX60zDA68Epg1+RyPDAYcENFUCY9/t0oQUOR9JPiGwYznR+EoOTy0jEEdx7ehavQcSQ==" saltValue="kaY67CjXfudvpQ+qhJtku5ACTXkTOTRGjkUlsLSmbjpc77NHapH8ZHN9EsiLHwPULEFzVmjPkSmPVZJQZxEPW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1 - Kanalizační přípojk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3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84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1"/>
      <c r="AT3" s="18" t="s">
        <v>85</v>
      </c>
    </row>
    <row r="4" spans="1:46" s="1" customFormat="1" ht="24.95" customHeight="1">
      <c r="B4" s="21"/>
      <c r="D4" s="107" t="s">
        <v>86</v>
      </c>
      <c r="L4" s="21"/>
      <c r="M4" s="108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9" t="s">
        <v>16</v>
      </c>
      <c r="L6" s="21"/>
    </row>
    <row r="7" spans="1:46" s="1" customFormat="1" ht="16.5" customHeight="1">
      <c r="B7" s="21"/>
      <c r="E7" s="297" t="str">
        <f>'Rekapitulace stavby'!K6</f>
        <v>Kanalizační přípojka pro objekt č.p. 300 + 392 v obci Brodce</v>
      </c>
      <c r="F7" s="298"/>
      <c r="G7" s="298"/>
      <c r="H7" s="298"/>
      <c r="L7" s="21"/>
    </row>
    <row r="8" spans="1:46" s="2" customFormat="1" ht="12" customHeight="1">
      <c r="A8" s="35"/>
      <c r="B8" s="40"/>
      <c r="C8" s="35"/>
      <c r="D8" s="109" t="s">
        <v>87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299" t="s">
        <v>88</v>
      </c>
      <c r="F9" s="300"/>
      <c r="G9" s="300"/>
      <c r="H9" s="300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9" t="s">
        <v>18</v>
      </c>
      <c r="E11" s="35"/>
      <c r="F11" s="110" t="s">
        <v>1</v>
      </c>
      <c r="G11" s="35"/>
      <c r="H11" s="35"/>
      <c r="I11" s="109" t="s">
        <v>19</v>
      </c>
      <c r="J11" s="110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9" t="s">
        <v>20</v>
      </c>
      <c r="E12" s="35"/>
      <c r="F12" s="110" t="s">
        <v>21</v>
      </c>
      <c r="G12" s="35"/>
      <c r="H12" s="35"/>
      <c r="I12" s="109" t="s">
        <v>22</v>
      </c>
      <c r="J12" s="111" t="str">
        <f>'Rekapitulace stavby'!AN8</f>
        <v>25. 10. 2021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9" t="s">
        <v>24</v>
      </c>
      <c r="E14" s="35"/>
      <c r="F14" s="35"/>
      <c r="G14" s="35"/>
      <c r="H14" s="35"/>
      <c r="I14" s="109" t="s">
        <v>25</v>
      </c>
      <c r="J14" s="110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0" t="s">
        <v>26</v>
      </c>
      <c r="F15" s="35"/>
      <c r="G15" s="35"/>
      <c r="H15" s="35"/>
      <c r="I15" s="109" t="s">
        <v>27</v>
      </c>
      <c r="J15" s="110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28</v>
      </c>
      <c r="E17" s="35"/>
      <c r="F17" s="35"/>
      <c r="G17" s="35"/>
      <c r="H17" s="35"/>
      <c r="I17" s="109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1" t="str">
        <f>'Rekapitulace stavby'!E14</f>
        <v>Vyplň údaj</v>
      </c>
      <c r="F18" s="302"/>
      <c r="G18" s="302"/>
      <c r="H18" s="302"/>
      <c r="I18" s="109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30</v>
      </c>
      <c r="E20" s="35"/>
      <c r="F20" s="35"/>
      <c r="G20" s="35"/>
      <c r="H20" s="35"/>
      <c r="I20" s="109" t="s">
        <v>25</v>
      </c>
      <c r="J20" s="110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0" t="s">
        <v>31</v>
      </c>
      <c r="F21" s="35"/>
      <c r="G21" s="35"/>
      <c r="H21" s="35"/>
      <c r="I21" s="109" t="s">
        <v>27</v>
      </c>
      <c r="J21" s="110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33</v>
      </c>
      <c r="E23" s="35"/>
      <c r="F23" s="35"/>
      <c r="G23" s="35"/>
      <c r="H23" s="35"/>
      <c r="I23" s="109" t="s">
        <v>25</v>
      </c>
      <c r="J23" s="110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0" t="s">
        <v>31</v>
      </c>
      <c r="F24" s="35"/>
      <c r="G24" s="35"/>
      <c r="H24" s="35"/>
      <c r="I24" s="109" t="s">
        <v>27</v>
      </c>
      <c r="J24" s="110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303" t="s">
        <v>1</v>
      </c>
      <c r="F27" s="303"/>
      <c r="G27" s="303"/>
      <c r="H27" s="30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35</v>
      </c>
      <c r="E30" s="35"/>
      <c r="F30" s="35"/>
      <c r="G30" s="35"/>
      <c r="H30" s="35"/>
      <c r="I30" s="35"/>
      <c r="J30" s="117">
        <f>ROUND(J127,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37</v>
      </c>
      <c r="G32" s="35"/>
      <c r="H32" s="35"/>
      <c r="I32" s="118" t="s">
        <v>36</v>
      </c>
      <c r="J32" s="11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9" t="s">
        <v>39</v>
      </c>
      <c r="E33" s="109" t="s">
        <v>40</v>
      </c>
      <c r="F33" s="120">
        <f>ROUND((SUM(BE127:BE329)),  2)</f>
        <v>0</v>
      </c>
      <c r="G33" s="35"/>
      <c r="H33" s="35"/>
      <c r="I33" s="121">
        <v>0.21</v>
      </c>
      <c r="J33" s="120">
        <f>ROUND(((SUM(BE127:BE329))*I33),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41</v>
      </c>
      <c r="F34" s="120">
        <f>ROUND((SUM(BF127:BF329)),  2)</f>
        <v>0</v>
      </c>
      <c r="G34" s="35"/>
      <c r="H34" s="35"/>
      <c r="I34" s="121">
        <v>0.15</v>
      </c>
      <c r="J34" s="120">
        <f>ROUND(((SUM(BF127:BF329))*I34),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9" t="s">
        <v>42</v>
      </c>
      <c r="F35" s="120">
        <f>ROUND((SUM(BG127:BG329)),  2)</f>
        <v>0</v>
      </c>
      <c r="G35" s="35"/>
      <c r="H35" s="35"/>
      <c r="I35" s="121">
        <v>0.21</v>
      </c>
      <c r="J35" s="12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9" t="s">
        <v>43</v>
      </c>
      <c r="F36" s="120">
        <f>ROUND((SUM(BH127:BH329)),  2)</f>
        <v>0</v>
      </c>
      <c r="G36" s="35"/>
      <c r="H36" s="35"/>
      <c r="I36" s="121">
        <v>0.15</v>
      </c>
      <c r="J36" s="12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9" t="s">
        <v>44</v>
      </c>
      <c r="F37" s="120">
        <f>ROUND((SUM(BI127:BI329)),  2)</f>
        <v>0</v>
      </c>
      <c r="G37" s="35"/>
      <c r="H37" s="35"/>
      <c r="I37" s="121">
        <v>0</v>
      </c>
      <c r="J37" s="12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89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4" t="str">
        <f>E7</f>
        <v>Kanalizační přípojka pro objekt č.p. 300 + 392 v obci Brodce</v>
      </c>
      <c r="F85" s="305"/>
      <c r="G85" s="305"/>
      <c r="H85" s="30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87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75" t="str">
        <f>E9</f>
        <v>SO 01 - Kanalizační přípojka</v>
      </c>
      <c r="F87" s="306"/>
      <c r="G87" s="306"/>
      <c r="H87" s="30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Brodce</v>
      </c>
      <c r="G89" s="37"/>
      <c r="H89" s="37"/>
      <c r="I89" s="30" t="s">
        <v>22</v>
      </c>
      <c r="J89" s="67" t="str">
        <f>IF(J12="","",J12)</f>
        <v>25. 10. 2021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Městys Brodce</v>
      </c>
      <c r="G91" s="37"/>
      <c r="H91" s="37"/>
      <c r="I91" s="30" t="s">
        <v>30</v>
      </c>
      <c r="J91" s="33" t="str">
        <f>E21</f>
        <v>ANITAS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ANITAS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0" t="s">
        <v>90</v>
      </c>
      <c r="D94" s="141"/>
      <c r="E94" s="141"/>
      <c r="F94" s="141"/>
      <c r="G94" s="141"/>
      <c r="H94" s="141"/>
      <c r="I94" s="141"/>
      <c r="J94" s="142" t="s">
        <v>91</v>
      </c>
      <c r="K94" s="14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3" t="s">
        <v>92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93</v>
      </c>
    </row>
    <row r="97" spans="1:31" s="9" customFormat="1" ht="24.95" customHeight="1">
      <c r="B97" s="144"/>
      <c r="C97" s="145"/>
      <c r="D97" s="146" t="s">
        <v>94</v>
      </c>
      <c r="E97" s="147"/>
      <c r="F97" s="147"/>
      <c r="G97" s="147"/>
      <c r="H97" s="147"/>
      <c r="I97" s="147"/>
      <c r="J97" s="148">
        <f>J128</f>
        <v>0</v>
      </c>
      <c r="K97" s="145"/>
      <c r="L97" s="149"/>
    </row>
    <row r="98" spans="1:31" s="10" customFormat="1" ht="19.899999999999999" customHeight="1">
      <c r="B98" s="150"/>
      <c r="C98" s="151"/>
      <c r="D98" s="152" t="s">
        <v>95</v>
      </c>
      <c r="E98" s="153"/>
      <c r="F98" s="153"/>
      <c r="G98" s="153"/>
      <c r="H98" s="153"/>
      <c r="I98" s="153"/>
      <c r="J98" s="154">
        <f>J129</f>
        <v>0</v>
      </c>
      <c r="K98" s="151"/>
      <c r="L98" s="155"/>
    </row>
    <row r="99" spans="1:31" s="10" customFormat="1" ht="19.899999999999999" customHeight="1">
      <c r="B99" s="150"/>
      <c r="C99" s="151"/>
      <c r="D99" s="152" t="s">
        <v>96</v>
      </c>
      <c r="E99" s="153"/>
      <c r="F99" s="153"/>
      <c r="G99" s="153"/>
      <c r="H99" s="153"/>
      <c r="I99" s="153"/>
      <c r="J99" s="154">
        <f>J255</f>
        <v>0</v>
      </c>
      <c r="K99" s="151"/>
      <c r="L99" s="155"/>
    </row>
    <row r="100" spans="1:31" s="10" customFormat="1" ht="19.899999999999999" customHeight="1">
      <c r="B100" s="150"/>
      <c r="C100" s="151"/>
      <c r="D100" s="152" t="s">
        <v>97</v>
      </c>
      <c r="E100" s="153"/>
      <c r="F100" s="153"/>
      <c r="G100" s="153"/>
      <c r="H100" s="153"/>
      <c r="I100" s="153"/>
      <c r="J100" s="154">
        <f>J264</f>
        <v>0</v>
      </c>
      <c r="K100" s="151"/>
      <c r="L100" s="155"/>
    </row>
    <row r="101" spans="1:31" s="10" customFormat="1" ht="19.899999999999999" customHeight="1">
      <c r="B101" s="150"/>
      <c r="C101" s="151"/>
      <c r="D101" s="152" t="s">
        <v>98</v>
      </c>
      <c r="E101" s="153"/>
      <c r="F101" s="153"/>
      <c r="G101" s="153"/>
      <c r="H101" s="153"/>
      <c r="I101" s="153"/>
      <c r="J101" s="154">
        <f>J275</f>
        <v>0</v>
      </c>
      <c r="K101" s="151"/>
      <c r="L101" s="155"/>
    </row>
    <row r="102" spans="1:31" s="10" customFormat="1" ht="19.899999999999999" customHeight="1">
      <c r="B102" s="150"/>
      <c r="C102" s="151"/>
      <c r="D102" s="152" t="s">
        <v>99</v>
      </c>
      <c r="E102" s="153"/>
      <c r="F102" s="153"/>
      <c r="G102" s="153"/>
      <c r="H102" s="153"/>
      <c r="I102" s="153"/>
      <c r="J102" s="154">
        <f>J304</f>
        <v>0</v>
      </c>
      <c r="K102" s="151"/>
      <c r="L102" s="155"/>
    </row>
    <row r="103" spans="1:31" s="10" customFormat="1" ht="19.899999999999999" customHeight="1">
      <c r="B103" s="150"/>
      <c r="C103" s="151"/>
      <c r="D103" s="152" t="s">
        <v>100</v>
      </c>
      <c r="E103" s="153"/>
      <c r="F103" s="153"/>
      <c r="G103" s="153"/>
      <c r="H103" s="153"/>
      <c r="I103" s="153"/>
      <c r="J103" s="154">
        <f>J311</f>
        <v>0</v>
      </c>
      <c r="K103" s="151"/>
      <c r="L103" s="155"/>
    </row>
    <row r="104" spans="1:31" s="10" customFormat="1" ht="19.899999999999999" customHeight="1">
      <c r="B104" s="150"/>
      <c r="C104" s="151"/>
      <c r="D104" s="152" t="s">
        <v>101</v>
      </c>
      <c r="E104" s="153"/>
      <c r="F104" s="153"/>
      <c r="G104" s="153"/>
      <c r="H104" s="153"/>
      <c r="I104" s="153"/>
      <c r="J104" s="154">
        <f>J319</f>
        <v>0</v>
      </c>
      <c r="K104" s="151"/>
      <c r="L104" s="155"/>
    </row>
    <row r="105" spans="1:31" s="9" customFormat="1" ht="24.95" customHeight="1">
      <c r="B105" s="144"/>
      <c r="C105" s="145"/>
      <c r="D105" s="146" t="s">
        <v>102</v>
      </c>
      <c r="E105" s="147"/>
      <c r="F105" s="147"/>
      <c r="G105" s="147"/>
      <c r="H105" s="147"/>
      <c r="I105" s="147"/>
      <c r="J105" s="148">
        <f>J321</f>
        <v>0</v>
      </c>
      <c r="K105" s="145"/>
      <c r="L105" s="149"/>
    </row>
    <row r="106" spans="1:31" s="10" customFormat="1" ht="19.899999999999999" customHeight="1">
      <c r="B106" s="150"/>
      <c r="C106" s="151"/>
      <c r="D106" s="152" t="s">
        <v>103</v>
      </c>
      <c r="E106" s="153"/>
      <c r="F106" s="153"/>
      <c r="G106" s="153"/>
      <c r="H106" s="153"/>
      <c r="I106" s="153"/>
      <c r="J106" s="154">
        <f>J322</f>
        <v>0</v>
      </c>
      <c r="K106" s="151"/>
      <c r="L106" s="155"/>
    </row>
    <row r="107" spans="1:31" s="10" customFormat="1" ht="19.899999999999999" customHeight="1">
      <c r="B107" s="150"/>
      <c r="C107" s="151"/>
      <c r="D107" s="152" t="s">
        <v>104</v>
      </c>
      <c r="E107" s="153"/>
      <c r="F107" s="153"/>
      <c r="G107" s="153"/>
      <c r="H107" s="153"/>
      <c r="I107" s="153"/>
      <c r="J107" s="154">
        <f>J326</f>
        <v>0</v>
      </c>
      <c r="K107" s="151"/>
      <c r="L107" s="155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63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24.95" customHeight="1">
      <c r="A114" s="35"/>
      <c r="B114" s="36"/>
      <c r="C114" s="24" t="s">
        <v>105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6.5" customHeight="1">
      <c r="A117" s="35"/>
      <c r="B117" s="36"/>
      <c r="C117" s="37"/>
      <c r="D117" s="37"/>
      <c r="E117" s="304" t="str">
        <f>E7</f>
        <v>Kanalizační přípojka pro objekt č.p. 300 + 392 v obci Brodce</v>
      </c>
      <c r="F117" s="305"/>
      <c r="G117" s="305"/>
      <c r="H117" s="30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30" t="s">
        <v>87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275" t="str">
        <f>E9</f>
        <v>SO 01 - Kanalizační přípojka</v>
      </c>
      <c r="F119" s="306"/>
      <c r="G119" s="306"/>
      <c r="H119" s="306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Brodce</v>
      </c>
      <c r="G121" s="37"/>
      <c r="H121" s="37"/>
      <c r="I121" s="30" t="s">
        <v>22</v>
      </c>
      <c r="J121" s="67" t="str">
        <f>IF(J12="","",J12)</f>
        <v>25. 10. 2021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Městys Brodce</v>
      </c>
      <c r="G123" s="37"/>
      <c r="H123" s="37"/>
      <c r="I123" s="30" t="s">
        <v>30</v>
      </c>
      <c r="J123" s="33" t="str">
        <f>E21</f>
        <v>ANITAS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28</v>
      </c>
      <c r="D124" s="37"/>
      <c r="E124" s="37"/>
      <c r="F124" s="28" t="str">
        <f>IF(E18="","",E18)</f>
        <v>Vyplň údaj</v>
      </c>
      <c r="G124" s="37"/>
      <c r="H124" s="37"/>
      <c r="I124" s="30" t="s">
        <v>33</v>
      </c>
      <c r="J124" s="33" t="str">
        <f>E24</f>
        <v>ANITAS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29.25" customHeight="1">
      <c r="A126" s="156"/>
      <c r="B126" s="157"/>
      <c r="C126" s="158" t="s">
        <v>106</v>
      </c>
      <c r="D126" s="159" t="s">
        <v>60</v>
      </c>
      <c r="E126" s="159" t="s">
        <v>56</v>
      </c>
      <c r="F126" s="159" t="s">
        <v>57</v>
      </c>
      <c r="G126" s="159" t="s">
        <v>107</v>
      </c>
      <c r="H126" s="159" t="s">
        <v>108</v>
      </c>
      <c r="I126" s="159" t="s">
        <v>109</v>
      </c>
      <c r="J126" s="160" t="s">
        <v>91</v>
      </c>
      <c r="K126" s="161" t="s">
        <v>110</v>
      </c>
      <c r="L126" s="162"/>
      <c r="M126" s="76" t="s">
        <v>1</v>
      </c>
      <c r="N126" s="77" t="s">
        <v>39</v>
      </c>
      <c r="O126" s="77" t="s">
        <v>111</v>
      </c>
      <c r="P126" s="77" t="s">
        <v>112</v>
      </c>
      <c r="Q126" s="77" t="s">
        <v>113</v>
      </c>
      <c r="R126" s="77" t="s">
        <v>114</v>
      </c>
      <c r="S126" s="77" t="s">
        <v>115</v>
      </c>
      <c r="T126" s="78" t="s">
        <v>116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9" customHeight="1">
      <c r="A127" s="35"/>
      <c r="B127" s="36"/>
      <c r="C127" s="83" t="s">
        <v>117</v>
      </c>
      <c r="D127" s="37"/>
      <c r="E127" s="37"/>
      <c r="F127" s="37"/>
      <c r="G127" s="37"/>
      <c r="H127" s="37"/>
      <c r="I127" s="37"/>
      <c r="J127" s="163">
        <f>BK127</f>
        <v>0</v>
      </c>
      <c r="K127" s="37"/>
      <c r="L127" s="40"/>
      <c r="M127" s="79"/>
      <c r="N127" s="164"/>
      <c r="O127" s="80"/>
      <c r="P127" s="165">
        <f>P128+P321</f>
        <v>0</v>
      </c>
      <c r="Q127" s="80"/>
      <c r="R127" s="165">
        <f>R128+R321</f>
        <v>62.448805200000002</v>
      </c>
      <c r="S127" s="80"/>
      <c r="T127" s="166">
        <f>T128+T321</f>
        <v>43.568249999999999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74</v>
      </c>
      <c r="AU127" s="18" t="s">
        <v>93</v>
      </c>
      <c r="BK127" s="167">
        <f>BK128+BK321</f>
        <v>0</v>
      </c>
    </row>
    <row r="128" spans="1:63" s="12" customFormat="1" ht="25.9" customHeight="1">
      <c r="B128" s="168"/>
      <c r="C128" s="169"/>
      <c r="D128" s="170" t="s">
        <v>74</v>
      </c>
      <c r="E128" s="171" t="s">
        <v>118</v>
      </c>
      <c r="F128" s="171" t="s">
        <v>119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P129+P255+P264+P275+P304+P311+P319</f>
        <v>0</v>
      </c>
      <c r="Q128" s="176"/>
      <c r="R128" s="177">
        <f>R129+R255+R264+R275+R304+R311+R319</f>
        <v>62.448805200000002</v>
      </c>
      <c r="S128" s="176"/>
      <c r="T128" s="178">
        <f>T129+T255+T264+T275+T304+T311+T319</f>
        <v>43.568249999999999</v>
      </c>
      <c r="AR128" s="179" t="s">
        <v>83</v>
      </c>
      <c r="AT128" s="180" t="s">
        <v>74</v>
      </c>
      <c r="AU128" s="180" t="s">
        <v>75</v>
      </c>
      <c r="AY128" s="179" t="s">
        <v>120</v>
      </c>
      <c r="BK128" s="181">
        <f>BK129+BK255+BK264+BK275+BK304+BK311+BK319</f>
        <v>0</v>
      </c>
    </row>
    <row r="129" spans="1:65" s="12" customFormat="1" ht="22.9" customHeight="1">
      <c r="B129" s="168"/>
      <c r="C129" s="169"/>
      <c r="D129" s="170" t="s">
        <v>74</v>
      </c>
      <c r="E129" s="182" t="s">
        <v>83</v>
      </c>
      <c r="F129" s="182" t="s">
        <v>121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SUM(P130:P254)</f>
        <v>0</v>
      </c>
      <c r="Q129" s="176"/>
      <c r="R129" s="177">
        <f>SUM(R130:R254)</f>
        <v>0.56099920000000003</v>
      </c>
      <c r="S129" s="176"/>
      <c r="T129" s="178">
        <f>SUM(T130:T254)</f>
        <v>43.568249999999999</v>
      </c>
      <c r="AR129" s="179" t="s">
        <v>83</v>
      </c>
      <c r="AT129" s="180" t="s">
        <v>74</v>
      </c>
      <c r="AU129" s="180" t="s">
        <v>83</v>
      </c>
      <c r="AY129" s="179" t="s">
        <v>120</v>
      </c>
      <c r="BK129" s="181">
        <f>SUM(BK130:BK254)</f>
        <v>0</v>
      </c>
    </row>
    <row r="130" spans="1:65" s="2" customFormat="1" ht="33" customHeight="1">
      <c r="A130" s="35"/>
      <c r="B130" s="36"/>
      <c r="C130" s="184" t="s">
        <v>83</v>
      </c>
      <c r="D130" s="184" t="s">
        <v>122</v>
      </c>
      <c r="E130" s="185" t="s">
        <v>123</v>
      </c>
      <c r="F130" s="186" t="s">
        <v>124</v>
      </c>
      <c r="G130" s="187" t="s">
        <v>125</v>
      </c>
      <c r="H130" s="188">
        <v>78.209999999999994</v>
      </c>
      <c r="I130" s="189"/>
      <c r="J130" s="190">
        <f>ROUND(I130*H130,2)</f>
        <v>0</v>
      </c>
      <c r="K130" s="191"/>
      <c r="L130" s="40"/>
      <c r="M130" s="192" t="s">
        <v>1</v>
      </c>
      <c r="N130" s="193" t="s">
        <v>40</v>
      </c>
      <c r="O130" s="72"/>
      <c r="P130" s="194">
        <f>O130*H130</f>
        <v>0</v>
      </c>
      <c r="Q130" s="194">
        <v>0</v>
      </c>
      <c r="R130" s="194">
        <f>Q130*H130</f>
        <v>0</v>
      </c>
      <c r="S130" s="194">
        <v>0.32500000000000001</v>
      </c>
      <c r="T130" s="195">
        <f>S130*H130</f>
        <v>25.41825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6" t="s">
        <v>126</v>
      </c>
      <c r="AT130" s="196" t="s">
        <v>122</v>
      </c>
      <c r="AU130" s="196" t="s">
        <v>85</v>
      </c>
      <c r="AY130" s="18" t="s">
        <v>120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8" t="s">
        <v>83</v>
      </c>
      <c r="BK130" s="197">
        <f>ROUND(I130*H130,2)</f>
        <v>0</v>
      </c>
      <c r="BL130" s="18" t="s">
        <v>126</v>
      </c>
      <c r="BM130" s="196" t="s">
        <v>127</v>
      </c>
    </row>
    <row r="131" spans="1:65" s="13" customFormat="1" ht="11.25">
      <c r="B131" s="198"/>
      <c r="C131" s="199"/>
      <c r="D131" s="200" t="s">
        <v>128</v>
      </c>
      <c r="E131" s="201" t="s">
        <v>1</v>
      </c>
      <c r="F131" s="202" t="s">
        <v>129</v>
      </c>
      <c r="G131" s="199"/>
      <c r="H131" s="203">
        <v>78.209999999999994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128</v>
      </c>
      <c r="AU131" s="209" t="s">
        <v>85</v>
      </c>
      <c r="AV131" s="13" t="s">
        <v>85</v>
      </c>
      <c r="AW131" s="13" t="s">
        <v>32</v>
      </c>
      <c r="AX131" s="13" t="s">
        <v>83</v>
      </c>
      <c r="AY131" s="209" t="s">
        <v>120</v>
      </c>
    </row>
    <row r="132" spans="1:65" s="2" customFormat="1" ht="24.2" customHeight="1">
      <c r="A132" s="35"/>
      <c r="B132" s="36"/>
      <c r="C132" s="184" t="s">
        <v>85</v>
      </c>
      <c r="D132" s="184" t="s">
        <v>122</v>
      </c>
      <c r="E132" s="185" t="s">
        <v>130</v>
      </c>
      <c r="F132" s="186" t="s">
        <v>131</v>
      </c>
      <c r="G132" s="187" t="s">
        <v>125</v>
      </c>
      <c r="H132" s="188">
        <v>82.5</v>
      </c>
      <c r="I132" s="189"/>
      <c r="J132" s="190">
        <f>ROUND(I132*H132,2)</f>
        <v>0</v>
      </c>
      <c r="K132" s="191"/>
      <c r="L132" s="40"/>
      <c r="M132" s="192" t="s">
        <v>1</v>
      </c>
      <c r="N132" s="193" t="s">
        <v>40</v>
      </c>
      <c r="O132" s="72"/>
      <c r="P132" s="194">
        <f>O132*H132</f>
        <v>0</v>
      </c>
      <c r="Q132" s="194">
        <v>0</v>
      </c>
      <c r="R132" s="194">
        <f>Q132*H132</f>
        <v>0</v>
      </c>
      <c r="S132" s="194">
        <v>0.22</v>
      </c>
      <c r="T132" s="195">
        <f>S132*H132</f>
        <v>18.149999999999999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6" t="s">
        <v>126</v>
      </c>
      <c r="AT132" s="196" t="s">
        <v>122</v>
      </c>
      <c r="AU132" s="196" t="s">
        <v>85</v>
      </c>
      <c r="AY132" s="18" t="s">
        <v>120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8" t="s">
        <v>83</v>
      </c>
      <c r="BK132" s="197">
        <f>ROUND(I132*H132,2)</f>
        <v>0</v>
      </c>
      <c r="BL132" s="18" t="s">
        <v>126</v>
      </c>
      <c r="BM132" s="196" t="s">
        <v>132</v>
      </c>
    </row>
    <row r="133" spans="1:65" s="13" customFormat="1" ht="11.25">
      <c r="B133" s="198"/>
      <c r="C133" s="199"/>
      <c r="D133" s="200" t="s">
        <v>128</v>
      </c>
      <c r="E133" s="201" t="s">
        <v>1</v>
      </c>
      <c r="F133" s="202" t="s">
        <v>133</v>
      </c>
      <c r="G133" s="199"/>
      <c r="H133" s="203">
        <v>82.5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128</v>
      </c>
      <c r="AU133" s="209" t="s">
        <v>85</v>
      </c>
      <c r="AV133" s="13" t="s">
        <v>85</v>
      </c>
      <c r="AW133" s="13" t="s">
        <v>32</v>
      </c>
      <c r="AX133" s="13" t="s">
        <v>83</v>
      </c>
      <c r="AY133" s="209" t="s">
        <v>120</v>
      </c>
    </row>
    <row r="134" spans="1:65" s="2" customFormat="1" ht="33" customHeight="1">
      <c r="A134" s="35"/>
      <c r="B134" s="36"/>
      <c r="C134" s="184" t="s">
        <v>134</v>
      </c>
      <c r="D134" s="184" t="s">
        <v>122</v>
      </c>
      <c r="E134" s="185" t="s">
        <v>135</v>
      </c>
      <c r="F134" s="186" t="s">
        <v>136</v>
      </c>
      <c r="G134" s="187" t="s">
        <v>137</v>
      </c>
      <c r="H134" s="188">
        <v>300.36200000000002</v>
      </c>
      <c r="I134" s="189"/>
      <c r="J134" s="190">
        <f>ROUND(I134*H134,2)</f>
        <v>0</v>
      </c>
      <c r="K134" s="191"/>
      <c r="L134" s="40"/>
      <c r="M134" s="192" t="s">
        <v>1</v>
      </c>
      <c r="N134" s="193" t="s">
        <v>40</v>
      </c>
      <c r="O134" s="72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6" t="s">
        <v>126</v>
      </c>
      <c r="AT134" s="196" t="s">
        <v>122</v>
      </c>
      <c r="AU134" s="196" t="s">
        <v>85</v>
      </c>
      <c r="AY134" s="18" t="s">
        <v>120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8" t="s">
        <v>83</v>
      </c>
      <c r="BK134" s="197">
        <f>ROUND(I134*H134,2)</f>
        <v>0</v>
      </c>
      <c r="BL134" s="18" t="s">
        <v>126</v>
      </c>
      <c r="BM134" s="196" t="s">
        <v>138</v>
      </c>
    </row>
    <row r="135" spans="1:65" s="14" customFormat="1" ht="11.25">
      <c r="B135" s="210"/>
      <c r="C135" s="211"/>
      <c r="D135" s="200" t="s">
        <v>128</v>
      </c>
      <c r="E135" s="212" t="s">
        <v>1</v>
      </c>
      <c r="F135" s="213" t="s">
        <v>139</v>
      </c>
      <c r="G135" s="211"/>
      <c r="H135" s="212" t="s">
        <v>1</v>
      </c>
      <c r="I135" s="214"/>
      <c r="J135" s="211"/>
      <c r="K135" s="211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128</v>
      </c>
      <c r="AU135" s="219" t="s">
        <v>85</v>
      </c>
      <c r="AV135" s="14" t="s">
        <v>83</v>
      </c>
      <c r="AW135" s="14" t="s">
        <v>32</v>
      </c>
      <c r="AX135" s="14" t="s">
        <v>75</v>
      </c>
      <c r="AY135" s="219" t="s">
        <v>120</v>
      </c>
    </row>
    <row r="136" spans="1:65" s="14" customFormat="1" ht="11.25">
      <c r="B136" s="210"/>
      <c r="C136" s="211"/>
      <c r="D136" s="200" t="s">
        <v>128</v>
      </c>
      <c r="E136" s="212" t="s">
        <v>1</v>
      </c>
      <c r="F136" s="213" t="s">
        <v>140</v>
      </c>
      <c r="G136" s="211"/>
      <c r="H136" s="212" t="s">
        <v>1</v>
      </c>
      <c r="I136" s="214"/>
      <c r="J136" s="211"/>
      <c r="K136" s="211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128</v>
      </c>
      <c r="AU136" s="219" t="s">
        <v>85</v>
      </c>
      <c r="AV136" s="14" t="s">
        <v>83</v>
      </c>
      <c r="AW136" s="14" t="s">
        <v>32</v>
      </c>
      <c r="AX136" s="14" t="s">
        <v>75</v>
      </c>
      <c r="AY136" s="219" t="s">
        <v>120</v>
      </c>
    </row>
    <row r="137" spans="1:65" s="13" customFormat="1" ht="11.25">
      <c r="B137" s="198"/>
      <c r="C137" s="199"/>
      <c r="D137" s="200" t="s">
        <v>128</v>
      </c>
      <c r="E137" s="201" t="s">
        <v>1</v>
      </c>
      <c r="F137" s="202" t="s">
        <v>141</v>
      </c>
      <c r="G137" s="199"/>
      <c r="H137" s="203">
        <v>65.766000000000005</v>
      </c>
      <c r="I137" s="204"/>
      <c r="J137" s="199"/>
      <c r="K137" s="199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128</v>
      </c>
      <c r="AU137" s="209" t="s">
        <v>85</v>
      </c>
      <c r="AV137" s="13" t="s">
        <v>85</v>
      </c>
      <c r="AW137" s="13" t="s">
        <v>32</v>
      </c>
      <c r="AX137" s="13" t="s">
        <v>75</v>
      </c>
      <c r="AY137" s="209" t="s">
        <v>120</v>
      </c>
    </row>
    <row r="138" spans="1:65" s="13" customFormat="1" ht="11.25">
      <c r="B138" s="198"/>
      <c r="C138" s="199"/>
      <c r="D138" s="200" t="s">
        <v>128</v>
      </c>
      <c r="E138" s="201" t="s">
        <v>1</v>
      </c>
      <c r="F138" s="202" t="s">
        <v>142</v>
      </c>
      <c r="G138" s="199"/>
      <c r="H138" s="203">
        <v>54.12</v>
      </c>
      <c r="I138" s="204"/>
      <c r="J138" s="199"/>
      <c r="K138" s="199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128</v>
      </c>
      <c r="AU138" s="209" t="s">
        <v>85</v>
      </c>
      <c r="AV138" s="13" t="s">
        <v>85</v>
      </c>
      <c r="AW138" s="13" t="s">
        <v>32</v>
      </c>
      <c r="AX138" s="13" t="s">
        <v>75</v>
      </c>
      <c r="AY138" s="209" t="s">
        <v>120</v>
      </c>
    </row>
    <row r="139" spans="1:65" s="13" customFormat="1" ht="11.25">
      <c r="B139" s="198"/>
      <c r="C139" s="199"/>
      <c r="D139" s="200" t="s">
        <v>128</v>
      </c>
      <c r="E139" s="201" t="s">
        <v>1</v>
      </c>
      <c r="F139" s="202" t="s">
        <v>143</v>
      </c>
      <c r="G139" s="199"/>
      <c r="H139" s="203">
        <v>35.363999999999997</v>
      </c>
      <c r="I139" s="204"/>
      <c r="J139" s="199"/>
      <c r="K139" s="199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128</v>
      </c>
      <c r="AU139" s="209" t="s">
        <v>85</v>
      </c>
      <c r="AV139" s="13" t="s">
        <v>85</v>
      </c>
      <c r="AW139" s="13" t="s">
        <v>32</v>
      </c>
      <c r="AX139" s="13" t="s">
        <v>75</v>
      </c>
      <c r="AY139" s="209" t="s">
        <v>120</v>
      </c>
    </row>
    <row r="140" spans="1:65" s="13" customFormat="1" ht="11.25">
      <c r="B140" s="198"/>
      <c r="C140" s="199"/>
      <c r="D140" s="200" t="s">
        <v>128</v>
      </c>
      <c r="E140" s="201" t="s">
        <v>1</v>
      </c>
      <c r="F140" s="202" t="s">
        <v>144</v>
      </c>
      <c r="G140" s="199"/>
      <c r="H140" s="203">
        <v>74.507000000000005</v>
      </c>
      <c r="I140" s="204"/>
      <c r="J140" s="199"/>
      <c r="K140" s="199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128</v>
      </c>
      <c r="AU140" s="209" t="s">
        <v>85</v>
      </c>
      <c r="AV140" s="13" t="s">
        <v>85</v>
      </c>
      <c r="AW140" s="13" t="s">
        <v>32</v>
      </c>
      <c r="AX140" s="13" t="s">
        <v>75</v>
      </c>
      <c r="AY140" s="209" t="s">
        <v>120</v>
      </c>
    </row>
    <row r="141" spans="1:65" s="13" customFormat="1" ht="11.25">
      <c r="B141" s="198"/>
      <c r="C141" s="199"/>
      <c r="D141" s="200" t="s">
        <v>128</v>
      </c>
      <c r="E141" s="201" t="s">
        <v>1</v>
      </c>
      <c r="F141" s="202" t="s">
        <v>145</v>
      </c>
      <c r="G141" s="199"/>
      <c r="H141" s="203">
        <v>62.944000000000003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128</v>
      </c>
      <c r="AU141" s="209" t="s">
        <v>85</v>
      </c>
      <c r="AV141" s="13" t="s">
        <v>85</v>
      </c>
      <c r="AW141" s="13" t="s">
        <v>32</v>
      </c>
      <c r="AX141" s="13" t="s">
        <v>75</v>
      </c>
      <c r="AY141" s="209" t="s">
        <v>120</v>
      </c>
    </row>
    <row r="142" spans="1:65" s="13" customFormat="1" ht="11.25">
      <c r="B142" s="198"/>
      <c r="C142" s="199"/>
      <c r="D142" s="200" t="s">
        <v>128</v>
      </c>
      <c r="E142" s="201" t="s">
        <v>1</v>
      </c>
      <c r="F142" s="202" t="s">
        <v>146</v>
      </c>
      <c r="G142" s="199"/>
      <c r="H142" s="203">
        <v>8.6660000000000004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128</v>
      </c>
      <c r="AU142" s="209" t="s">
        <v>85</v>
      </c>
      <c r="AV142" s="13" t="s">
        <v>85</v>
      </c>
      <c r="AW142" s="13" t="s">
        <v>32</v>
      </c>
      <c r="AX142" s="13" t="s">
        <v>75</v>
      </c>
      <c r="AY142" s="209" t="s">
        <v>120</v>
      </c>
    </row>
    <row r="143" spans="1:65" s="13" customFormat="1" ht="11.25">
      <c r="B143" s="198"/>
      <c r="C143" s="199"/>
      <c r="D143" s="200" t="s">
        <v>128</v>
      </c>
      <c r="E143" s="201" t="s">
        <v>1</v>
      </c>
      <c r="F143" s="202" t="s">
        <v>147</v>
      </c>
      <c r="G143" s="199"/>
      <c r="H143" s="203">
        <v>26.257000000000001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128</v>
      </c>
      <c r="AU143" s="209" t="s">
        <v>85</v>
      </c>
      <c r="AV143" s="13" t="s">
        <v>85</v>
      </c>
      <c r="AW143" s="13" t="s">
        <v>32</v>
      </c>
      <c r="AX143" s="13" t="s">
        <v>75</v>
      </c>
      <c r="AY143" s="209" t="s">
        <v>120</v>
      </c>
    </row>
    <row r="144" spans="1:65" s="13" customFormat="1" ht="11.25">
      <c r="B144" s="198"/>
      <c r="C144" s="199"/>
      <c r="D144" s="200" t="s">
        <v>128</v>
      </c>
      <c r="E144" s="201" t="s">
        <v>1</v>
      </c>
      <c r="F144" s="202" t="s">
        <v>148</v>
      </c>
      <c r="G144" s="199"/>
      <c r="H144" s="203">
        <v>10.445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128</v>
      </c>
      <c r="AU144" s="209" t="s">
        <v>85</v>
      </c>
      <c r="AV144" s="13" t="s">
        <v>85</v>
      </c>
      <c r="AW144" s="13" t="s">
        <v>32</v>
      </c>
      <c r="AX144" s="13" t="s">
        <v>75</v>
      </c>
      <c r="AY144" s="209" t="s">
        <v>120</v>
      </c>
    </row>
    <row r="145" spans="1:65" s="14" customFormat="1" ht="11.25">
      <c r="B145" s="210"/>
      <c r="C145" s="211"/>
      <c r="D145" s="200" t="s">
        <v>128</v>
      </c>
      <c r="E145" s="212" t="s">
        <v>1</v>
      </c>
      <c r="F145" s="213" t="s">
        <v>149</v>
      </c>
      <c r="G145" s="211"/>
      <c r="H145" s="212" t="s">
        <v>1</v>
      </c>
      <c r="I145" s="214"/>
      <c r="J145" s="211"/>
      <c r="K145" s="211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128</v>
      </c>
      <c r="AU145" s="219" t="s">
        <v>85</v>
      </c>
      <c r="AV145" s="14" t="s">
        <v>83</v>
      </c>
      <c r="AW145" s="14" t="s">
        <v>32</v>
      </c>
      <c r="AX145" s="14" t="s">
        <v>75</v>
      </c>
      <c r="AY145" s="219" t="s">
        <v>120</v>
      </c>
    </row>
    <row r="146" spans="1:65" s="13" customFormat="1" ht="11.25">
      <c r="B146" s="198"/>
      <c r="C146" s="199"/>
      <c r="D146" s="200" t="s">
        <v>128</v>
      </c>
      <c r="E146" s="201" t="s">
        <v>1</v>
      </c>
      <c r="F146" s="202" t="s">
        <v>150</v>
      </c>
      <c r="G146" s="199"/>
      <c r="H146" s="203">
        <v>70.537999999999997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128</v>
      </c>
      <c r="AU146" s="209" t="s">
        <v>85</v>
      </c>
      <c r="AV146" s="13" t="s">
        <v>85</v>
      </c>
      <c r="AW146" s="13" t="s">
        <v>32</v>
      </c>
      <c r="AX146" s="13" t="s">
        <v>75</v>
      </c>
      <c r="AY146" s="209" t="s">
        <v>120</v>
      </c>
    </row>
    <row r="147" spans="1:65" s="13" customFormat="1" ht="11.25">
      <c r="B147" s="198"/>
      <c r="C147" s="199"/>
      <c r="D147" s="200" t="s">
        <v>128</v>
      </c>
      <c r="E147" s="201" t="s">
        <v>1</v>
      </c>
      <c r="F147" s="202" t="s">
        <v>151</v>
      </c>
      <c r="G147" s="199"/>
      <c r="H147" s="203">
        <v>35.204000000000001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128</v>
      </c>
      <c r="AU147" s="209" t="s">
        <v>85</v>
      </c>
      <c r="AV147" s="13" t="s">
        <v>85</v>
      </c>
      <c r="AW147" s="13" t="s">
        <v>32</v>
      </c>
      <c r="AX147" s="13" t="s">
        <v>75</v>
      </c>
      <c r="AY147" s="209" t="s">
        <v>120</v>
      </c>
    </row>
    <row r="148" spans="1:65" s="13" customFormat="1" ht="11.25">
      <c r="B148" s="198"/>
      <c r="C148" s="199"/>
      <c r="D148" s="200" t="s">
        <v>128</v>
      </c>
      <c r="E148" s="201" t="s">
        <v>1</v>
      </c>
      <c r="F148" s="202" t="s">
        <v>152</v>
      </c>
      <c r="G148" s="199"/>
      <c r="H148" s="203">
        <v>29.808</v>
      </c>
      <c r="I148" s="204"/>
      <c r="J148" s="199"/>
      <c r="K148" s="199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128</v>
      </c>
      <c r="AU148" s="209" t="s">
        <v>85</v>
      </c>
      <c r="AV148" s="13" t="s">
        <v>85</v>
      </c>
      <c r="AW148" s="13" t="s">
        <v>32</v>
      </c>
      <c r="AX148" s="13" t="s">
        <v>75</v>
      </c>
      <c r="AY148" s="209" t="s">
        <v>120</v>
      </c>
    </row>
    <row r="149" spans="1:65" s="13" customFormat="1" ht="11.25">
      <c r="B149" s="198"/>
      <c r="C149" s="199"/>
      <c r="D149" s="200" t="s">
        <v>128</v>
      </c>
      <c r="E149" s="201" t="s">
        <v>1</v>
      </c>
      <c r="F149" s="202" t="s">
        <v>153</v>
      </c>
      <c r="G149" s="199"/>
      <c r="H149" s="203">
        <v>17.273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128</v>
      </c>
      <c r="AU149" s="209" t="s">
        <v>85</v>
      </c>
      <c r="AV149" s="13" t="s">
        <v>85</v>
      </c>
      <c r="AW149" s="13" t="s">
        <v>32</v>
      </c>
      <c r="AX149" s="13" t="s">
        <v>75</v>
      </c>
      <c r="AY149" s="209" t="s">
        <v>120</v>
      </c>
    </row>
    <row r="150" spans="1:65" s="13" customFormat="1" ht="11.25">
      <c r="B150" s="198"/>
      <c r="C150" s="199"/>
      <c r="D150" s="200" t="s">
        <v>128</v>
      </c>
      <c r="E150" s="201" t="s">
        <v>1</v>
      </c>
      <c r="F150" s="202" t="s">
        <v>154</v>
      </c>
      <c r="G150" s="199"/>
      <c r="H150" s="203">
        <v>21.384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128</v>
      </c>
      <c r="AU150" s="209" t="s">
        <v>85</v>
      </c>
      <c r="AV150" s="13" t="s">
        <v>85</v>
      </c>
      <c r="AW150" s="13" t="s">
        <v>32</v>
      </c>
      <c r="AX150" s="13" t="s">
        <v>75</v>
      </c>
      <c r="AY150" s="209" t="s">
        <v>120</v>
      </c>
    </row>
    <row r="151" spans="1:65" s="14" customFormat="1" ht="11.25">
      <c r="B151" s="210"/>
      <c r="C151" s="211"/>
      <c r="D151" s="200" t="s">
        <v>128</v>
      </c>
      <c r="E151" s="212" t="s">
        <v>1</v>
      </c>
      <c r="F151" s="213" t="s">
        <v>155</v>
      </c>
      <c r="G151" s="211"/>
      <c r="H151" s="212" t="s">
        <v>1</v>
      </c>
      <c r="I151" s="214"/>
      <c r="J151" s="211"/>
      <c r="K151" s="211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128</v>
      </c>
      <c r="AU151" s="219" t="s">
        <v>85</v>
      </c>
      <c r="AV151" s="14" t="s">
        <v>83</v>
      </c>
      <c r="AW151" s="14" t="s">
        <v>32</v>
      </c>
      <c r="AX151" s="14" t="s">
        <v>75</v>
      </c>
      <c r="AY151" s="219" t="s">
        <v>120</v>
      </c>
    </row>
    <row r="152" spans="1:65" s="13" customFormat="1" ht="11.25">
      <c r="B152" s="198"/>
      <c r="C152" s="199"/>
      <c r="D152" s="200" t="s">
        <v>128</v>
      </c>
      <c r="E152" s="201" t="s">
        <v>1</v>
      </c>
      <c r="F152" s="202" t="s">
        <v>156</v>
      </c>
      <c r="G152" s="199"/>
      <c r="H152" s="203">
        <v>16.170000000000002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128</v>
      </c>
      <c r="AU152" s="209" t="s">
        <v>85</v>
      </c>
      <c r="AV152" s="13" t="s">
        <v>85</v>
      </c>
      <c r="AW152" s="13" t="s">
        <v>32</v>
      </c>
      <c r="AX152" s="13" t="s">
        <v>75</v>
      </c>
      <c r="AY152" s="209" t="s">
        <v>120</v>
      </c>
    </row>
    <row r="153" spans="1:65" s="13" customFormat="1" ht="11.25">
      <c r="B153" s="198"/>
      <c r="C153" s="199"/>
      <c r="D153" s="200" t="s">
        <v>128</v>
      </c>
      <c r="E153" s="201" t="s">
        <v>1</v>
      </c>
      <c r="F153" s="202" t="s">
        <v>157</v>
      </c>
      <c r="G153" s="199"/>
      <c r="H153" s="203">
        <v>4.3559999999999999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128</v>
      </c>
      <c r="AU153" s="209" t="s">
        <v>85</v>
      </c>
      <c r="AV153" s="13" t="s">
        <v>85</v>
      </c>
      <c r="AW153" s="13" t="s">
        <v>32</v>
      </c>
      <c r="AX153" s="13" t="s">
        <v>75</v>
      </c>
      <c r="AY153" s="209" t="s">
        <v>120</v>
      </c>
    </row>
    <row r="154" spans="1:65" s="14" customFormat="1" ht="11.25">
      <c r="B154" s="210"/>
      <c r="C154" s="211"/>
      <c r="D154" s="200" t="s">
        <v>128</v>
      </c>
      <c r="E154" s="212" t="s">
        <v>1</v>
      </c>
      <c r="F154" s="213" t="s">
        <v>158</v>
      </c>
      <c r="G154" s="211"/>
      <c r="H154" s="212" t="s">
        <v>1</v>
      </c>
      <c r="I154" s="214"/>
      <c r="J154" s="211"/>
      <c r="K154" s="211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128</v>
      </c>
      <c r="AU154" s="219" t="s">
        <v>85</v>
      </c>
      <c r="AV154" s="14" t="s">
        <v>83</v>
      </c>
      <c r="AW154" s="14" t="s">
        <v>32</v>
      </c>
      <c r="AX154" s="14" t="s">
        <v>75</v>
      </c>
      <c r="AY154" s="219" t="s">
        <v>120</v>
      </c>
    </row>
    <row r="155" spans="1:65" s="13" customFormat="1" ht="11.25">
      <c r="B155" s="198"/>
      <c r="C155" s="199"/>
      <c r="D155" s="200" t="s">
        <v>128</v>
      </c>
      <c r="E155" s="201" t="s">
        <v>1</v>
      </c>
      <c r="F155" s="202" t="s">
        <v>159</v>
      </c>
      <c r="G155" s="199"/>
      <c r="H155" s="203">
        <v>13.31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128</v>
      </c>
      <c r="AU155" s="209" t="s">
        <v>85</v>
      </c>
      <c r="AV155" s="13" t="s">
        <v>85</v>
      </c>
      <c r="AW155" s="13" t="s">
        <v>32</v>
      </c>
      <c r="AX155" s="13" t="s">
        <v>75</v>
      </c>
      <c r="AY155" s="209" t="s">
        <v>120</v>
      </c>
    </row>
    <row r="156" spans="1:65" s="15" customFormat="1" ht="11.25">
      <c r="B156" s="220"/>
      <c r="C156" s="221"/>
      <c r="D156" s="200" t="s">
        <v>128</v>
      </c>
      <c r="E156" s="222" t="s">
        <v>1</v>
      </c>
      <c r="F156" s="223" t="s">
        <v>160</v>
      </c>
      <c r="G156" s="221"/>
      <c r="H156" s="224">
        <v>546.11199999999997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128</v>
      </c>
      <c r="AU156" s="230" t="s">
        <v>85</v>
      </c>
      <c r="AV156" s="15" t="s">
        <v>134</v>
      </c>
      <c r="AW156" s="15" t="s">
        <v>32</v>
      </c>
      <c r="AX156" s="15" t="s">
        <v>75</v>
      </c>
      <c r="AY156" s="230" t="s">
        <v>120</v>
      </c>
    </row>
    <row r="157" spans="1:65" s="14" customFormat="1" ht="11.25">
      <c r="B157" s="210"/>
      <c r="C157" s="211"/>
      <c r="D157" s="200" t="s">
        <v>128</v>
      </c>
      <c r="E157" s="212" t="s">
        <v>1</v>
      </c>
      <c r="F157" s="213" t="s">
        <v>161</v>
      </c>
      <c r="G157" s="211"/>
      <c r="H157" s="212" t="s">
        <v>1</v>
      </c>
      <c r="I157" s="214"/>
      <c r="J157" s="211"/>
      <c r="K157" s="211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128</v>
      </c>
      <c r="AU157" s="219" t="s">
        <v>85</v>
      </c>
      <c r="AV157" s="14" t="s">
        <v>83</v>
      </c>
      <c r="AW157" s="14" t="s">
        <v>32</v>
      </c>
      <c r="AX157" s="14" t="s">
        <v>75</v>
      </c>
      <c r="AY157" s="219" t="s">
        <v>120</v>
      </c>
    </row>
    <row r="158" spans="1:65" s="13" customFormat="1" ht="11.25">
      <c r="B158" s="198"/>
      <c r="C158" s="199"/>
      <c r="D158" s="200" t="s">
        <v>128</v>
      </c>
      <c r="E158" s="201" t="s">
        <v>1</v>
      </c>
      <c r="F158" s="202" t="s">
        <v>162</v>
      </c>
      <c r="G158" s="199"/>
      <c r="H158" s="203">
        <v>300.36200000000002</v>
      </c>
      <c r="I158" s="204"/>
      <c r="J158" s="199"/>
      <c r="K158" s="199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128</v>
      </c>
      <c r="AU158" s="209" t="s">
        <v>85</v>
      </c>
      <c r="AV158" s="13" t="s">
        <v>85</v>
      </c>
      <c r="AW158" s="13" t="s">
        <v>32</v>
      </c>
      <c r="AX158" s="13" t="s">
        <v>83</v>
      </c>
      <c r="AY158" s="209" t="s">
        <v>120</v>
      </c>
    </row>
    <row r="159" spans="1:65" s="2" customFormat="1" ht="33" customHeight="1">
      <c r="A159" s="35"/>
      <c r="B159" s="36"/>
      <c r="C159" s="184" t="s">
        <v>126</v>
      </c>
      <c r="D159" s="184" t="s">
        <v>122</v>
      </c>
      <c r="E159" s="185" t="s">
        <v>163</v>
      </c>
      <c r="F159" s="186" t="s">
        <v>164</v>
      </c>
      <c r="G159" s="187" t="s">
        <v>137</v>
      </c>
      <c r="H159" s="188">
        <v>163.834</v>
      </c>
      <c r="I159" s="189"/>
      <c r="J159" s="190">
        <f>ROUND(I159*H159,2)</f>
        <v>0</v>
      </c>
      <c r="K159" s="191"/>
      <c r="L159" s="40"/>
      <c r="M159" s="192" t="s">
        <v>1</v>
      </c>
      <c r="N159" s="193" t="s">
        <v>40</v>
      </c>
      <c r="O159" s="72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6" t="s">
        <v>126</v>
      </c>
      <c r="AT159" s="196" t="s">
        <v>122</v>
      </c>
      <c r="AU159" s="196" t="s">
        <v>85</v>
      </c>
      <c r="AY159" s="18" t="s">
        <v>120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8" t="s">
        <v>83</v>
      </c>
      <c r="BK159" s="197">
        <f>ROUND(I159*H159,2)</f>
        <v>0</v>
      </c>
      <c r="BL159" s="18" t="s">
        <v>126</v>
      </c>
      <c r="BM159" s="196" t="s">
        <v>165</v>
      </c>
    </row>
    <row r="160" spans="1:65" s="14" customFormat="1" ht="11.25">
      <c r="B160" s="210"/>
      <c r="C160" s="211"/>
      <c r="D160" s="200" t="s">
        <v>128</v>
      </c>
      <c r="E160" s="212" t="s">
        <v>1</v>
      </c>
      <c r="F160" s="213" t="s">
        <v>139</v>
      </c>
      <c r="G160" s="211"/>
      <c r="H160" s="212" t="s">
        <v>1</v>
      </c>
      <c r="I160" s="214"/>
      <c r="J160" s="211"/>
      <c r="K160" s="211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128</v>
      </c>
      <c r="AU160" s="219" t="s">
        <v>85</v>
      </c>
      <c r="AV160" s="14" t="s">
        <v>83</v>
      </c>
      <c r="AW160" s="14" t="s">
        <v>32</v>
      </c>
      <c r="AX160" s="14" t="s">
        <v>75</v>
      </c>
      <c r="AY160" s="219" t="s">
        <v>120</v>
      </c>
    </row>
    <row r="161" spans="1:65" s="14" customFormat="1" ht="11.25">
      <c r="B161" s="210"/>
      <c r="C161" s="211"/>
      <c r="D161" s="200" t="s">
        <v>128</v>
      </c>
      <c r="E161" s="212" t="s">
        <v>1</v>
      </c>
      <c r="F161" s="213" t="s">
        <v>166</v>
      </c>
      <c r="G161" s="211"/>
      <c r="H161" s="212" t="s">
        <v>1</v>
      </c>
      <c r="I161" s="214"/>
      <c r="J161" s="211"/>
      <c r="K161" s="211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128</v>
      </c>
      <c r="AU161" s="219" t="s">
        <v>85</v>
      </c>
      <c r="AV161" s="14" t="s">
        <v>83</v>
      </c>
      <c r="AW161" s="14" t="s">
        <v>32</v>
      </c>
      <c r="AX161" s="14" t="s">
        <v>75</v>
      </c>
      <c r="AY161" s="219" t="s">
        <v>120</v>
      </c>
    </row>
    <row r="162" spans="1:65" s="14" customFormat="1" ht="11.25">
      <c r="B162" s="210"/>
      <c r="C162" s="211"/>
      <c r="D162" s="200" t="s">
        <v>128</v>
      </c>
      <c r="E162" s="212" t="s">
        <v>1</v>
      </c>
      <c r="F162" s="213" t="s">
        <v>167</v>
      </c>
      <c r="G162" s="211"/>
      <c r="H162" s="212" t="s">
        <v>1</v>
      </c>
      <c r="I162" s="214"/>
      <c r="J162" s="211"/>
      <c r="K162" s="211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128</v>
      </c>
      <c r="AU162" s="219" t="s">
        <v>85</v>
      </c>
      <c r="AV162" s="14" t="s">
        <v>83</v>
      </c>
      <c r="AW162" s="14" t="s">
        <v>32</v>
      </c>
      <c r="AX162" s="14" t="s">
        <v>75</v>
      </c>
      <c r="AY162" s="219" t="s">
        <v>120</v>
      </c>
    </row>
    <row r="163" spans="1:65" s="13" customFormat="1" ht="11.25">
      <c r="B163" s="198"/>
      <c r="C163" s="199"/>
      <c r="D163" s="200" t="s">
        <v>128</v>
      </c>
      <c r="E163" s="201" t="s">
        <v>1</v>
      </c>
      <c r="F163" s="202" t="s">
        <v>168</v>
      </c>
      <c r="G163" s="199"/>
      <c r="H163" s="203">
        <v>163.834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128</v>
      </c>
      <c r="AU163" s="209" t="s">
        <v>85</v>
      </c>
      <c r="AV163" s="13" t="s">
        <v>85</v>
      </c>
      <c r="AW163" s="13" t="s">
        <v>32</v>
      </c>
      <c r="AX163" s="13" t="s">
        <v>83</v>
      </c>
      <c r="AY163" s="209" t="s">
        <v>120</v>
      </c>
    </row>
    <row r="164" spans="1:65" s="2" customFormat="1" ht="33" customHeight="1">
      <c r="A164" s="35"/>
      <c r="B164" s="36"/>
      <c r="C164" s="184" t="s">
        <v>169</v>
      </c>
      <c r="D164" s="184" t="s">
        <v>122</v>
      </c>
      <c r="E164" s="185" t="s">
        <v>170</v>
      </c>
      <c r="F164" s="186" t="s">
        <v>171</v>
      </c>
      <c r="G164" s="187" t="s">
        <v>137</v>
      </c>
      <c r="H164" s="188">
        <v>81.917000000000002</v>
      </c>
      <c r="I164" s="189"/>
      <c r="J164" s="190">
        <f>ROUND(I164*H164,2)</f>
        <v>0</v>
      </c>
      <c r="K164" s="191"/>
      <c r="L164" s="40"/>
      <c r="M164" s="192" t="s">
        <v>1</v>
      </c>
      <c r="N164" s="193" t="s">
        <v>40</v>
      </c>
      <c r="O164" s="72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6" t="s">
        <v>126</v>
      </c>
      <c r="AT164" s="196" t="s">
        <v>122</v>
      </c>
      <c r="AU164" s="196" t="s">
        <v>85</v>
      </c>
      <c r="AY164" s="18" t="s">
        <v>120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8" t="s">
        <v>83</v>
      </c>
      <c r="BK164" s="197">
        <f>ROUND(I164*H164,2)</f>
        <v>0</v>
      </c>
      <c r="BL164" s="18" t="s">
        <v>126</v>
      </c>
      <c r="BM164" s="196" t="s">
        <v>172</v>
      </c>
    </row>
    <row r="165" spans="1:65" s="14" customFormat="1" ht="11.25">
      <c r="B165" s="210"/>
      <c r="C165" s="211"/>
      <c r="D165" s="200" t="s">
        <v>128</v>
      </c>
      <c r="E165" s="212" t="s">
        <v>1</v>
      </c>
      <c r="F165" s="213" t="s">
        <v>139</v>
      </c>
      <c r="G165" s="211"/>
      <c r="H165" s="212" t="s">
        <v>1</v>
      </c>
      <c r="I165" s="214"/>
      <c r="J165" s="211"/>
      <c r="K165" s="211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128</v>
      </c>
      <c r="AU165" s="219" t="s">
        <v>85</v>
      </c>
      <c r="AV165" s="14" t="s">
        <v>83</v>
      </c>
      <c r="AW165" s="14" t="s">
        <v>32</v>
      </c>
      <c r="AX165" s="14" t="s">
        <v>75</v>
      </c>
      <c r="AY165" s="219" t="s">
        <v>120</v>
      </c>
    </row>
    <row r="166" spans="1:65" s="14" customFormat="1" ht="11.25">
      <c r="B166" s="210"/>
      <c r="C166" s="211"/>
      <c r="D166" s="200" t="s">
        <v>128</v>
      </c>
      <c r="E166" s="212" t="s">
        <v>1</v>
      </c>
      <c r="F166" s="213" t="s">
        <v>166</v>
      </c>
      <c r="G166" s="211"/>
      <c r="H166" s="212" t="s">
        <v>1</v>
      </c>
      <c r="I166" s="214"/>
      <c r="J166" s="211"/>
      <c r="K166" s="211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128</v>
      </c>
      <c r="AU166" s="219" t="s">
        <v>85</v>
      </c>
      <c r="AV166" s="14" t="s">
        <v>83</v>
      </c>
      <c r="AW166" s="14" t="s">
        <v>32</v>
      </c>
      <c r="AX166" s="14" t="s">
        <v>75</v>
      </c>
      <c r="AY166" s="219" t="s">
        <v>120</v>
      </c>
    </row>
    <row r="167" spans="1:65" s="14" customFormat="1" ht="11.25">
      <c r="B167" s="210"/>
      <c r="C167" s="211"/>
      <c r="D167" s="200" t="s">
        <v>128</v>
      </c>
      <c r="E167" s="212" t="s">
        <v>1</v>
      </c>
      <c r="F167" s="213" t="s">
        <v>173</v>
      </c>
      <c r="G167" s="211"/>
      <c r="H167" s="212" t="s">
        <v>1</v>
      </c>
      <c r="I167" s="214"/>
      <c r="J167" s="211"/>
      <c r="K167" s="211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128</v>
      </c>
      <c r="AU167" s="219" t="s">
        <v>85</v>
      </c>
      <c r="AV167" s="14" t="s">
        <v>83</v>
      </c>
      <c r="AW167" s="14" t="s">
        <v>32</v>
      </c>
      <c r="AX167" s="14" t="s">
        <v>75</v>
      </c>
      <c r="AY167" s="219" t="s">
        <v>120</v>
      </c>
    </row>
    <row r="168" spans="1:65" s="13" customFormat="1" ht="11.25">
      <c r="B168" s="198"/>
      <c r="C168" s="199"/>
      <c r="D168" s="200" t="s">
        <v>128</v>
      </c>
      <c r="E168" s="201" t="s">
        <v>1</v>
      </c>
      <c r="F168" s="202" t="s">
        <v>174</v>
      </c>
      <c r="G168" s="199"/>
      <c r="H168" s="203">
        <v>81.917000000000002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128</v>
      </c>
      <c r="AU168" s="209" t="s">
        <v>85</v>
      </c>
      <c r="AV168" s="13" t="s">
        <v>85</v>
      </c>
      <c r="AW168" s="13" t="s">
        <v>32</v>
      </c>
      <c r="AX168" s="13" t="s">
        <v>83</v>
      </c>
      <c r="AY168" s="209" t="s">
        <v>120</v>
      </c>
    </row>
    <row r="169" spans="1:65" s="2" customFormat="1" ht="24.2" customHeight="1">
      <c r="A169" s="35"/>
      <c r="B169" s="36"/>
      <c r="C169" s="184" t="s">
        <v>175</v>
      </c>
      <c r="D169" s="184" t="s">
        <v>122</v>
      </c>
      <c r="E169" s="185" t="s">
        <v>176</v>
      </c>
      <c r="F169" s="186" t="s">
        <v>177</v>
      </c>
      <c r="G169" s="187" t="s">
        <v>137</v>
      </c>
      <c r="H169" s="188">
        <v>54.610999999999997</v>
      </c>
      <c r="I169" s="189"/>
      <c r="J169" s="190">
        <f>ROUND(I169*H169,2)</f>
        <v>0</v>
      </c>
      <c r="K169" s="191"/>
      <c r="L169" s="40"/>
      <c r="M169" s="192" t="s">
        <v>1</v>
      </c>
      <c r="N169" s="193" t="s">
        <v>40</v>
      </c>
      <c r="O169" s="72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6" t="s">
        <v>126</v>
      </c>
      <c r="AT169" s="196" t="s">
        <v>122</v>
      </c>
      <c r="AU169" s="196" t="s">
        <v>85</v>
      </c>
      <c r="AY169" s="18" t="s">
        <v>120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8" t="s">
        <v>83</v>
      </c>
      <c r="BK169" s="197">
        <f>ROUND(I169*H169,2)</f>
        <v>0</v>
      </c>
      <c r="BL169" s="18" t="s">
        <v>126</v>
      </c>
      <c r="BM169" s="196" t="s">
        <v>178</v>
      </c>
    </row>
    <row r="170" spans="1:65" s="14" customFormat="1" ht="11.25">
      <c r="B170" s="210"/>
      <c r="C170" s="211"/>
      <c r="D170" s="200" t="s">
        <v>128</v>
      </c>
      <c r="E170" s="212" t="s">
        <v>1</v>
      </c>
      <c r="F170" s="213" t="s">
        <v>166</v>
      </c>
      <c r="G170" s="211"/>
      <c r="H170" s="212" t="s">
        <v>1</v>
      </c>
      <c r="I170" s="214"/>
      <c r="J170" s="211"/>
      <c r="K170" s="211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128</v>
      </c>
      <c r="AU170" s="219" t="s">
        <v>85</v>
      </c>
      <c r="AV170" s="14" t="s">
        <v>83</v>
      </c>
      <c r="AW170" s="14" t="s">
        <v>32</v>
      </c>
      <c r="AX170" s="14" t="s">
        <v>75</v>
      </c>
      <c r="AY170" s="219" t="s">
        <v>120</v>
      </c>
    </row>
    <row r="171" spans="1:65" s="14" customFormat="1" ht="11.25">
      <c r="B171" s="210"/>
      <c r="C171" s="211"/>
      <c r="D171" s="200" t="s">
        <v>128</v>
      </c>
      <c r="E171" s="212" t="s">
        <v>1</v>
      </c>
      <c r="F171" s="213" t="s">
        <v>179</v>
      </c>
      <c r="G171" s="211"/>
      <c r="H171" s="212" t="s">
        <v>1</v>
      </c>
      <c r="I171" s="214"/>
      <c r="J171" s="211"/>
      <c r="K171" s="211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128</v>
      </c>
      <c r="AU171" s="219" t="s">
        <v>85</v>
      </c>
      <c r="AV171" s="14" t="s">
        <v>83</v>
      </c>
      <c r="AW171" s="14" t="s">
        <v>32</v>
      </c>
      <c r="AX171" s="14" t="s">
        <v>75</v>
      </c>
      <c r="AY171" s="219" t="s">
        <v>120</v>
      </c>
    </row>
    <row r="172" spans="1:65" s="13" customFormat="1" ht="11.25">
      <c r="B172" s="198"/>
      <c r="C172" s="199"/>
      <c r="D172" s="200" t="s">
        <v>128</v>
      </c>
      <c r="E172" s="201" t="s">
        <v>1</v>
      </c>
      <c r="F172" s="202" t="s">
        <v>180</v>
      </c>
      <c r="G172" s="199"/>
      <c r="H172" s="203">
        <v>54.610999999999997</v>
      </c>
      <c r="I172" s="204"/>
      <c r="J172" s="199"/>
      <c r="K172" s="199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128</v>
      </c>
      <c r="AU172" s="209" t="s">
        <v>85</v>
      </c>
      <c r="AV172" s="13" t="s">
        <v>85</v>
      </c>
      <c r="AW172" s="13" t="s">
        <v>32</v>
      </c>
      <c r="AX172" s="13" t="s">
        <v>83</v>
      </c>
      <c r="AY172" s="209" t="s">
        <v>120</v>
      </c>
    </row>
    <row r="173" spans="1:65" s="2" customFormat="1" ht="21.75" customHeight="1">
      <c r="A173" s="35"/>
      <c r="B173" s="36"/>
      <c r="C173" s="184" t="s">
        <v>181</v>
      </c>
      <c r="D173" s="184" t="s">
        <v>122</v>
      </c>
      <c r="E173" s="185" t="s">
        <v>182</v>
      </c>
      <c r="F173" s="186" t="s">
        <v>183</v>
      </c>
      <c r="G173" s="187" t="s">
        <v>125</v>
      </c>
      <c r="H173" s="188">
        <v>967.24</v>
      </c>
      <c r="I173" s="189"/>
      <c r="J173" s="190">
        <f>ROUND(I173*H173,2)</f>
        <v>0</v>
      </c>
      <c r="K173" s="191"/>
      <c r="L173" s="40"/>
      <c r="M173" s="192" t="s">
        <v>1</v>
      </c>
      <c r="N173" s="193" t="s">
        <v>40</v>
      </c>
      <c r="O173" s="72"/>
      <c r="P173" s="194">
        <f>O173*H173</f>
        <v>0</v>
      </c>
      <c r="Q173" s="194">
        <v>5.8E-4</v>
      </c>
      <c r="R173" s="194">
        <f>Q173*H173</f>
        <v>0.56099920000000003</v>
      </c>
      <c r="S173" s="194">
        <v>0</v>
      </c>
      <c r="T173" s="19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6" t="s">
        <v>126</v>
      </c>
      <c r="AT173" s="196" t="s">
        <v>122</v>
      </c>
      <c r="AU173" s="196" t="s">
        <v>85</v>
      </c>
      <c r="AY173" s="18" t="s">
        <v>120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8" t="s">
        <v>83</v>
      </c>
      <c r="BK173" s="197">
        <f>ROUND(I173*H173,2)</f>
        <v>0</v>
      </c>
      <c r="BL173" s="18" t="s">
        <v>126</v>
      </c>
      <c r="BM173" s="196" t="s">
        <v>184</v>
      </c>
    </row>
    <row r="174" spans="1:65" s="14" customFormat="1" ht="11.25">
      <c r="B174" s="210"/>
      <c r="C174" s="211"/>
      <c r="D174" s="200" t="s">
        <v>128</v>
      </c>
      <c r="E174" s="212" t="s">
        <v>1</v>
      </c>
      <c r="F174" s="213" t="s">
        <v>140</v>
      </c>
      <c r="G174" s="211"/>
      <c r="H174" s="212" t="s">
        <v>1</v>
      </c>
      <c r="I174" s="214"/>
      <c r="J174" s="211"/>
      <c r="K174" s="211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128</v>
      </c>
      <c r="AU174" s="219" t="s">
        <v>85</v>
      </c>
      <c r="AV174" s="14" t="s">
        <v>83</v>
      </c>
      <c r="AW174" s="14" t="s">
        <v>32</v>
      </c>
      <c r="AX174" s="14" t="s">
        <v>75</v>
      </c>
      <c r="AY174" s="219" t="s">
        <v>120</v>
      </c>
    </row>
    <row r="175" spans="1:65" s="13" customFormat="1" ht="11.25">
      <c r="B175" s="198"/>
      <c r="C175" s="199"/>
      <c r="D175" s="200" t="s">
        <v>128</v>
      </c>
      <c r="E175" s="201" t="s">
        <v>1</v>
      </c>
      <c r="F175" s="202" t="s">
        <v>185</v>
      </c>
      <c r="G175" s="199"/>
      <c r="H175" s="203">
        <v>119.574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128</v>
      </c>
      <c r="AU175" s="209" t="s">
        <v>85</v>
      </c>
      <c r="AV175" s="13" t="s">
        <v>85</v>
      </c>
      <c r="AW175" s="13" t="s">
        <v>32</v>
      </c>
      <c r="AX175" s="13" t="s">
        <v>75</v>
      </c>
      <c r="AY175" s="209" t="s">
        <v>120</v>
      </c>
    </row>
    <row r="176" spans="1:65" s="13" customFormat="1" ht="11.25">
      <c r="B176" s="198"/>
      <c r="C176" s="199"/>
      <c r="D176" s="200" t="s">
        <v>128</v>
      </c>
      <c r="E176" s="201" t="s">
        <v>1</v>
      </c>
      <c r="F176" s="202" t="s">
        <v>186</v>
      </c>
      <c r="G176" s="199"/>
      <c r="H176" s="203">
        <v>98.4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128</v>
      </c>
      <c r="AU176" s="209" t="s">
        <v>85</v>
      </c>
      <c r="AV176" s="13" t="s">
        <v>85</v>
      </c>
      <c r="AW176" s="13" t="s">
        <v>32</v>
      </c>
      <c r="AX176" s="13" t="s">
        <v>75</v>
      </c>
      <c r="AY176" s="209" t="s">
        <v>120</v>
      </c>
    </row>
    <row r="177" spans="1:65" s="13" customFormat="1" ht="11.25">
      <c r="B177" s="198"/>
      <c r="C177" s="199"/>
      <c r="D177" s="200" t="s">
        <v>128</v>
      </c>
      <c r="E177" s="201" t="s">
        <v>1</v>
      </c>
      <c r="F177" s="202" t="s">
        <v>187</v>
      </c>
      <c r="G177" s="199"/>
      <c r="H177" s="203">
        <v>70.727000000000004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128</v>
      </c>
      <c r="AU177" s="209" t="s">
        <v>85</v>
      </c>
      <c r="AV177" s="13" t="s">
        <v>85</v>
      </c>
      <c r="AW177" s="13" t="s">
        <v>32</v>
      </c>
      <c r="AX177" s="13" t="s">
        <v>75</v>
      </c>
      <c r="AY177" s="209" t="s">
        <v>120</v>
      </c>
    </row>
    <row r="178" spans="1:65" s="13" customFormat="1" ht="11.25">
      <c r="B178" s="198"/>
      <c r="C178" s="199"/>
      <c r="D178" s="200" t="s">
        <v>128</v>
      </c>
      <c r="E178" s="201" t="s">
        <v>1</v>
      </c>
      <c r="F178" s="202" t="s">
        <v>188</v>
      </c>
      <c r="G178" s="199"/>
      <c r="H178" s="203">
        <v>135.46799999999999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128</v>
      </c>
      <c r="AU178" s="209" t="s">
        <v>85</v>
      </c>
      <c r="AV178" s="13" t="s">
        <v>85</v>
      </c>
      <c r="AW178" s="13" t="s">
        <v>32</v>
      </c>
      <c r="AX178" s="13" t="s">
        <v>75</v>
      </c>
      <c r="AY178" s="209" t="s">
        <v>120</v>
      </c>
    </row>
    <row r="179" spans="1:65" s="13" customFormat="1" ht="11.25">
      <c r="B179" s="198"/>
      <c r="C179" s="199"/>
      <c r="D179" s="200" t="s">
        <v>128</v>
      </c>
      <c r="E179" s="201" t="s">
        <v>1</v>
      </c>
      <c r="F179" s="202" t="s">
        <v>189</v>
      </c>
      <c r="G179" s="199"/>
      <c r="H179" s="203">
        <v>114.444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128</v>
      </c>
      <c r="AU179" s="209" t="s">
        <v>85</v>
      </c>
      <c r="AV179" s="13" t="s">
        <v>85</v>
      </c>
      <c r="AW179" s="13" t="s">
        <v>32</v>
      </c>
      <c r="AX179" s="13" t="s">
        <v>75</v>
      </c>
      <c r="AY179" s="209" t="s">
        <v>120</v>
      </c>
    </row>
    <row r="180" spans="1:65" s="13" customFormat="1" ht="11.25">
      <c r="B180" s="198"/>
      <c r="C180" s="199"/>
      <c r="D180" s="200" t="s">
        <v>128</v>
      </c>
      <c r="E180" s="201" t="s">
        <v>1</v>
      </c>
      <c r="F180" s="202" t="s">
        <v>190</v>
      </c>
      <c r="G180" s="199"/>
      <c r="H180" s="203">
        <v>15.756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128</v>
      </c>
      <c r="AU180" s="209" t="s">
        <v>85</v>
      </c>
      <c r="AV180" s="13" t="s">
        <v>85</v>
      </c>
      <c r="AW180" s="13" t="s">
        <v>32</v>
      </c>
      <c r="AX180" s="13" t="s">
        <v>75</v>
      </c>
      <c r="AY180" s="209" t="s">
        <v>120</v>
      </c>
    </row>
    <row r="181" spans="1:65" s="13" customFormat="1" ht="11.25">
      <c r="B181" s="198"/>
      <c r="C181" s="199"/>
      <c r="D181" s="200" t="s">
        <v>128</v>
      </c>
      <c r="E181" s="201" t="s">
        <v>1</v>
      </c>
      <c r="F181" s="202" t="s">
        <v>191</v>
      </c>
      <c r="G181" s="199"/>
      <c r="H181" s="203">
        <v>47.74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128</v>
      </c>
      <c r="AU181" s="209" t="s">
        <v>85</v>
      </c>
      <c r="AV181" s="13" t="s">
        <v>85</v>
      </c>
      <c r="AW181" s="13" t="s">
        <v>32</v>
      </c>
      <c r="AX181" s="13" t="s">
        <v>75</v>
      </c>
      <c r="AY181" s="209" t="s">
        <v>120</v>
      </c>
    </row>
    <row r="182" spans="1:65" s="13" customFormat="1" ht="11.25">
      <c r="B182" s="198"/>
      <c r="C182" s="199"/>
      <c r="D182" s="200" t="s">
        <v>128</v>
      </c>
      <c r="E182" s="201" t="s">
        <v>1</v>
      </c>
      <c r="F182" s="202" t="s">
        <v>192</v>
      </c>
      <c r="G182" s="199"/>
      <c r="H182" s="203">
        <v>18.989999999999998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128</v>
      </c>
      <c r="AU182" s="209" t="s">
        <v>85</v>
      </c>
      <c r="AV182" s="13" t="s">
        <v>85</v>
      </c>
      <c r="AW182" s="13" t="s">
        <v>32</v>
      </c>
      <c r="AX182" s="13" t="s">
        <v>75</v>
      </c>
      <c r="AY182" s="209" t="s">
        <v>120</v>
      </c>
    </row>
    <row r="183" spans="1:65" s="14" customFormat="1" ht="11.25">
      <c r="B183" s="210"/>
      <c r="C183" s="211"/>
      <c r="D183" s="200" t="s">
        <v>128</v>
      </c>
      <c r="E183" s="212" t="s">
        <v>1</v>
      </c>
      <c r="F183" s="213" t="s">
        <v>149</v>
      </c>
      <c r="G183" s="211"/>
      <c r="H183" s="212" t="s">
        <v>1</v>
      </c>
      <c r="I183" s="214"/>
      <c r="J183" s="211"/>
      <c r="K183" s="211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128</v>
      </c>
      <c r="AU183" s="219" t="s">
        <v>85</v>
      </c>
      <c r="AV183" s="14" t="s">
        <v>83</v>
      </c>
      <c r="AW183" s="14" t="s">
        <v>32</v>
      </c>
      <c r="AX183" s="14" t="s">
        <v>75</v>
      </c>
      <c r="AY183" s="219" t="s">
        <v>120</v>
      </c>
    </row>
    <row r="184" spans="1:65" s="13" customFormat="1" ht="11.25">
      <c r="B184" s="198"/>
      <c r="C184" s="199"/>
      <c r="D184" s="200" t="s">
        <v>128</v>
      </c>
      <c r="E184" s="201" t="s">
        <v>1</v>
      </c>
      <c r="F184" s="202" t="s">
        <v>193</v>
      </c>
      <c r="G184" s="199"/>
      <c r="H184" s="203">
        <v>128.25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128</v>
      </c>
      <c r="AU184" s="209" t="s">
        <v>85</v>
      </c>
      <c r="AV184" s="13" t="s">
        <v>85</v>
      </c>
      <c r="AW184" s="13" t="s">
        <v>32</v>
      </c>
      <c r="AX184" s="13" t="s">
        <v>75</v>
      </c>
      <c r="AY184" s="209" t="s">
        <v>120</v>
      </c>
    </row>
    <row r="185" spans="1:65" s="13" customFormat="1" ht="11.25">
      <c r="B185" s="198"/>
      <c r="C185" s="199"/>
      <c r="D185" s="200" t="s">
        <v>128</v>
      </c>
      <c r="E185" s="201" t="s">
        <v>1</v>
      </c>
      <c r="F185" s="202" t="s">
        <v>194</v>
      </c>
      <c r="G185" s="199"/>
      <c r="H185" s="203">
        <v>64.007999999999996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128</v>
      </c>
      <c r="AU185" s="209" t="s">
        <v>85</v>
      </c>
      <c r="AV185" s="13" t="s">
        <v>85</v>
      </c>
      <c r="AW185" s="13" t="s">
        <v>32</v>
      </c>
      <c r="AX185" s="13" t="s">
        <v>75</v>
      </c>
      <c r="AY185" s="209" t="s">
        <v>120</v>
      </c>
    </row>
    <row r="186" spans="1:65" s="13" customFormat="1" ht="11.25">
      <c r="B186" s="198"/>
      <c r="C186" s="199"/>
      <c r="D186" s="200" t="s">
        <v>128</v>
      </c>
      <c r="E186" s="201" t="s">
        <v>1</v>
      </c>
      <c r="F186" s="202" t="s">
        <v>195</v>
      </c>
      <c r="G186" s="199"/>
      <c r="H186" s="203">
        <v>54.197000000000003</v>
      </c>
      <c r="I186" s="204"/>
      <c r="J186" s="199"/>
      <c r="K186" s="199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128</v>
      </c>
      <c r="AU186" s="209" t="s">
        <v>85</v>
      </c>
      <c r="AV186" s="13" t="s">
        <v>85</v>
      </c>
      <c r="AW186" s="13" t="s">
        <v>32</v>
      </c>
      <c r="AX186" s="13" t="s">
        <v>75</v>
      </c>
      <c r="AY186" s="209" t="s">
        <v>120</v>
      </c>
    </row>
    <row r="187" spans="1:65" s="13" customFormat="1" ht="11.25">
      <c r="B187" s="198"/>
      <c r="C187" s="199"/>
      <c r="D187" s="200" t="s">
        <v>128</v>
      </c>
      <c r="E187" s="201" t="s">
        <v>1</v>
      </c>
      <c r="F187" s="202" t="s">
        <v>196</v>
      </c>
      <c r="G187" s="199"/>
      <c r="H187" s="203">
        <v>31.405999999999999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128</v>
      </c>
      <c r="AU187" s="209" t="s">
        <v>85</v>
      </c>
      <c r="AV187" s="13" t="s">
        <v>85</v>
      </c>
      <c r="AW187" s="13" t="s">
        <v>32</v>
      </c>
      <c r="AX187" s="13" t="s">
        <v>75</v>
      </c>
      <c r="AY187" s="209" t="s">
        <v>120</v>
      </c>
    </row>
    <row r="188" spans="1:65" s="13" customFormat="1" ht="11.25">
      <c r="B188" s="198"/>
      <c r="C188" s="199"/>
      <c r="D188" s="200" t="s">
        <v>128</v>
      </c>
      <c r="E188" s="201" t="s">
        <v>1</v>
      </c>
      <c r="F188" s="202" t="s">
        <v>197</v>
      </c>
      <c r="G188" s="199"/>
      <c r="H188" s="203">
        <v>38.880000000000003</v>
      </c>
      <c r="I188" s="204"/>
      <c r="J188" s="199"/>
      <c r="K188" s="199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128</v>
      </c>
      <c r="AU188" s="209" t="s">
        <v>85</v>
      </c>
      <c r="AV188" s="13" t="s">
        <v>85</v>
      </c>
      <c r="AW188" s="13" t="s">
        <v>32</v>
      </c>
      <c r="AX188" s="13" t="s">
        <v>75</v>
      </c>
      <c r="AY188" s="209" t="s">
        <v>120</v>
      </c>
    </row>
    <row r="189" spans="1:65" s="14" customFormat="1" ht="11.25">
      <c r="B189" s="210"/>
      <c r="C189" s="211"/>
      <c r="D189" s="200" t="s">
        <v>128</v>
      </c>
      <c r="E189" s="212" t="s">
        <v>1</v>
      </c>
      <c r="F189" s="213" t="s">
        <v>155</v>
      </c>
      <c r="G189" s="211"/>
      <c r="H189" s="212" t="s">
        <v>1</v>
      </c>
      <c r="I189" s="214"/>
      <c r="J189" s="211"/>
      <c r="K189" s="211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128</v>
      </c>
      <c r="AU189" s="219" t="s">
        <v>85</v>
      </c>
      <c r="AV189" s="14" t="s">
        <v>83</v>
      </c>
      <c r="AW189" s="14" t="s">
        <v>32</v>
      </c>
      <c r="AX189" s="14" t="s">
        <v>75</v>
      </c>
      <c r="AY189" s="219" t="s">
        <v>120</v>
      </c>
    </row>
    <row r="190" spans="1:65" s="13" customFormat="1" ht="11.25">
      <c r="B190" s="198"/>
      <c r="C190" s="199"/>
      <c r="D190" s="200" t="s">
        <v>128</v>
      </c>
      <c r="E190" s="201" t="s">
        <v>1</v>
      </c>
      <c r="F190" s="202" t="s">
        <v>198</v>
      </c>
      <c r="G190" s="199"/>
      <c r="H190" s="203">
        <v>29.4</v>
      </c>
      <c r="I190" s="204"/>
      <c r="J190" s="199"/>
      <c r="K190" s="199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128</v>
      </c>
      <c r="AU190" s="209" t="s">
        <v>85</v>
      </c>
      <c r="AV190" s="13" t="s">
        <v>85</v>
      </c>
      <c r="AW190" s="13" t="s">
        <v>32</v>
      </c>
      <c r="AX190" s="13" t="s">
        <v>75</v>
      </c>
      <c r="AY190" s="209" t="s">
        <v>120</v>
      </c>
    </row>
    <row r="191" spans="1:65" s="16" customFormat="1" ht="11.25">
      <c r="B191" s="231"/>
      <c r="C191" s="232"/>
      <c r="D191" s="200" t="s">
        <v>128</v>
      </c>
      <c r="E191" s="233" t="s">
        <v>1</v>
      </c>
      <c r="F191" s="234" t="s">
        <v>199</v>
      </c>
      <c r="G191" s="232"/>
      <c r="H191" s="235">
        <v>967.2399999999999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128</v>
      </c>
      <c r="AU191" s="241" t="s">
        <v>85</v>
      </c>
      <c r="AV191" s="16" t="s">
        <v>126</v>
      </c>
      <c r="AW191" s="16" t="s">
        <v>32</v>
      </c>
      <c r="AX191" s="16" t="s">
        <v>83</v>
      </c>
      <c r="AY191" s="241" t="s">
        <v>120</v>
      </c>
    </row>
    <row r="192" spans="1:65" s="2" customFormat="1" ht="21.75" customHeight="1">
      <c r="A192" s="35"/>
      <c r="B192" s="36"/>
      <c r="C192" s="184" t="s">
        <v>200</v>
      </c>
      <c r="D192" s="184" t="s">
        <v>122</v>
      </c>
      <c r="E192" s="185" t="s">
        <v>201</v>
      </c>
      <c r="F192" s="186" t="s">
        <v>202</v>
      </c>
      <c r="G192" s="187" t="s">
        <v>125</v>
      </c>
      <c r="H192" s="188">
        <v>967.24</v>
      </c>
      <c r="I192" s="189"/>
      <c r="J192" s="190">
        <f>ROUND(I192*H192,2)</f>
        <v>0</v>
      </c>
      <c r="K192" s="191"/>
      <c r="L192" s="40"/>
      <c r="M192" s="192" t="s">
        <v>1</v>
      </c>
      <c r="N192" s="193" t="s">
        <v>40</v>
      </c>
      <c r="O192" s="72"/>
      <c r="P192" s="194">
        <f>O192*H192</f>
        <v>0</v>
      </c>
      <c r="Q192" s="194">
        <v>0</v>
      </c>
      <c r="R192" s="194">
        <f>Q192*H192</f>
        <v>0</v>
      </c>
      <c r="S192" s="194">
        <v>0</v>
      </c>
      <c r="T192" s="19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6" t="s">
        <v>126</v>
      </c>
      <c r="AT192" s="196" t="s">
        <v>122</v>
      </c>
      <c r="AU192" s="196" t="s">
        <v>85</v>
      </c>
      <c r="AY192" s="18" t="s">
        <v>120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8" t="s">
        <v>83</v>
      </c>
      <c r="BK192" s="197">
        <f>ROUND(I192*H192,2)</f>
        <v>0</v>
      </c>
      <c r="BL192" s="18" t="s">
        <v>126</v>
      </c>
      <c r="BM192" s="196" t="s">
        <v>203</v>
      </c>
    </row>
    <row r="193" spans="1:65" s="2" customFormat="1" ht="37.9" customHeight="1">
      <c r="A193" s="35"/>
      <c r="B193" s="36"/>
      <c r="C193" s="184" t="s">
        <v>204</v>
      </c>
      <c r="D193" s="184" t="s">
        <v>122</v>
      </c>
      <c r="E193" s="185" t="s">
        <v>205</v>
      </c>
      <c r="F193" s="186" t="s">
        <v>206</v>
      </c>
      <c r="G193" s="187" t="s">
        <v>137</v>
      </c>
      <c r="H193" s="188">
        <v>719.90700000000004</v>
      </c>
      <c r="I193" s="189"/>
      <c r="J193" s="190">
        <f>ROUND(I193*H193,2)</f>
        <v>0</v>
      </c>
      <c r="K193" s="191"/>
      <c r="L193" s="40"/>
      <c r="M193" s="192" t="s">
        <v>1</v>
      </c>
      <c r="N193" s="193" t="s">
        <v>40</v>
      </c>
      <c r="O193" s="72"/>
      <c r="P193" s="194">
        <f>O193*H193</f>
        <v>0</v>
      </c>
      <c r="Q193" s="194">
        <v>0</v>
      </c>
      <c r="R193" s="194">
        <f>Q193*H193</f>
        <v>0</v>
      </c>
      <c r="S193" s="194">
        <v>0</v>
      </c>
      <c r="T193" s="19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6" t="s">
        <v>126</v>
      </c>
      <c r="AT193" s="196" t="s">
        <v>122</v>
      </c>
      <c r="AU193" s="196" t="s">
        <v>85</v>
      </c>
      <c r="AY193" s="18" t="s">
        <v>120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8" t="s">
        <v>83</v>
      </c>
      <c r="BK193" s="197">
        <f>ROUND(I193*H193,2)</f>
        <v>0</v>
      </c>
      <c r="BL193" s="18" t="s">
        <v>126</v>
      </c>
      <c r="BM193" s="196" t="s">
        <v>207</v>
      </c>
    </row>
    <row r="194" spans="1:65" s="14" customFormat="1" ht="11.25">
      <c r="B194" s="210"/>
      <c r="C194" s="211"/>
      <c r="D194" s="200" t="s">
        <v>128</v>
      </c>
      <c r="E194" s="212" t="s">
        <v>1</v>
      </c>
      <c r="F194" s="213" t="s">
        <v>208</v>
      </c>
      <c r="G194" s="211"/>
      <c r="H194" s="212" t="s">
        <v>1</v>
      </c>
      <c r="I194" s="214"/>
      <c r="J194" s="211"/>
      <c r="K194" s="211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128</v>
      </c>
      <c r="AU194" s="219" t="s">
        <v>85</v>
      </c>
      <c r="AV194" s="14" t="s">
        <v>83</v>
      </c>
      <c r="AW194" s="14" t="s">
        <v>32</v>
      </c>
      <c r="AX194" s="14" t="s">
        <v>75</v>
      </c>
      <c r="AY194" s="219" t="s">
        <v>120</v>
      </c>
    </row>
    <row r="195" spans="1:65" s="13" customFormat="1" ht="11.25">
      <c r="B195" s="198"/>
      <c r="C195" s="199"/>
      <c r="D195" s="200" t="s">
        <v>128</v>
      </c>
      <c r="E195" s="201" t="s">
        <v>1</v>
      </c>
      <c r="F195" s="202" t="s">
        <v>209</v>
      </c>
      <c r="G195" s="199"/>
      <c r="H195" s="203">
        <v>300.36200000000002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128</v>
      </c>
      <c r="AU195" s="209" t="s">
        <v>85</v>
      </c>
      <c r="AV195" s="13" t="s">
        <v>85</v>
      </c>
      <c r="AW195" s="13" t="s">
        <v>32</v>
      </c>
      <c r="AX195" s="13" t="s">
        <v>75</v>
      </c>
      <c r="AY195" s="209" t="s">
        <v>120</v>
      </c>
    </row>
    <row r="196" spans="1:65" s="14" customFormat="1" ht="11.25">
      <c r="B196" s="210"/>
      <c r="C196" s="211"/>
      <c r="D196" s="200" t="s">
        <v>128</v>
      </c>
      <c r="E196" s="212" t="s">
        <v>1</v>
      </c>
      <c r="F196" s="213" t="s">
        <v>210</v>
      </c>
      <c r="G196" s="211"/>
      <c r="H196" s="212" t="s">
        <v>1</v>
      </c>
      <c r="I196" s="214"/>
      <c r="J196" s="211"/>
      <c r="K196" s="211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128</v>
      </c>
      <c r="AU196" s="219" t="s">
        <v>85</v>
      </c>
      <c r="AV196" s="14" t="s">
        <v>83</v>
      </c>
      <c r="AW196" s="14" t="s">
        <v>32</v>
      </c>
      <c r="AX196" s="14" t="s">
        <v>75</v>
      </c>
      <c r="AY196" s="219" t="s">
        <v>120</v>
      </c>
    </row>
    <row r="197" spans="1:65" s="13" customFormat="1" ht="11.25">
      <c r="B197" s="198"/>
      <c r="C197" s="199"/>
      <c r="D197" s="200" t="s">
        <v>128</v>
      </c>
      <c r="E197" s="201" t="s">
        <v>1</v>
      </c>
      <c r="F197" s="202" t="s">
        <v>211</v>
      </c>
      <c r="G197" s="199"/>
      <c r="H197" s="203">
        <v>119.18300000000001</v>
      </c>
      <c r="I197" s="204"/>
      <c r="J197" s="199"/>
      <c r="K197" s="199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128</v>
      </c>
      <c r="AU197" s="209" t="s">
        <v>85</v>
      </c>
      <c r="AV197" s="13" t="s">
        <v>85</v>
      </c>
      <c r="AW197" s="13" t="s">
        <v>32</v>
      </c>
      <c r="AX197" s="13" t="s">
        <v>75</v>
      </c>
      <c r="AY197" s="209" t="s">
        <v>120</v>
      </c>
    </row>
    <row r="198" spans="1:65" s="14" customFormat="1" ht="11.25">
      <c r="B198" s="210"/>
      <c r="C198" s="211"/>
      <c r="D198" s="200" t="s">
        <v>128</v>
      </c>
      <c r="E198" s="212" t="s">
        <v>1</v>
      </c>
      <c r="F198" s="213" t="s">
        <v>212</v>
      </c>
      <c r="G198" s="211"/>
      <c r="H198" s="212" t="s">
        <v>1</v>
      </c>
      <c r="I198" s="214"/>
      <c r="J198" s="211"/>
      <c r="K198" s="211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128</v>
      </c>
      <c r="AU198" s="219" t="s">
        <v>85</v>
      </c>
      <c r="AV198" s="14" t="s">
        <v>83</v>
      </c>
      <c r="AW198" s="14" t="s">
        <v>32</v>
      </c>
      <c r="AX198" s="14" t="s">
        <v>75</v>
      </c>
      <c r="AY198" s="219" t="s">
        <v>120</v>
      </c>
    </row>
    <row r="199" spans="1:65" s="13" customFormat="1" ht="11.25">
      <c r="B199" s="198"/>
      <c r="C199" s="199"/>
      <c r="D199" s="200" t="s">
        <v>128</v>
      </c>
      <c r="E199" s="201" t="s">
        <v>1</v>
      </c>
      <c r="F199" s="202" t="s">
        <v>209</v>
      </c>
      <c r="G199" s="199"/>
      <c r="H199" s="203">
        <v>300.36200000000002</v>
      </c>
      <c r="I199" s="204"/>
      <c r="J199" s="199"/>
      <c r="K199" s="199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128</v>
      </c>
      <c r="AU199" s="209" t="s">
        <v>85</v>
      </c>
      <c r="AV199" s="13" t="s">
        <v>85</v>
      </c>
      <c r="AW199" s="13" t="s">
        <v>32</v>
      </c>
      <c r="AX199" s="13" t="s">
        <v>75</v>
      </c>
      <c r="AY199" s="209" t="s">
        <v>120</v>
      </c>
    </row>
    <row r="200" spans="1:65" s="16" customFormat="1" ht="11.25">
      <c r="B200" s="231"/>
      <c r="C200" s="232"/>
      <c r="D200" s="200" t="s">
        <v>128</v>
      </c>
      <c r="E200" s="233" t="s">
        <v>1</v>
      </c>
      <c r="F200" s="234" t="s">
        <v>199</v>
      </c>
      <c r="G200" s="232"/>
      <c r="H200" s="235">
        <v>719.90700000000004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128</v>
      </c>
      <c r="AU200" s="241" t="s">
        <v>85</v>
      </c>
      <c r="AV200" s="16" t="s">
        <v>126</v>
      </c>
      <c r="AW200" s="16" t="s">
        <v>32</v>
      </c>
      <c r="AX200" s="16" t="s">
        <v>83</v>
      </c>
      <c r="AY200" s="241" t="s">
        <v>120</v>
      </c>
    </row>
    <row r="201" spans="1:65" s="2" customFormat="1" ht="37.9" customHeight="1">
      <c r="A201" s="35"/>
      <c r="B201" s="36"/>
      <c r="C201" s="184" t="s">
        <v>213</v>
      </c>
      <c r="D201" s="184" t="s">
        <v>122</v>
      </c>
      <c r="E201" s="185" t="s">
        <v>214</v>
      </c>
      <c r="F201" s="186" t="s">
        <v>215</v>
      </c>
      <c r="G201" s="187" t="s">
        <v>137</v>
      </c>
      <c r="H201" s="188">
        <v>303.68700000000001</v>
      </c>
      <c r="I201" s="189"/>
      <c r="J201" s="190">
        <f>ROUND(I201*H201,2)</f>
        <v>0</v>
      </c>
      <c r="K201" s="191"/>
      <c r="L201" s="40"/>
      <c r="M201" s="192" t="s">
        <v>1</v>
      </c>
      <c r="N201" s="193" t="s">
        <v>40</v>
      </c>
      <c r="O201" s="72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6" t="s">
        <v>126</v>
      </c>
      <c r="AT201" s="196" t="s">
        <v>122</v>
      </c>
      <c r="AU201" s="196" t="s">
        <v>85</v>
      </c>
      <c r="AY201" s="18" t="s">
        <v>120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8" t="s">
        <v>83</v>
      </c>
      <c r="BK201" s="197">
        <f>ROUND(I201*H201,2)</f>
        <v>0</v>
      </c>
      <c r="BL201" s="18" t="s">
        <v>126</v>
      </c>
      <c r="BM201" s="196" t="s">
        <v>216</v>
      </c>
    </row>
    <row r="202" spans="1:65" s="14" customFormat="1" ht="11.25">
      <c r="B202" s="210"/>
      <c r="C202" s="211"/>
      <c r="D202" s="200" t="s">
        <v>128</v>
      </c>
      <c r="E202" s="212" t="s">
        <v>1</v>
      </c>
      <c r="F202" s="213" t="s">
        <v>217</v>
      </c>
      <c r="G202" s="211"/>
      <c r="H202" s="212" t="s">
        <v>1</v>
      </c>
      <c r="I202" s="214"/>
      <c r="J202" s="211"/>
      <c r="K202" s="211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128</v>
      </c>
      <c r="AU202" s="219" t="s">
        <v>85</v>
      </c>
      <c r="AV202" s="14" t="s">
        <v>83</v>
      </c>
      <c r="AW202" s="14" t="s">
        <v>32</v>
      </c>
      <c r="AX202" s="14" t="s">
        <v>75</v>
      </c>
      <c r="AY202" s="219" t="s">
        <v>120</v>
      </c>
    </row>
    <row r="203" spans="1:65" s="13" customFormat="1" ht="11.25">
      <c r="B203" s="198"/>
      <c r="C203" s="199"/>
      <c r="D203" s="200" t="s">
        <v>128</v>
      </c>
      <c r="E203" s="201" t="s">
        <v>1</v>
      </c>
      <c r="F203" s="202" t="s">
        <v>218</v>
      </c>
      <c r="G203" s="199"/>
      <c r="H203" s="203">
        <v>245.751</v>
      </c>
      <c r="I203" s="204"/>
      <c r="J203" s="199"/>
      <c r="K203" s="199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128</v>
      </c>
      <c r="AU203" s="209" t="s">
        <v>85</v>
      </c>
      <c r="AV203" s="13" t="s">
        <v>85</v>
      </c>
      <c r="AW203" s="13" t="s">
        <v>32</v>
      </c>
      <c r="AX203" s="13" t="s">
        <v>75</v>
      </c>
      <c r="AY203" s="209" t="s">
        <v>120</v>
      </c>
    </row>
    <row r="204" spans="1:65" s="14" customFormat="1" ht="11.25">
      <c r="B204" s="210"/>
      <c r="C204" s="211"/>
      <c r="D204" s="200" t="s">
        <v>128</v>
      </c>
      <c r="E204" s="212" t="s">
        <v>1</v>
      </c>
      <c r="F204" s="213" t="s">
        <v>212</v>
      </c>
      <c r="G204" s="211"/>
      <c r="H204" s="212" t="s">
        <v>1</v>
      </c>
      <c r="I204" s="214"/>
      <c r="J204" s="211"/>
      <c r="K204" s="211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128</v>
      </c>
      <c r="AU204" s="219" t="s">
        <v>85</v>
      </c>
      <c r="AV204" s="14" t="s">
        <v>83</v>
      </c>
      <c r="AW204" s="14" t="s">
        <v>32</v>
      </c>
      <c r="AX204" s="14" t="s">
        <v>75</v>
      </c>
      <c r="AY204" s="219" t="s">
        <v>120</v>
      </c>
    </row>
    <row r="205" spans="1:65" s="13" customFormat="1" ht="11.25">
      <c r="B205" s="198"/>
      <c r="C205" s="199"/>
      <c r="D205" s="200" t="s">
        <v>128</v>
      </c>
      <c r="E205" s="201" t="s">
        <v>1</v>
      </c>
      <c r="F205" s="202" t="s">
        <v>219</v>
      </c>
      <c r="G205" s="199"/>
      <c r="H205" s="203">
        <v>57.936</v>
      </c>
      <c r="I205" s="204"/>
      <c r="J205" s="199"/>
      <c r="K205" s="199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128</v>
      </c>
      <c r="AU205" s="209" t="s">
        <v>85</v>
      </c>
      <c r="AV205" s="13" t="s">
        <v>85</v>
      </c>
      <c r="AW205" s="13" t="s">
        <v>32</v>
      </c>
      <c r="AX205" s="13" t="s">
        <v>75</v>
      </c>
      <c r="AY205" s="209" t="s">
        <v>120</v>
      </c>
    </row>
    <row r="206" spans="1:65" s="16" customFormat="1" ht="11.25">
      <c r="B206" s="231"/>
      <c r="C206" s="232"/>
      <c r="D206" s="200" t="s">
        <v>128</v>
      </c>
      <c r="E206" s="233" t="s">
        <v>1</v>
      </c>
      <c r="F206" s="234" t="s">
        <v>199</v>
      </c>
      <c r="G206" s="232"/>
      <c r="H206" s="235">
        <v>303.68700000000001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128</v>
      </c>
      <c r="AU206" s="241" t="s">
        <v>85</v>
      </c>
      <c r="AV206" s="16" t="s">
        <v>126</v>
      </c>
      <c r="AW206" s="16" t="s">
        <v>32</v>
      </c>
      <c r="AX206" s="16" t="s">
        <v>83</v>
      </c>
      <c r="AY206" s="241" t="s">
        <v>120</v>
      </c>
    </row>
    <row r="207" spans="1:65" s="2" customFormat="1" ht="37.9" customHeight="1">
      <c r="A207" s="35"/>
      <c r="B207" s="36"/>
      <c r="C207" s="184" t="s">
        <v>220</v>
      </c>
      <c r="D207" s="184" t="s">
        <v>122</v>
      </c>
      <c r="E207" s="185" t="s">
        <v>221</v>
      </c>
      <c r="F207" s="186" t="s">
        <v>222</v>
      </c>
      <c r="G207" s="187" t="s">
        <v>137</v>
      </c>
      <c r="H207" s="188">
        <v>187.81399999999999</v>
      </c>
      <c r="I207" s="189"/>
      <c r="J207" s="190">
        <f>ROUND(I207*H207,2)</f>
        <v>0</v>
      </c>
      <c r="K207" s="191"/>
      <c r="L207" s="40"/>
      <c r="M207" s="192" t="s">
        <v>1</v>
      </c>
      <c r="N207" s="193" t="s">
        <v>40</v>
      </c>
      <c r="O207" s="72"/>
      <c r="P207" s="194">
        <f>O207*H207</f>
        <v>0</v>
      </c>
      <c r="Q207" s="194">
        <v>0</v>
      </c>
      <c r="R207" s="194">
        <f>Q207*H207</f>
        <v>0</v>
      </c>
      <c r="S207" s="194">
        <v>0</v>
      </c>
      <c r="T207" s="19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6" t="s">
        <v>126</v>
      </c>
      <c r="AT207" s="196" t="s">
        <v>122</v>
      </c>
      <c r="AU207" s="196" t="s">
        <v>85</v>
      </c>
      <c r="AY207" s="18" t="s">
        <v>120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18" t="s">
        <v>83</v>
      </c>
      <c r="BK207" s="197">
        <f>ROUND(I207*H207,2)</f>
        <v>0</v>
      </c>
      <c r="BL207" s="18" t="s">
        <v>126</v>
      </c>
      <c r="BM207" s="196" t="s">
        <v>223</v>
      </c>
    </row>
    <row r="208" spans="1:65" s="14" customFormat="1" ht="11.25">
      <c r="B208" s="210"/>
      <c r="C208" s="211"/>
      <c r="D208" s="200" t="s">
        <v>128</v>
      </c>
      <c r="E208" s="212" t="s">
        <v>1</v>
      </c>
      <c r="F208" s="213" t="s">
        <v>224</v>
      </c>
      <c r="G208" s="211"/>
      <c r="H208" s="212" t="s">
        <v>1</v>
      </c>
      <c r="I208" s="214"/>
      <c r="J208" s="211"/>
      <c r="K208" s="211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128</v>
      </c>
      <c r="AU208" s="219" t="s">
        <v>85</v>
      </c>
      <c r="AV208" s="14" t="s">
        <v>83</v>
      </c>
      <c r="AW208" s="14" t="s">
        <v>32</v>
      </c>
      <c r="AX208" s="14" t="s">
        <v>75</v>
      </c>
      <c r="AY208" s="219" t="s">
        <v>120</v>
      </c>
    </row>
    <row r="209" spans="1:65" s="14" customFormat="1" ht="11.25">
      <c r="B209" s="210"/>
      <c r="C209" s="211"/>
      <c r="D209" s="200" t="s">
        <v>128</v>
      </c>
      <c r="E209" s="212" t="s">
        <v>1</v>
      </c>
      <c r="F209" s="213" t="s">
        <v>225</v>
      </c>
      <c r="G209" s="211"/>
      <c r="H209" s="212" t="s">
        <v>1</v>
      </c>
      <c r="I209" s="214"/>
      <c r="J209" s="211"/>
      <c r="K209" s="211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128</v>
      </c>
      <c r="AU209" s="219" t="s">
        <v>85</v>
      </c>
      <c r="AV209" s="14" t="s">
        <v>83</v>
      </c>
      <c r="AW209" s="14" t="s">
        <v>32</v>
      </c>
      <c r="AX209" s="14" t="s">
        <v>75</v>
      </c>
      <c r="AY209" s="219" t="s">
        <v>120</v>
      </c>
    </row>
    <row r="210" spans="1:65" s="13" customFormat="1" ht="11.25">
      <c r="B210" s="198"/>
      <c r="C210" s="199"/>
      <c r="D210" s="200" t="s">
        <v>128</v>
      </c>
      <c r="E210" s="201" t="s">
        <v>1</v>
      </c>
      <c r="F210" s="202" t="s">
        <v>226</v>
      </c>
      <c r="G210" s="199"/>
      <c r="H210" s="203">
        <v>187.81399999999999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128</v>
      </c>
      <c r="AU210" s="209" t="s">
        <v>85</v>
      </c>
      <c r="AV210" s="13" t="s">
        <v>85</v>
      </c>
      <c r="AW210" s="13" t="s">
        <v>32</v>
      </c>
      <c r="AX210" s="13" t="s">
        <v>83</v>
      </c>
      <c r="AY210" s="209" t="s">
        <v>120</v>
      </c>
    </row>
    <row r="211" spans="1:65" s="2" customFormat="1" ht="37.9" customHeight="1">
      <c r="A211" s="35"/>
      <c r="B211" s="36"/>
      <c r="C211" s="184" t="s">
        <v>227</v>
      </c>
      <c r="D211" s="184" t="s">
        <v>122</v>
      </c>
      <c r="E211" s="185" t="s">
        <v>228</v>
      </c>
      <c r="F211" s="186" t="s">
        <v>229</v>
      </c>
      <c r="G211" s="187" t="s">
        <v>137</v>
      </c>
      <c r="H211" s="188">
        <v>2817.21</v>
      </c>
      <c r="I211" s="189"/>
      <c r="J211" s="190">
        <f>ROUND(I211*H211,2)</f>
        <v>0</v>
      </c>
      <c r="K211" s="191"/>
      <c r="L211" s="40"/>
      <c r="M211" s="192" t="s">
        <v>1</v>
      </c>
      <c r="N211" s="193" t="s">
        <v>40</v>
      </c>
      <c r="O211" s="72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6" t="s">
        <v>126</v>
      </c>
      <c r="AT211" s="196" t="s">
        <v>122</v>
      </c>
      <c r="AU211" s="196" t="s">
        <v>85</v>
      </c>
      <c r="AY211" s="18" t="s">
        <v>120</v>
      </c>
      <c r="BE211" s="197">
        <f>IF(N211="základní",J211,0)</f>
        <v>0</v>
      </c>
      <c r="BF211" s="197">
        <f>IF(N211="snížená",J211,0)</f>
        <v>0</v>
      </c>
      <c r="BG211" s="197">
        <f>IF(N211="zákl. přenesená",J211,0)</f>
        <v>0</v>
      </c>
      <c r="BH211" s="197">
        <f>IF(N211="sníž. přenesená",J211,0)</f>
        <v>0</v>
      </c>
      <c r="BI211" s="197">
        <f>IF(N211="nulová",J211,0)</f>
        <v>0</v>
      </c>
      <c r="BJ211" s="18" t="s">
        <v>83</v>
      </c>
      <c r="BK211" s="197">
        <f>ROUND(I211*H211,2)</f>
        <v>0</v>
      </c>
      <c r="BL211" s="18" t="s">
        <v>126</v>
      </c>
      <c r="BM211" s="196" t="s">
        <v>230</v>
      </c>
    </row>
    <row r="212" spans="1:65" s="13" customFormat="1" ht="11.25">
      <c r="B212" s="198"/>
      <c r="C212" s="199"/>
      <c r="D212" s="200" t="s">
        <v>128</v>
      </c>
      <c r="E212" s="201" t="s">
        <v>1</v>
      </c>
      <c r="F212" s="202" t="s">
        <v>231</v>
      </c>
      <c r="G212" s="199"/>
      <c r="H212" s="203">
        <v>2817.21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128</v>
      </c>
      <c r="AU212" s="209" t="s">
        <v>85</v>
      </c>
      <c r="AV212" s="13" t="s">
        <v>85</v>
      </c>
      <c r="AW212" s="13" t="s">
        <v>32</v>
      </c>
      <c r="AX212" s="13" t="s">
        <v>83</v>
      </c>
      <c r="AY212" s="209" t="s">
        <v>120</v>
      </c>
    </row>
    <row r="213" spans="1:65" s="2" customFormat="1" ht="24.2" customHeight="1">
      <c r="A213" s="35"/>
      <c r="B213" s="36"/>
      <c r="C213" s="184" t="s">
        <v>232</v>
      </c>
      <c r="D213" s="184" t="s">
        <v>122</v>
      </c>
      <c r="E213" s="185" t="s">
        <v>233</v>
      </c>
      <c r="F213" s="186" t="s">
        <v>234</v>
      </c>
      <c r="G213" s="187" t="s">
        <v>137</v>
      </c>
      <c r="H213" s="188">
        <v>419.54500000000002</v>
      </c>
      <c r="I213" s="189"/>
      <c r="J213" s="190">
        <f>ROUND(I213*H213,2)</f>
        <v>0</v>
      </c>
      <c r="K213" s="191"/>
      <c r="L213" s="40"/>
      <c r="M213" s="192" t="s">
        <v>1</v>
      </c>
      <c r="N213" s="193" t="s">
        <v>40</v>
      </c>
      <c r="O213" s="72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6" t="s">
        <v>126</v>
      </c>
      <c r="AT213" s="196" t="s">
        <v>122</v>
      </c>
      <c r="AU213" s="196" t="s">
        <v>85</v>
      </c>
      <c r="AY213" s="18" t="s">
        <v>120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8" t="s">
        <v>83</v>
      </c>
      <c r="BK213" s="197">
        <f>ROUND(I213*H213,2)</f>
        <v>0</v>
      </c>
      <c r="BL213" s="18" t="s">
        <v>126</v>
      </c>
      <c r="BM213" s="196" t="s">
        <v>235</v>
      </c>
    </row>
    <row r="214" spans="1:65" s="14" customFormat="1" ht="11.25">
      <c r="B214" s="210"/>
      <c r="C214" s="211"/>
      <c r="D214" s="200" t="s">
        <v>128</v>
      </c>
      <c r="E214" s="212" t="s">
        <v>1</v>
      </c>
      <c r="F214" s="213" t="s">
        <v>210</v>
      </c>
      <c r="G214" s="211"/>
      <c r="H214" s="212" t="s">
        <v>1</v>
      </c>
      <c r="I214" s="214"/>
      <c r="J214" s="211"/>
      <c r="K214" s="211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128</v>
      </c>
      <c r="AU214" s="219" t="s">
        <v>85</v>
      </c>
      <c r="AV214" s="14" t="s">
        <v>83</v>
      </c>
      <c r="AW214" s="14" t="s">
        <v>32</v>
      </c>
      <c r="AX214" s="14" t="s">
        <v>75</v>
      </c>
      <c r="AY214" s="219" t="s">
        <v>120</v>
      </c>
    </row>
    <row r="215" spans="1:65" s="13" customFormat="1" ht="11.25">
      <c r="B215" s="198"/>
      <c r="C215" s="199"/>
      <c r="D215" s="200" t="s">
        <v>128</v>
      </c>
      <c r="E215" s="201" t="s">
        <v>1</v>
      </c>
      <c r="F215" s="202" t="s">
        <v>211</v>
      </c>
      <c r="G215" s="199"/>
      <c r="H215" s="203">
        <v>119.18300000000001</v>
      </c>
      <c r="I215" s="204"/>
      <c r="J215" s="199"/>
      <c r="K215" s="199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128</v>
      </c>
      <c r="AU215" s="209" t="s">
        <v>85</v>
      </c>
      <c r="AV215" s="13" t="s">
        <v>85</v>
      </c>
      <c r="AW215" s="13" t="s">
        <v>32</v>
      </c>
      <c r="AX215" s="13" t="s">
        <v>75</v>
      </c>
      <c r="AY215" s="209" t="s">
        <v>120</v>
      </c>
    </row>
    <row r="216" spans="1:65" s="14" customFormat="1" ht="11.25">
      <c r="B216" s="210"/>
      <c r="C216" s="211"/>
      <c r="D216" s="200" t="s">
        <v>128</v>
      </c>
      <c r="E216" s="212" t="s">
        <v>1</v>
      </c>
      <c r="F216" s="213" t="s">
        <v>212</v>
      </c>
      <c r="G216" s="211"/>
      <c r="H216" s="212" t="s">
        <v>1</v>
      </c>
      <c r="I216" s="214"/>
      <c r="J216" s="211"/>
      <c r="K216" s="211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128</v>
      </c>
      <c r="AU216" s="219" t="s">
        <v>85</v>
      </c>
      <c r="AV216" s="14" t="s">
        <v>83</v>
      </c>
      <c r="AW216" s="14" t="s">
        <v>32</v>
      </c>
      <c r="AX216" s="14" t="s">
        <v>75</v>
      </c>
      <c r="AY216" s="219" t="s">
        <v>120</v>
      </c>
    </row>
    <row r="217" spans="1:65" s="13" customFormat="1" ht="11.25">
      <c r="B217" s="198"/>
      <c r="C217" s="199"/>
      <c r="D217" s="200" t="s">
        <v>128</v>
      </c>
      <c r="E217" s="201" t="s">
        <v>1</v>
      </c>
      <c r="F217" s="202" t="s">
        <v>209</v>
      </c>
      <c r="G217" s="199"/>
      <c r="H217" s="203">
        <v>300.36200000000002</v>
      </c>
      <c r="I217" s="204"/>
      <c r="J217" s="199"/>
      <c r="K217" s="199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128</v>
      </c>
      <c r="AU217" s="209" t="s">
        <v>85</v>
      </c>
      <c r="AV217" s="13" t="s">
        <v>85</v>
      </c>
      <c r="AW217" s="13" t="s">
        <v>32</v>
      </c>
      <c r="AX217" s="13" t="s">
        <v>75</v>
      </c>
      <c r="AY217" s="209" t="s">
        <v>120</v>
      </c>
    </row>
    <row r="218" spans="1:65" s="16" customFormat="1" ht="11.25">
      <c r="B218" s="231"/>
      <c r="C218" s="232"/>
      <c r="D218" s="200" t="s">
        <v>128</v>
      </c>
      <c r="E218" s="233" t="s">
        <v>1</v>
      </c>
      <c r="F218" s="234" t="s">
        <v>199</v>
      </c>
      <c r="G218" s="232"/>
      <c r="H218" s="235">
        <v>419.54500000000002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128</v>
      </c>
      <c r="AU218" s="241" t="s">
        <v>85</v>
      </c>
      <c r="AV218" s="16" t="s">
        <v>126</v>
      </c>
      <c r="AW218" s="16" t="s">
        <v>32</v>
      </c>
      <c r="AX218" s="16" t="s">
        <v>83</v>
      </c>
      <c r="AY218" s="241" t="s">
        <v>120</v>
      </c>
    </row>
    <row r="219" spans="1:65" s="2" customFormat="1" ht="24.2" customHeight="1">
      <c r="A219" s="35"/>
      <c r="B219" s="36"/>
      <c r="C219" s="184" t="s">
        <v>236</v>
      </c>
      <c r="D219" s="184" t="s">
        <v>122</v>
      </c>
      <c r="E219" s="185" t="s">
        <v>237</v>
      </c>
      <c r="F219" s="186" t="s">
        <v>238</v>
      </c>
      <c r="G219" s="187" t="s">
        <v>137</v>
      </c>
      <c r="H219" s="188">
        <v>245.75</v>
      </c>
      <c r="I219" s="189"/>
      <c r="J219" s="190">
        <f>ROUND(I219*H219,2)</f>
        <v>0</v>
      </c>
      <c r="K219" s="191"/>
      <c r="L219" s="40"/>
      <c r="M219" s="192" t="s">
        <v>1</v>
      </c>
      <c r="N219" s="193" t="s">
        <v>40</v>
      </c>
      <c r="O219" s="72"/>
      <c r="P219" s="194">
        <f>O219*H219</f>
        <v>0</v>
      </c>
      <c r="Q219" s="194">
        <v>0</v>
      </c>
      <c r="R219" s="194">
        <f>Q219*H219</f>
        <v>0</v>
      </c>
      <c r="S219" s="194">
        <v>0</v>
      </c>
      <c r="T219" s="19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6" t="s">
        <v>126</v>
      </c>
      <c r="AT219" s="196" t="s">
        <v>122</v>
      </c>
      <c r="AU219" s="196" t="s">
        <v>85</v>
      </c>
      <c r="AY219" s="18" t="s">
        <v>120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8" t="s">
        <v>83</v>
      </c>
      <c r="BK219" s="197">
        <f>ROUND(I219*H219,2)</f>
        <v>0</v>
      </c>
      <c r="BL219" s="18" t="s">
        <v>126</v>
      </c>
      <c r="BM219" s="196" t="s">
        <v>239</v>
      </c>
    </row>
    <row r="220" spans="1:65" s="14" customFormat="1" ht="11.25">
      <c r="B220" s="210"/>
      <c r="C220" s="211"/>
      <c r="D220" s="200" t="s">
        <v>128</v>
      </c>
      <c r="E220" s="212" t="s">
        <v>1</v>
      </c>
      <c r="F220" s="213" t="s">
        <v>224</v>
      </c>
      <c r="G220" s="211"/>
      <c r="H220" s="212" t="s">
        <v>1</v>
      </c>
      <c r="I220" s="214"/>
      <c r="J220" s="211"/>
      <c r="K220" s="211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128</v>
      </c>
      <c r="AU220" s="219" t="s">
        <v>85</v>
      </c>
      <c r="AV220" s="14" t="s">
        <v>83</v>
      </c>
      <c r="AW220" s="14" t="s">
        <v>32</v>
      </c>
      <c r="AX220" s="14" t="s">
        <v>75</v>
      </c>
      <c r="AY220" s="219" t="s">
        <v>120</v>
      </c>
    </row>
    <row r="221" spans="1:65" s="14" customFormat="1" ht="11.25">
      <c r="B221" s="210"/>
      <c r="C221" s="211"/>
      <c r="D221" s="200" t="s">
        <v>128</v>
      </c>
      <c r="E221" s="212" t="s">
        <v>1</v>
      </c>
      <c r="F221" s="213" t="s">
        <v>225</v>
      </c>
      <c r="G221" s="211"/>
      <c r="H221" s="212" t="s">
        <v>1</v>
      </c>
      <c r="I221" s="214"/>
      <c r="J221" s="211"/>
      <c r="K221" s="211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128</v>
      </c>
      <c r="AU221" s="219" t="s">
        <v>85</v>
      </c>
      <c r="AV221" s="14" t="s">
        <v>83</v>
      </c>
      <c r="AW221" s="14" t="s">
        <v>32</v>
      </c>
      <c r="AX221" s="14" t="s">
        <v>75</v>
      </c>
      <c r="AY221" s="219" t="s">
        <v>120</v>
      </c>
    </row>
    <row r="222" spans="1:65" s="13" customFormat="1" ht="11.25">
      <c r="B222" s="198"/>
      <c r="C222" s="199"/>
      <c r="D222" s="200" t="s">
        <v>128</v>
      </c>
      <c r="E222" s="201" t="s">
        <v>1</v>
      </c>
      <c r="F222" s="202" t="s">
        <v>226</v>
      </c>
      <c r="G222" s="199"/>
      <c r="H222" s="203">
        <v>187.81399999999999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128</v>
      </c>
      <c r="AU222" s="209" t="s">
        <v>85</v>
      </c>
      <c r="AV222" s="13" t="s">
        <v>85</v>
      </c>
      <c r="AW222" s="13" t="s">
        <v>32</v>
      </c>
      <c r="AX222" s="13" t="s">
        <v>75</v>
      </c>
      <c r="AY222" s="209" t="s">
        <v>120</v>
      </c>
    </row>
    <row r="223" spans="1:65" s="14" customFormat="1" ht="11.25">
      <c r="B223" s="210"/>
      <c r="C223" s="211"/>
      <c r="D223" s="200" t="s">
        <v>128</v>
      </c>
      <c r="E223" s="212" t="s">
        <v>1</v>
      </c>
      <c r="F223" s="213" t="s">
        <v>212</v>
      </c>
      <c r="G223" s="211"/>
      <c r="H223" s="212" t="s">
        <v>1</v>
      </c>
      <c r="I223" s="214"/>
      <c r="J223" s="211"/>
      <c r="K223" s="211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128</v>
      </c>
      <c r="AU223" s="219" t="s">
        <v>85</v>
      </c>
      <c r="AV223" s="14" t="s">
        <v>83</v>
      </c>
      <c r="AW223" s="14" t="s">
        <v>32</v>
      </c>
      <c r="AX223" s="14" t="s">
        <v>75</v>
      </c>
      <c r="AY223" s="219" t="s">
        <v>120</v>
      </c>
    </row>
    <row r="224" spans="1:65" s="13" customFormat="1" ht="11.25">
      <c r="B224" s="198"/>
      <c r="C224" s="199"/>
      <c r="D224" s="200" t="s">
        <v>128</v>
      </c>
      <c r="E224" s="201" t="s">
        <v>1</v>
      </c>
      <c r="F224" s="202" t="s">
        <v>219</v>
      </c>
      <c r="G224" s="199"/>
      <c r="H224" s="203">
        <v>57.936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128</v>
      </c>
      <c r="AU224" s="209" t="s">
        <v>85</v>
      </c>
      <c r="AV224" s="13" t="s">
        <v>85</v>
      </c>
      <c r="AW224" s="13" t="s">
        <v>32</v>
      </c>
      <c r="AX224" s="13" t="s">
        <v>75</v>
      </c>
      <c r="AY224" s="209" t="s">
        <v>120</v>
      </c>
    </row>
    <row r="225" spans="1:65" s="16" customFormat="1" ht="11.25">
      <c r="B225" s="231"/>
      <c r="C225" s="232"/>
      <c r="D225" s="200" t="s">
        <v>128</v>
      </c>
      <c r="E225" s="233" t="s">
        <v>1</v>
      </c>
      <c r="F225" s="234" t="s">
        <v>199</v>
      </c>
      <c r="G225" s="232"/>
      <c r="H225" s="235">
        <v>245.75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128</v>
      </c>
      <c r="AU225" s="241" t="s">
        <v>85</v>
      </c>
      <c r="AV225" s="16" t="s">
        <v>126</v>
      </c>
      <c r="AW225" s="16" t="s">
        <v>32</v>
      </c>
      <c r="AX225" s="16" t="s">
        <v>83</v>
      </c>
      <c r="AY225" s="241" t="s">
        <v>120</v>
      </c>
    </row>
    <row r="226" spans="1:65" s="2" customFormat="1" ht="33" customHeight="1">
      <c r="A226" s="35"/>
      <c r="B226" s="36"/>
      <c r="C226" s="184" t="s">
        <v>8</v>
      </c>
      <c r="D226" s="184" t="s">
        <v>122</v>
      </c>
      <c r="E226" s="185" t="s">
        <v>240</v>
      </c>
      <c r="F226" s="186" t="s">
        <v>241</v>
      </c>
      <c r="G226" s="187" t="s">
        <v>242</v>
      </c>
      <c r="H226" s="188">
        <v>375.62799999999999</v>
      </c>
      <c r="I226" s="189"/>
      <c r="J226" s="190">
        <f>ROUND(I226*H226,2)</f>
        <v>0</v>
      </c>
      <c r="K226" s="191"/>
      <c r="L226" s="40"/>
      <c r="M226" s="192" t="s">
        <v>1</v>
      </c>
      <c r="N226" s="193" t="s">
        <v>40</v>
      </c>
      <c r="O226" s="72"/>
      <c r="P226" s="194">
        <f>O226*H226</f>
        <v>0</v>
      </c>
      <c r="Q226" s="194">
        <v>0</v>
      </c>
      <c r="R226" s="194">
        <f>Q226*H226</f>
        <v>0</v>
      </c>
      <c r="S226" s="194">
        <v>0</v>
      </c>
      <c r="T226" s="19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6" t="s">
        <v>126</v>
      </c>
      <c r="AT226" s="196" t="s">
        <v>122</v>
      </c>
      <c r="AU226" s="196" t="s">
        <v>85</v>
      </c>
      <c r="AY226" s="18" t="s">
        <v>120</v>
      </c>
      <c r="BE226" s="197">
        <f>IF(N226="základní",J226,0)</f>
        <v>0</v>
      </c>
      <c r="BF226" s="197">
        <f>IF(N226="snížená",J226,0)</f>
        <v>0</v>
      </c>
      <c r="BG226" s="197">
        <f>IF(N226="zákl. přenesená",J226,0)</f>
        <v>0</v>
      </c>
      <c r="BH226" s="197">
        <f>IF(N226="sníž. přenesená",J226,0)</f>
        <v>0</v>
      </c>
      <c r="BI226" s="197">
        <f>IF(N226="nulová",J226,0)</f>
        <v>0</v>
      </c>
      <c r="BJ226" s="18" t="s">
        <v>83</v>
      </c>
      <c r="BK226" s="197">
        <f>ROUND(I226*H226,2)</f>
        <v>0</v>
      </c>
      <c r="BL226" s="18" t="s">
        <v>126</v>
      </c>
      <c r="BM226" s="196" t="s">
        <v>243</v>
      </c>
    </row>
    <row r="227" spans="1:65" s="14" customFormat="1" ht="11.25">
      <c r="B227" s="210"/>
      <c r="C227" s="211"/>
      <c r="D227" s="200" t="s">
        <v>128</v>
      </c>
      <c r="E227" s="212" t="s">
        <v>1</v>
      </c>
      <c r="F227" s="213" t="s">
        <v>224</v>
      </c>
      <c r="G227" s="211"/>
      <c r="H227" s="212" t="s">
        <v>1</v>
      </c>
      <c r="I227" s="214"/>
      <c r="J227" s="211"/>
      <c r="K227" s="211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128</v>
      </c>
      <c r="AU227" s="219" t="s">
        <v>85</v>
      </c>
      <c r="AV227" s="14" t="s">
        <v>83</v>
      </c>
      <c r="AW227" s="14" t="s">
        <v>32</v>
      </c>
      <c r="AX227" s="14" t="s">
        <v>75</v>
      </c>
      <c r="AY227" s="219" t="s">
        <v>120</v>
      </c>
    </row>
    <row r="228" spans="1:65" s="13" customFormat="1" ht="11.25">
      <c r="B228" s="198"/>
      <c r="C228" s="199"/>
      <c r="D228" s="200" t="s">
        <v>128</v>
      </c>
      <c r="E228" s="201" t="s">
        <v>1</v>
      </c>
      <c r="F228" s="202" t="s">
        <v>244</v>
      </c>
      <c r="G228" s="199"/>
      <c r="H228" s="203">
        <v>375.62799999999999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128</v>
      </c>
      <c r="AU228" s="209" t="s">
        <v>85</v>
      </c>
      <c r="AV228" s="13" t="s">
        <v>85</v>
      </c>
      <c r="AW228" s="13" t="s">
        <v>32</v>
      </c>
      <c r="AX228" s="13" t="s">
        <v>83</v>
      </c>
      <c r="AY228" s="209" t="s">
        <v>120</v>
      </c>
    </row>
    <row r="229" spans="1:65" s="2" customFormat="1" ht="16.5" customHeight="1">
      <c r="A229" s="35"/>
      <c r="B229" s="36"/>
      <c r="C229" s="184" t="s">
        <v>245</v>
      </c>
      <c r="D229" s="184" t="s">
        <v>122</v>
      </c>
      <c r="E229" s="185" t="s">
        <v>246</v>
      </c>
      <c r="F229" s="186" t="s">
        <v>247</v>
      </c>
      <c r="G229" s="187" t="s">
        <v>137</v>
      </c>
      <c r="H229" s="188">
        <v>546.11300000000006</v>
      </c>
      <c r="I229" s="189"/>
      <c r="J229" s="190">
        <f>ROUND(I229*H229,2)</f>
        <v>0</v>
      </c>
      <c r="K229" s="191"/>
      <c r="L229" s="40"/>
      <c r="M229" s="192" t="s">
        <v>1</v>
      </c>
      <c r="N229" s="193" t="s">
        <v>40</v>
      </c>
      <c r="O229" s="72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6" t="s">
        <v>126</v>
      </c>
      <c r="AT229" s="196" t="s">
        <v>122</v>
      </c>
      <c r="AU229" s="196" t="s">
        <v>85</v>
      </c>
      <c r="AY229" s="18" t="s">
        <v>120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8" t="s">
        <v>83</v>
      </c>
      <c r="BK229" s="197">
        <f>ROUND(I229*H229,2)</f>
        <v>0</v>
      </c>
      <c r="BL229" s="18" t="s">
        <v>126</v>
      </c>
      <c r="BM229" s="196" t="s">
        <v>248</v>
      </c>
    </row>
    <row r="230" spans="1:65" s="14" customFormat="1" ht="11.25">
      <c r="B230" s="210"/>
      <c r="C230" s="211"/>
      <c r="D230" s="200" t="s">
        <v>128</v>
      </c>
      <c r="E230" s="212" t="s">
        <v>1</v>
      </c>
      <c r="F230" s="213" t="s">
        <v>249</v>
      </c>
      <c r="G230" s="211"/>
      <c r="H230" s="212" t="s">
        <v>1</v>
      </c>
      <c r="I230" s="214"/>
      <c r="J230" s="211"/>
      <c r="K230" s="211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128</v>
      </c>
      <c r="AU230" s="219" t="s">
        <v>85</v>
      </c>
      <c r="AV230" s="14" t="s">
        <v>83</v>
      </c>
      <c r="AW230" s="14" t="s">
        <v>32</v>
      </c>
      <c r="AX230" s="14" t="s">
        <v>75</v>
      </c>
      <c r="AY230" s="219" t="s">
        <v>120</v>
      </c>
    </row>
    <row r="231" spans="1:65" s="13" customFormat="1" ht="11.25">
      <c r="B231" s="198"/>
      <c r="C231" s="199"/>
      <c r="D231" s="200" t="s">
        <v>128</v>
      </c>
      <c r="E231" s="201" t="s">
        <v>1</v>
      </c>
      <c r="F231" s="202" t="s">
        <v>209</v>
      </c>
      <c r="G231" s="199"/>
      <c r="H231" s="203">
        <v>300.36200000000002</v>
      </c>
      <c r="I231" s="204"/>
      <c r="J231" s="199"/>
      <c r="K231" s="199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128</v>
      </c>
      <c r="AU231" s="209" t="s">
        <v>85</v>
      </c>
      <c r="AV231" s="13" t="s">
        <v>85</v>
      </c>
      <c r="AW231" s="13" t="s">
        <v>32</v>
      </c>
      <c r="AX231" s="13" t="s">
        <v>75</v>
      </c>
      <c r="AY231" s="209" t="s">
        <v>120</v>
      </c>
    </row>
    <row r="232" spans="1:65" s="14" customFormat="1" ht="11.25">
      <c r="B232" s="210"/>
      <c r="C232" s="211"/>
      <c r="D232" s="200" t="s">
        <v>128</v>
      </c>
      <c r="E232" s="212" t="s">
        <v>1</v>
      </c>
      <c r="F232" s="213" t="s">
        <v>250</v>
      </c>
      <c r="G232" s="211"/>
      <c r="H232" s="212" t="s">
        <v>1</v>
      </c>
      <c r="I232" s="214"/>
      <c r="J232" s="211"/>
      <c r="K232" s="211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128</v>
      </c>
      <c r="AU232" s="219" t="s">
        <v>85</v>
      </c>
      <c r="AV232" s="14" t="s">
        <v>83</v>
      </c>
      <c r="AW232" s="14" t="s">
        <v>32</v>
      </c>
      <c r="AX232" s="14" t="s">
        <v>75</v>
      </c>
      <c r="AY232" s="219" t="s">
        <v>120</v>
      </c>
    </row>
    <row r="233" spans="1:65" s="13" customFormat="1" ht="11.25">
      <c r="B233" s="198"/>
      <c r="C233" s="199"/>
      <c r="D233" s="200" t="s">
        <v>128</v>
      </c>
      <c r="E233" s="201" t="s">
        <v>1</v>
      </c>
      <c r="F233" s="202" t="s">
        <v>218</v>
      </c>
      <c r="G233" s="199"/>
      <c r="H233" s="203">
        <v>245.751</v>
      </c>
      <c r="I233" s="204"/>
      <c r="J233" s="199"/>
      <c r="K233" s="199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128</v>
      </c>
      <c r="AU233" s="209" t="s">
        <v>85</v>
      </c>
      <c r="AV233" s="13" t="s">
        <v>85</v>
      </c>
      <c r="AW233" s="13" t="s">
        <v>32</v>
      </c>
      <c r="AX233" s="13" t="s">
        <v>75</v>
      </c>
      <c r="AY233" s="209" t="s">
        <v>120</v>
      </c>
    </row>
    <row r="234" spans="1:65" s="16" customFormat="1" ht="11.25">
      <c r="B234" s="231"/>
      <c r="C234" s="232"/>
      <c r="D234" s="200" t="s">
        <v>128</v>
      </c>
      <c r="E234" s="233" t="s">
        <v>1</v>
      </c>
      <c r="F234" s="234" t="s">
        <v>199</v>
      </c>
      <c r="G234" s="232"/>
      <c r="H234" s="235">
        <v>546.11300000000006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128</v>
      </c>
      <c r="AU234" s="241" t="s">
        <v>85</v>
      </c>
      <c r="AV234" s="16" t="s">
        <v>126</v>
      </c>
      <c r="AW234" s="16" t="s">
        <v>32</v>
      </c>
      <c r="AX234" s="16" t="s">
        <v>83</v>
      </c>
      <c r="AY234" s="241" t="s">
        <v>120</v>
      </c>
    </row>
    <row r="235" spans="1:65" s="2" customFormat="1" ht="24.2" customHeight="1">
      <c r="A235" s="35"/>
      <c r="B235" s="36"/>
      <c r="C235" s="184" t="s">
        <v>251</v>
      </c>
      <c r="D235" s="184" t="s">
        <v>122</v>
      </c>
      <c r="E235" s="185" t="s">
        <v>252</v>
      </c>
      <c r="F235" s="186" t="s">
        <v>253</v>
      </c>
      <c r="G235" s="187" t="s">
        <v>137</v>
      </c>
      <c r="H235" s="188">
        <v>358.298</v>
      </c>
      <c r="I235" s="189"/>
      <c r="J235" s="190">
        <f>ROUND(I235*H235,2)</f>
        <v>0</v>
      </c>
      <c r="K235" s="191"/>
      <c r="L235" s="40"/>
      <c r="M235" s="192" t="s">
        <v>1</v>
      </c>
      <c r="N235" s="193" t="s">
        <v>40</v>
      </c>
      <c r="O235" s="72"/>
      <c r="P235" s="194">
        <f>O235*H235</f>
        <v>0</v>
      </c>
      <c r="Q235" s="194">
        <v>0</v>
      </c>
      <c r="R235" s="194">
        <f>Q235*H235</f>
        <v>0</v>
      </c>
      <c r="S235" s="194">
        <v>0</v>
      </c>
      <c r="T235" s="19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6" t="s">
        <v>126</v>
      </c>
      <c r="AT235" s="196" t="s">
        <v>122</v>
      </c>
      <c r="AU235" s="196" t="s">
        <v>85</v>
      </c>
      <c r="AY235" s="18" t="s">
        <v>120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18" t="s">
        <v>83</v>
      </c>
      <c r="BK235" s="197">
        <f>ROUND(I235*H235,2)</f>
        <v>0</v>
      </c>
      <c r="BL235" s="18" t="s">
        <v>126</v>
      </c>
      <c r="BM235" s="196" t="s">
        <v>254</v>
      </c>
    </row>
    <row r="236" spans="1:65" s="14" customFormat="1" ht="11.25">
      <c r="B236" s="210"/>
      <c r="C236" s="211"/>
      <c r="D236" s="200" t="s">
        <v>128</v>
      </c>
      <c r="E236" s="212" t="s">
        <v>1</v>
      </c>
      <c r="F236" s="213" t="s">
        <v>166</v>
      </c>
      <c r="G236" s="211"/>
      <c r="H236" s="212" t="s">
        <v>1</v>
      </c>
      <c r="I236" s="214"/>
      <c r="J236" s="211"/>
      <c r="K236" s="211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128</v>
      </c>
      <c r="AU236" s="219" t="s">
        <v>85</v>
      </c>
      <c r="AV236" s="14" t="s">
        <v>83</v>
      </c>
      <c r="AW236" s="14" t="s">
        <v>32</v>
      </c>
      <c r="AX236" s="14" t="s">
        <v>75</v>
      </c>
      <c r="AY236" s="219" t="s">
        <v>120</v>
      </c>
    </row>
    <row r="237" spans="1:65" s="13" customFormat="1" ht="11.25">
      <c r="B237" s="198"/>
      <c r="C237" s="199"/>
      <c r="D237" s="200" t="s">
        <v>128</v>
      </c>
      <c r="E237" s="201" t="s">
        <v>1</v>
      </c>
      <c r="F237" s="202" t="s">
        <v>255</v>
      </c>
      <c r="G237" s="199"/>
      <c r="H237" s="203">
        <v>546.11199999999997</v>
      </c>
      <c r="I237" s="204"/>
      <c r="J237" s="199"/>
      <c r="K237" s="199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128</v>
      </c>
      <c r="AU237" s="209" t="s">
        <v>85</v>
      </c>
      <c r="AV237" s="13" t="s">
        <v>85</v>
      </c>
      <c r="AW237" s="13" t="s">
        <v>32</v>
      </c>
      <c r="AX237" s="13" t="s">
        <v>75</v>
      </c>
      <c r="AY237" s="209" t="s">
        <v>120</v>
      </c>
    </row>
    <row r="238" spans="1:65" s="14" customFormat="1" ht="11.25">
      <c r="B238" s="210"/>
      <c r="C238" s="211"/>
      <c r="D238" s="200" t="s">
        <v>128</v>
      </c>
      <c r="E238" s="212" t="s">
        <v>1</v>
      </c>
      <c r="F238" s="213" t="s">
        <v>256</v>
      </c>
      <c r="G238" s="211"/>
      <c r="H238" s="212" t="s">
        <v>1</v>
      </c>
      <c r="I238" s="214"/>
      <c r="J238" s="211"/>
      <c r="K238" s="211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128</v>
      </c>
      <c r="AU238" s="219" t="s">
        <v>85</v>
      </c>
      <c r="AV238" s="14" t="s">
        <v>83</v>
      </c>
      <c r="AW238" s="14" t="s">
        <v>32</v>
      </c>
      <c r="AX238" s="14" t="s">
        <v>75</v>
      </c>
      <c r="AY238" s="219" t="s">
        <v>120</v>
      </c>
    </row>
    <row r="239" spans="1:65" s="13" customFormat="1" ht="11.25">
      <c r="B239" s="198"/>
      <c r="C239" s="199"/>
      <c r="D239" s="200" t="s">
        <v>128</v>
      </c>
      <c r="E239" s="201" t="s">
        <v>1</v>
      </c>
      <c r="F239" s="202" t="s">
        <v>257</v>
      </c>
      <c r="G239" s="199"/>
      <c r="H239" s="203">
        <v>-20.856000000000002</v>
      </c>
      <c r="I239" s="204"/>
      <c r="J239" s="199"/>
      <c r="K239" s="199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128</v>
      </c>
      <c r="AU239" s="209" t="s">
        <v>85</v>
      </c>
      <c r="AV239" s="13" t="s">
        <v>85</v>
      </c>
      <c r="AW239" s="13" t="s">
        <v>32</v>
      </c>
      <c r="AX239" s="13" t="s">
        <v>75</v>
      </c>
      <c r="AY239" s="209" t="s">
        <v>120</v>
      </c>
    </row>
    <row r="240" spans="1:65" s="13" customFormat="1" ht="11.25">
      <c r="B240" s="198"/>
      <c r="C240" s="199"/>
      <c r="D240" s="200" t="s">
        <v>128</v>
      </c>
      <c r="E240" s="201" t="s">
        <v>1</v>
      </c>
      <c r="F240" s="202" t="s">
        <v>258</v>
      </c>
      <c r="G240" s="199"/>
      <c r="H240" s="203">
        <v>-104.28</v>
      </c>
      <c r="I240" s="204"/>
      <c r="J240" s="199"/>
      <c r="K240" s="199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128</v>
      </c>
      <c r="AU240" s="209" t="s">
        <v>85</v>
      </c>
      <c r="AV240" s="13" t="s">
        <v>85</v>
      </c>
      <c r="AW240" s="13" t="s">
        <v>32</v>
      </c>
      <c r="AX240" s="13" t="s">
        <v>75</v>
      </c>
      <c r="AY240" s="209" t="s">
        <v>120</v>
      </c>
    </row>
    <row r="241" spans="1:65" s="14" customFormat="1" ht="11.25">
      <c r="B241" s="210"/>
      <c r="C241" s="211"/>
      <c r="D241" s="200" t="s">
        <v>128</v>
      </c>
      <c r="E241" s="212" t="s">
        <v>1</v>
      </c>
      <c r="F241" s="213" t="s">
        <v>259</v>
      </c>
      <c r="G241" s="211"/>
      <c r="H241" s="212" t="s">
        <v>1</v>
      </c>
      <c r="I241" s="214"/>
      <c r="J241" s="211"/>
      <c r="K241" s="211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128</v>
      </c>
      <c r="AU241" s="219" t="s">
        <v>85</v>
      </c>
      <c r="AV241" s="14" t="s">
        <v>83</v>
      </c>
      <c r="AW241" s="14" t="s">
        <v>32</v>
      </c>
      <c r="AX241" s="14" t="s">
        <v>75</v>
      </c>
      <c r="AY241" s="219" t="s">
        <v>120</v>
      </c>
    </row>
    <row r="242" spans="1:65" s="13" customFormat="1" ht="11.25">
      <c r="B242" s="198"/>
      <c r="C242" s="199"/>
      <c r="D242" s="200" t="s">
        <v>128</v>
      </c>
      <c r="E242" s="201" t="s">
        <v>1</v>
      </c>
      <c r="F242" s="202" t="s">
        <v>260</v>
      </c>
      <c r="G242" s="199"/>
      <c r="H242" s="203">
        <v>-22.5</v>
      </c>
      <c r="I242" s="204"/>
      <c r="J242" s="199"/>
      <c r="K242" s="199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128</v>
      </c>
      <c r="AU242" s="209" t="s">
        <v>85</v>
      </c>
      <c r="AV242" s="13" t="s">
        <v>85</v>
      </c>
      <c r="AW242" s="13" t="s">
        <v>32</v>
      </c>
      <c r="AX242" s="13" t="s">
        <v>75</v>
      </c>
      <c r="AY242" s="209" t="s">
        <v>120</v>
      </c>
    </row>
    <row r="243" spans="1:65" s="14" customFormat="1" ht="11.25">
      <c r="B243" s="210"/>
      <c r="C243" s="211"/>
      <c r="D243" s="200" t="s">
        <v>128</v>
      </c>
      <c r="E243" s="212" t="s">
        <v>1</v>
      </c>
      <c r="F243" s="213" t="s">
        <v>261</v>
      </c>
      <c r="G243" s="211"/>
      <c r="H243" s="212" t="s">
        <v>1</v>
      </c>
      <c r="I243" s="214"/>
      <c r="J243" s="211"/>
      <c r="K243" s="211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128</v>
      </c>
      <c r="AU243" s="219" t="s">
        <v>85</v>
      </c>
      <c r="AV243" s="14" t="s">
        <v>83</v>
      </c>
      <c r="AW243" s="14" t="s">
        <v>32</v>
      </c>
      <c r="AX243" s="14" t="s">
        <v>75</v>
      </c>
      <c r="AY243" s="219" t="s">
        <v>120</v>
      </c>
    </row>
    <row r="244" spans="1:65" s="14" customFormat="1" ht="11.25">
      <c r="B244" s="210"/>
      <c r="C244" s="211"/>
      <c r="D244" s="200" t="s">
        <v>128</v>
      </c>
      <c r="E244" s="212" t="s">
        <v>1</v>
      </c>
      <c r="F244" s="213" t="s">
        <v>262</v>
      </c>
      <c r="G244" s="211"/>
      <c r="H244" s="212" t="s">
        <v>1</v>
      </c>
      <c r="I244" s="214"/>
      <c r="J244" s="211"/>
      <c r="K244" s="211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128</v>
      </c>
      <c r="AU244" s="219" t="s">
        <v>85</v>
      </c>
      <c r="AV244" s="14" t="s">
        <v>83</v>
      </c>
      <c r="AW244" s="14" t="s">
        <v>32</v>
      </c>
      <c r="AX244" s="14" t="s">
        <v>75</v>
      </c>
      <c r="AY244" s="219" t="s">
        <v>120</v>
      </c>
    </row>
    <row r="245" spans="1:65" s="13" customFormat="1" ht="11.25">
      <c r="B245" s="198"/>
      <c r="C245" s="199"/>
      <c r="D245" s="200" t="s">
        <v>128</v>
      </c>
      <c r="E245" s="201" t="s">
        <v>1</v>
      </c>
      <c r="F245" s="202" t="s">
        <v>263</v>
      </c>
      <c r="G245" s="199"/>
      <c r="H245" s="203">
        <v>-19.553000000000001</v>
      </c>
      <c r="I245" s="204"/>
      <c r="J245" s="199"/>
      <c r="K245" s="199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128</v>
      </c>
      <c r="AU245" s="209" t="s">
        <v>85</v>
      </c>
      <c r="AV245" s="13" t="s">
        <v>85</v>
      </c>
      <c r="AW245" s="13" t="s">
        <v>32</v>
      </c>
      <c r="AX245" s="13" t="s">
        <v>75</v>
      </c>
      <c r="AY245" s="209" t="s">
        <v>120</v>
      </c>
    </row>
    <row r="246" spans="1:65" s="14" customFormat="1" ht="11.25">
      <c r="B246" s="210"/>
      <c r="C246" s="211"/>
      <c r="D246" s="200" t="s">
        <v>128</v>
      </c>
      <c r="E246" s="212" t="s">
        <v>1</v>
      </c>
      <c r="F246" s="213" t="s">
        <v>264</v>
      </c>
      <c r="G246" s="211"/>
      <c r="H246" s="212" t="s">
        <v>1</v>
      </c>
      <c r="I246" s="214"/>
      <c r="J246" s="211"/>
      <c r="K246" s="211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128</v>
      </c>
      <c r="AU246" s="219" t="s">
        <v>85</v>
      </c>
      <c r="AV246" s="14" t="s">
        <v>83</v>
      </c>
      <c r="AW246" s="14" t="s">
        <v>32</v>
      </c>
      <c r="AX246" s="14" t="s">
        <v>75</v>
      </c>
      <c r="AY246" s="219" t="s">
        <v>120</v>
      </c>
    </row>
    <row r="247" spans="1:65" s="13" customFormat="1" ht="11.25">
      <c r="B247" s="198"/>
      <c r="C247" s="199"/>
      <c r="D247" s="200" t="s">
        <v>128</v>
      </c>
      <c r="E247" s="201" t="s">
        <v>1</v>
      </c>
      <c r="F247" s="202" t="s">
        <v>265</v>
      </c>
      <c r="G247" s="199"/>
      <c r="H247" s="203">
        <v>-20.625</v>
      </c>
      <c r="I247" s="204"/>
      <c r="J247" s="199"/>
      <c r="K247" s="199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128</v>
      </c>
      <c r="AU247" s="209" t="s">
        <v>85</v>
      </c>
      <c r="AV247" s="13" t="s">
        <v>85</v>
      </c>
      <c r="AW247" s="13" t="s">
        <v>32</v>
      </c>
      <c r="AX247" s="13" t="s">
        <v>75</v>
      </c>
      <c r="AY247" s="209" t="s">
        <v>120</v>
      </c>
    </row>
    <row r="248" spans="1:65" s="16" customFormat="1" ht="11.25">
      <c r="B248" s="231"/>
      <c r="C248" s="232"/>
      <c r="D248" s="200" t="s">
        <v>128</v>
      </c>
      <c r="E248" s="233" t="s">
        <v>1</v>
      </c>
      <c r="F248" s="234" t="s">
        <v>199</v>
      </c>
      <c r="G248" s="232"/>
      <c r="H248" s="235">
        <v>358.298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128</v>
      </c>
      <c r="AU248" s="241" t="s">
        <v>85</v>
      </c>
      <c r="AV248" s="16" t="s">
        <v>126</v>
      </c>
      <c r="AW248" s="16" t="s">
        <v>32</v>
      </c>
      <c r="AX248" s="16" t="s">
        <v>83</v>
      </c>
      <c r="AY248" s="241" t="s">
        <v>120</v>
      </c>
    </row>
    <row r="249" spans="1:65" s="2" customFormat="1" ht="24.2" customHeight="1">
      <c r="A249" s="35"/>
      <c r="B249" s="36"/>
      <c r="C249" s="184" t="s">
        <v>266</v>
      </c>
      <c r="D249" s="184" t="s">
        <v>122</v>
      </c>
      <c r="E249" s="185" t="s">
        <v>267</v>
      </c>
      <c r="F249" s="186" t="s">
        <v>268</v>
      </c>
      <c r="G249" s="187" t="s">
        <v>137</v>
      </c>
      <c r="H249" s="188">
        <v>98.326999999999998</v>
      </c>
      <c r="I249" s="189"/>
      <c r="J249" s="190">
        <f>ROUND(I249*H249,2)</f>
        <v>0</v>
      </c>
      <c r="K249" s="191"/>
      <c r="L249" s="40"/>
      <c r="M249" s="192" t="s">
        <v>1</v>
      </c>
      <c r="N249" s="193" t="s">
        <v>40</v>
      </c>
      <c r="O249" s="72"/>
      <c r="P249" s="194">
        <f>O249*H249</f>
        <v>0</v>
      </c>
      <c r="Q249" s="194">
        <v>0</v>
      </c>
      <c r="R249" s="194">
        <f>Q249*H249</f>
        <v>0</v>
      </c>
      <c r="S249" s="194">
        <v>0</v>
      </c>
      <c r="T249" s="19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6" t="s">
        <v>126</v>
      </c>
      <c r="AT249" s="196" t="s">
        <v>122</v>
      </c>
      <c r="AU249" s="196" t="s">
        <v>85</v>
      </c>
      <c r="AY249" s="18" t="s">
        <v>120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8" t="s">
        <v>83</v>
      </c>
      <c r="BK249" s="197">
        <f>ROUND(I249*H249,2)</f>
        <v>0</v>
      </c>
      <c r="BL249" s="18" t="s">
        <v>126</v>
      </c>
      <c r="BM249" s="196" t="s">
        <v>269</v>
      </c>
    </row>
    <row r="250" spans="1:65" s="13" customFormat="1" ht="11.25">
      <c r="B250" s="198"/>
      <c r="C250" s="199"/>
      <c r="D250" s="200" t="s">
        <v>128</v>
      </c>
      <c r="E250" s="201" t="s">
        <v>1</v>
      </c>
      <c r="F250" s="202" t="s">
        <v>270</v>
      </c>
      <c r="G250" s="199"/>
      <c r="H250" s="203">
        <v>104.28</v>
      </c>
      <c r="I250" s="204"/>
      <c r="J250" s="199"/>
      <c r="K250" s="199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128</v>
      </c>
      <c r="AU250" s="209" t="s">
        <v>85</v>
      </c>
      <c r="AV250" s="13" t="s">
        <v>85</v>
      </c>
      <c r="AW250" s="13" t="s">
        <v>32</v>
      </c>
      <c r="AX250" s="13" t="s">
        <v>75</v>
      </c>
      <c r="AY250" s="209" t="s">
        <v>120</v>
      </c>
    </row>
    <row r="251" spans="1:65" s="13" customFormat="1" ht="11.25">
      <c r="B251" s="198"/>
      <c r="C251" s="199"/>
      <c r="D251" s="200" t="s">
        <v>128</v>
      </c>
      <c r="E251" s="201" t="s">
        <v>1</v>
      </c>
      <c r="F251" s="202" t="s">
        <v>271</v>
      </c>
      <c r="G251" s="199"/>
      <c r="H251" s="203">
        <v>-5.9530000000000003</v>
      </c>
      <c r="I251" s="204"/>
      <c r="J251" s="199"/>
      <c r="K251" s="199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128</v>
      </c>
      <c r="AU251" s="209" t="s">
        <v>85</v>
      </c>
      <c r="AV251" s="13" t="s">
        <v>85</v>
      </c>
      <c r="AW251" s="13" t="s">
        <v>32</v>
      </c>
      <c r="AX251" s="13" t="s">
        <v>75</v>
      </c>
      <c r="AY251" s="209" t="s">
        <v>120</v>
      </c>
    </row>
    <row r="252" spans="1:65" s="16" customFormat="1" ht="11.25">
      <c r="B252" s="231"/>
      <c r="C252" s="232"/>
      <c r="D252" s="200" t="s">
        <v>128</v>
      </c>
      <c r="E252" s="233" t="s">
        <v>1</v>
      </c>
      <c r="F252" s="234" t="s">
        <v>199</v>
      </c>
      <c r="G252" s="232"/>
      <c r="H252" s="235">
        <v>98.326999999999998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128</v>
      </c>
      <c r="AU252" s="241" t="s">
        <v>85</v>
      </c>
      <c r="AV252" s="16" t="s">
        <v>126</v>
      </c>
      <c r="AW252" s="16" t="s">
        <v>32</v>
      </c>
      <c r="AX252" s="16" t="s">
        <v>83</v>
      </c>
      <c r="AY252" s="241" t="s">
        <v>120</v>
      </c>
    </row>
    <row r="253" spans="1:65" s="2" customFormat="1" ht="16.5" customHeight="1">
      <c r="A253" s="35"/>
      <c r="B253" s="36"/>
      <c r="C253" s="242" t="s">
        <v>272</v>
      </c>
      <c r="D253" s="242" t="s">
        <v>273</v>
      </c>
      <c r="E253" s="243" t="s">
        <v>274</v>
      </c>
      <c r="F253" s="244" t="s">
        <v>275</v>
      </c>
      <c r="G253" s="245" t="s">
        <v>242</v>
      </c>
      <c r="H253" s="246">
        <v>196.654</v>
      </c>
      <c r="I253" s="247"/>
      <c r="J253" s="248">
        <f>ROUND(I253*H253,2)</f>
        <v>0</v>
      </c>
      <c r="K253" s="249"/>
      <c r="L253" s="250"/>
      <c r="M253" s="251" t="s">
        <v>1</v>
      </c>
      <c r="N253" s="252" t="s">
        <v>40</v>
      </c>
      <c r="O253" s="72"/>
      <c r="P253" s="194">
        <f>O253*H253</f>
        <v>0</v>
      </c>
      <c r="Q253" s="194">
        <v>0</v>
      </c>
      <c r="R253" s="194">
        <f>Q253*H253</f>
        <v>0</v>
      </c>
      <c r="S253" s="194">
        <v>0</v>
      </c>
      <c r="T253" s="19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6" t="s">
        <v>200</v>
      </c>
      <c r="AT253" s="196" t="s">
        <v>273</v>
      </c>
      <c r="AU253" s="196" t="s">
        <v>85</v>
      </c>
      <c r="AY253" s="18" t="s">
        <v>120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8" t="s">
        <v>83</v>
      </c>
      <c r="BK253" s="197">
        <f>ROUND(I253*H253,2)</f>
        <v>0</v>
      </c>
      <c r="BL253" s="18" t="s">
        <v>126</v>
      </c>
      <c r="BM253" s="196" t="s">
        <v>276</v>
      </c>
    </row>
    <row r="254" spans="1:65" s="13" customFormat="1" ht="11.25">
      <c r="B254" s="198"/>
      <c r="C254" s="199"/>
      <c r="D254" s="200" t="s">
        <v>128</v>
      </c>
      <c r="E254" s="199"/>
      <c r="F254" s="202" t="s">
        <v>277</v>
      </c>
      <c r="G254" s="199"/>
      <c r="H254" s="203">
        <v>196.654</v>
      </c>
      <c r="I254" s="204"/>
      <c r="J254" s="199"/>
      <c r="K254" s="199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128</v>
      </c>
      <c r="AU254" s="209" t="s">
        <v>85</v>
      </c>
      <c r="AV254" s="13" t="s">
        <v>85</v>
      </c>
      <c r="AW254" s="13" t="s">
        <v>4</v>
      </c>
      <c r="AX254" s="13" t="s">
        <v>83</v>
      </c>
      <c r="AY254" s="209" t="s">
        <v>120</v>
      </c>
    </row>
    <row r="255" spans="1:65" s="12" customFormat="1" ht="22.9" customHeight="1">
      <c r="B255" s="168"/>
      <c r="C255" s="169"/>
      <c r="D255" s="170" t="s">
        <v>74</v>
      </c>
      <c r="E255" s="182" t="s">
        <v>126</v>
      </c>
      <c r="F255" s="182" t="s">
        <v>278</v>
      </c>
      <c r="G255" s="169"/>
      <c r="H255" s="169"/>
      <c r="I255" s="172"/>
      <c r="J255" s="183">
        <f>BK255</f>
        <v>0</v>
      </c>
      <c r="K255" s="169"/>
      <c r="L255" s="174"/>
      <c r="M255" s="175"/>
      <c r="N255" s="176"/>
      <c r="O255" s="176"/>
      <c r="P255" s="177">
        <f>SUM(P256:P263)</f>
        <v>0</v>
      </c>
      <c r="Q255" s="176"/>
      <c r="R255" s="177">
        <f>SUM(R256:R263)</f>
        <v>3.6562200000000002</v>
      </c>
      <c r="S255" s="176"/>
      <c r="T255" s="178">
        <f>SUM(T256:T263)</f>
        <v>0</v>
      </c>
      <c r="AR255" s="179" t="s">
        <v>83</v>
      </c>
      <c r="AT255" s="180" t="s">
        <v>74</v>
      </c>
      <c r="AU255" s="180" t="s">
        <v>83</v>
      </c>
      <c r="AY255" s="179" t="s">
        <v>120</v>
      </c>
      <c r="BK255" s="181">
        <f>SUM(BK256:BK263)</f>
        <v>0</v>
      </c>
    </row>
    <row r="256" spans="1:65" s="2" customFormat="1" ht="16.5" customHeight="1">
      <c r="A256" s="35"/>
      <c r="B256" s="36"/>
      <c r="C256" s="184" t="s">
        <v>279</v>
      </c>
      <c r="D256" s="184" t="s">
        <v>122</v>
      </c>
      <c r="E256" s="185" t="s">
        <v>280</v>
      </c>
      <c r="F256" s="186" t="s">
        <v>281</v>
      </c>
      <c r="G256" s="187" t="s">
        <v>137</v>
      </c>
      <c r="H256" s="188">
        <v>20.856000000000002</v>
      </c>
      <c r="I256" s="189"/>
      <c r="J256" s="190">
        <f>ROUND(I256*H256,2)</f>
        <v>0</v>
      </c>
      <c r="K256" s="191"/>
      <c r="L256" s="40"/>
      <c r="M256" s="192" t="s">
        <v>1</v>
      </c>
      <c r="N256" s="193" t="s">
        <v>40</v>
      </c>
      <c r="O256" s="72"/>
      <c r="P256" s="194">
        <f>O256*H256</f>
        <v>0</v>
      </c>
      <c r="Q256" s="194">
        <v>0</v>
      </c>
      <c r="R256" s="194">
        <f>Q256*H256</f>
        <v>0</v>
      </c>
      <c r="S256" s="194">
        <v>0</v>
      </c>
      <c r="T256" s="19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6" t="s">
        <v>126</v>
      </c>
      <c r="AT256" s="196" t="s">
        <v>122</v>
      </c>
      <c r="AU256" s="196" t="s">
        <v>85</v>
      </c>
      <c r="AY256" s="18" t="s">
        <v>120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8" t="s">
        <v>83</v>
      </c>
      <c r="BK256" s="197">
        <f>ROUND(I256*H256,2)</f>
        <v>0</v>
      </c>
      <c r="BL256" s="18" t="s">
        <v>126</v>
      </c>
      <c r="BM256" s="196" t="s">
        <v>282</v>
      </c>
    </row>
    <row r="257" spans="1:65" s="13" customFormat="1" ht="11.25">
      <c r="B257" s="198"/>
      <c r="C257" s="199"/>
      <c r="D257" s="200" t="s">
        <v>128</v>
      </c>
      <c r="E257" s="201" t="s">
        <v>1</v>
      </c>
      <c r="F257" s="202" t="s">
        <v>283</v>
      </c>
      <c r="G257" s="199"/>
      <c r="H257" s="203">
        <v>20.856000000000002</v>
      </c>
      <c r="I257" s="204"/>
      <c r="J257" s="199"/>
      <c r="K257" s="199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128</v>
      </c>
      <c r="AU257" s="209" t="s">
        <v>85</v>
      </c>
      <c r="AV257" s="13" t="s">
        <v>85</v>
      </c>
      <c r="AW257" s="13" t="s">
        <v>32</v>
      </c>
      <c r="AX257" s="13" t="s">
        <v>83</v>
      </c>
      <c r="AY257" s="209" t="s">
        <v>120</v>
      </c>
    </row>
    <row r="258" spans="1:65" s="2" customFormat="1" ht="21.75" customHeight="1">
      <c r="A258" s="35"/>
      <c r="B258" s="36"/>
      <c r="C258" s="184" t="s">
        <v>7</v>
      </c>
      <c r="D258" s="184" t="s">
        <v>122</v>
      </c>
      <c r="E258" s="185" t="s">
        <v>284</v>
      </c>
      <c r="F258" s="186" t="s">
        <v>285</v>
      </c>
      <c r="G258" s="187" t="s">
        <v>286</v>
      </c>
      <c r="H258" s="188">
        <v>8</v>
      </c>
      <c r="I258" s="189"/>
      <c r="J258" s="190">
        <f>ROUND(I258*H258,2)</f>
        <v>0</v>
      </c>
      <c r="K258" s="191"/>
      <c r="L258" s="40"/>
      <c r="M258" s="192" t="s">
        <v>1</v>
      </c>
      <c r="N258" s="193" t="s">
        <v>40</v>
      </c>
      <c r="O258" s="72"/>
      <c r="P258" s="194">
        <f>O258*H258</f>
        <v>0</v>
      </c>
      <c r="Q258" s="194">
        <v>0.22394</v>
      </c>
      <c r="R258" s="194">
        <f>Q258*H258</f>
        <v>1.79152</v>
      </c>
      <c r="S258" s="194">
        <v>0</v>
      </c>
      <c r="T258" s="19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6" t="s">
        <v>126</v>
      </c>
      <c r="AT258" s="196" t="s">
        <v>122</v>
      </c>
      <c r="AU258" s="196" t="s">
        <v>85</v>
      </c>
      <c r="AY258" s="18" t="s">
        <v>120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8" t="s">
        <v>83</v>
      </c>
      <c r="BK258" s="197">
        <f>ROUND(I258*H258,2)</f>
        <v>0</v>
      </c>
      <c r="BL258" s="18" t="s">
        <v>126</v>
      </c>
      <c r="BM258" s="196" t="s">
        <v>287</v>
      </c>
    </row>
    <row r="259" spans="1:65" s="13" customFormat="1" ht="11.25">
      <c r="B259" s="198"/>
      <c r="C259" s="199"/>
      <c r="D259" s="200" t="s">
        <v>128</v>
      </c>
      <c r="E259" s="201" t="s">
        <v>1</v>
      </c>
      <c r="F259" s="202" t="s">
        <v>288</v>
      </c>
      <c r="G259" s="199"/>
      <c r="H259" s="203">
        <v>8</v>
      </c>
      <c r="I259" s="204"/>
      <c r="J259" s="199"/>
      <c r="K259" s="199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128</v>
      </c>
      <c r="AU259" s="209" t="s">
        <v>85</v>
      </c>
      <c r="AV259" s="13" t="s">
        <v>85</v>
      </c>
      <c r="AW259" s="13" t="s">
        <v>32</v>
      </c>
      <c r="AX259" s="13" t="s">
        <v>83</v>
      </c>
      <c r="AY259" s="209" t="s">
        <v>120</v>
      </c>
    </row>
    <row r="260" spans="1:65" s="2" customFormat="1" ht="24.2" customHeight="1">
      <c r="A260" s="35"/>
      <c r="B260" s="36"/>
      <c r="C260" s="242" t="s">
        <v>289</v>
      </c>
      <c r="D260" s="242" t="s">
        <v>273</v>
      </c>
      <c r="E260" s="243" t="s">
        <v>290</v>
      </c>
      <c r="F260" s="244" t="s">
        <v>291</v>
      </c>
      <c r="G260" s="245" t="s">
        <v>286</v>
      </c>
      <c r="H260" s="246">
        <v>4</v>
      </c>
      <c r="I260" s="247"/>
      <c r="J260" s="248">
        <f>ROUND(I260*H260,2)</f>
        <v>0</v>
      </c>
      <c r="K260" s="249"/>
      <c r="L260" s="250"/>
      <c r="M260" s="251" t="s">
        <v>1</v>
      </c>
      <c r="N260" s="252" t="s">
        <v>40</v>
      </c>
      <c r="O260" s="72"/>
      <c r="P260" s="194">
        <f>O260*H260</f>
        <v>0</v>
      </c>
      <c r="Q260" s="194">
        <v>3.2000000000000001E-2</v>
      </c>
      <c r="R260" s="194">
        <f>Q260*H260</f>
        <v>0.128</v>
      </c>
      <c r="S260" s="194">
        <v>0</v>
      </c>
      <c r="T260" s="19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6" t="s">
        <v>200</v>
      </c>
      <c r="AT260" s="196" t="s">
        <v>273</v>
      </c>
      <c r="AU260" s="196" t="s">
        <v>85</v>
      </c>
      <c r="AY260" s="18" t="s">
        <v>120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8" t="s">
        <v>83</v>
      </c>
      <c r="BK260" s="197">
        <f>ROUND(I260*H260,2)</f>
        <v>0</v>
      </c>
      <c r="BL260" s="18" t="s">
        <v>126</v>
      </c>
      <c r="BM260" s="196" t="s">
        <v>292</v>
      </c>
    </row>
    <row r="261" spans="1:65" s="2" customFormat="1" ht="24.2" customHeight="1">
      <c r="A261" s="35"/>
      <c r="B261" s="36"/>
      <c r="C261" s="242" t="s">
        <v>293</v>
      </c>
      <c r="D261" s="242" t="s">
        <v>273</v>
      </c>
      <c r="E261" s="243" t="s">
        <v>294</v>
      </c>
      <c r="F261" s="244" t="s">
        <v>295</v>
      </c>
      <c r="G261" s="245" t="s">
        <v>286</v>
      </c>
      <c r="H261" s="246">
        <v>4</v>
      </c>
      <c r="I261" s="247"/>
      <c r="J261" s="248">
        <f>ROUND(I261*H261,2)</f>
        <v>0</v>
      </c>
      <c r="K261" s="249"/>
      <c r="L261" s="250"/>
      <c r="M261" s="251" t="s">
        <v>1</v>
      </c>
      <c r="N261" s="252" t="s">
        <v>40</v>
      </c>
      <c r="O261" s="72"/>
      <c r="P261" s="194">
        <f>O261*H261</f>
        <v>0</v>
      </c>
      <c r="Q261" s="194">
        <v>5.2999999999999999E-2</v>
      </c>
      <c r="R261" s="194">
        <f>Q261*H261</f>
        <v>0.21199999999999999</v>
      </c>
      <c r="S261" s="194">
        <v>0</v>
      </c>
      <c r="T261" s="19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6" t="s">
        <v>200</v>
      </c>
      <c r="AT261" s="196" t="s">
        <v>273</v>
      </c>
      <c r="AU261" s="196" t="s">
        <v>85</v>
      </c>
      <c r="AY261" s="18" t="s">
        <v>120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18" t="s">
        <v>83</v>
      </c>
      <c r="BK261" s="197">
        <f>ROUND(I261*H261,2)</f>
        <v>0</v>
      </c>
      <c r="BL261" s="18" t="s">
        <v>126</v>
      </c>
      <c r="BM261" s="196" t="s">
        <v>296</v>
      </c>
    </row>
    <row r="262" spans="1:65" s="2" customFormat="1" ht="21.75" customHeight="1">
      <c r="A262" s="35"/>
      <c r="B262" s="36"/>
      <c r="C262" s="184" t="s">
        <v>297</v>
      </c>
      <c r="D262" s="184" t="s">
        <v>122</v>
      </c>
      <c r="E262" s="185" t="s">
        <v>298</v>
      </c>
      <c r="F262" s="186" t="s">
        <v>299</v>
      </c>
      <c r="G262" s="187" t="s">
        <v>286</v>
      </c>
      <c r="H262" s="188">
        <v>5</v>
      </c>
      <c r="I262" s="189"/>
      <c r="J262" s="190">
        <f>ROUND(I262*H262,2)</f>
        <v>0</v>
      </c>
      <c r="K262" s="191"/>
      <c r="L262" s="40"/>
      <c r="M262" s="192" t="s">
        <v>1</v>
      </c>
      <c r="N262" s="193" t="s">
        <v>40</v>
      </c>
      <c r="O262" s="72"/>
      <c r="P262" s="194">
        <f>O262*H262</f>
        <v>0</v>
      </c>
      <c r="Q262" s="194">
        <v>0.22394</v>
      </c>
      <c r="R262" s="194">
        <f>Q262*H262</f>
        <v>1.1196999999999999</v>
      </c>
      <c r="S262" s="194">
        <v>0</v>
      </c>
      <c r="T262" s="195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6" t="s">
        <v>126</v>
      </c>
      <c r="AT262" s="196" t="s">
        <v>122</v>
      </c>
      <c r="AU262" s="196" t="s">
        <v>85</v>
      </c>
      <c r="AY262" s="18" t="s">
        <v>120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8" t="s">
        <v>83</v>
      </c>
      <c r="BK262" s="197">
        <f>ROUND(I262*H262,2)</f>
        <v>0</v>
      </c>
      <c r="BL262" s="18" t="s">
        <v>126</v>
      </c>
      <c r="BM262" s="196" t="s">
        <v>300</v>
      </c>
    </row>
    <row r="263" spans="1:65" s="2" customFormat="1" ht="24.2" customHeight="1">
      <c r="A263" s="35"/>
      <c r="B263" s="36"/>
      <c r="C263" s="242" t="s">
        <v>301</v>
      </c>
      <c r="D263" s="242" t="s">
        <v>273</v>
      </c>
      <c r="E263" s="243" t="s">
        <v>302</v>
      </c>
      <c r="F263" s="244" t="s">
        <v>303</v>
      </c>
      <c r="G263" s="245" t="s">
        <v>286</v>
      </c>
      <c r="H263" s="246">
        <v>5</v>
      </c>
      <c r="I263" s="247"/>
      <c r="J263" s="248">
        <f>ROUND(I263*H263,2)</f>
        <v>0</v>
      </c>
      <c r="K263" s="249"/>
      <c r="L263" s="250"/>
      <c r="M263" s="251" t="s">
        <v>1</v>
      </c>
      <c r="N263" s="252" t="s">
        <v>40</v>
      </c>
      <c r="O263" s="72"/>
      <c r="P263" s="194">
        <f>O263*H263</f>
        <v>0</v>
      </c>
      <c r="Q263" s="194">
        <v>8.1000000000000003E-2</v>
      </c>
      <c r="R263" s="194">
        <f>Q263*H263</f>
        <v>0.40500000000000003</v>
      </c>
      <c r="S263" s="194">
        <v>0</v>
      </c>
      <c r="T263" s="19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6" t="s">
        <v>200</v>
      </c>
      <c r="AT263" s="196" t="s">
        <v>273</v>
      </c>
      <c r="AU263" s="196" t="s">
        <v>85</v>
      </c>
      <c r="AY263" s="18" t="s">
        <v>120</v>
      </c>
      <c r="BE263" s="197">
        <f>IF(N263="základní",J263,0)</f>
        <v>0</v>
      </c>
      <c r="BF263" s="197">
        <f>IF(N263="snížená",J263,0)</f>
        <v>0</v>
      </c>
      <c r="BG263" s="197">
        <f>IF(N263="zákl. přenesená",J263,0)</f>
        <v>0</v>
      </c>
      <c r="BH263" s="197">
        <f>IF(N263="sníž. přenesená",J263,0)</f>
        <v>0</v>
      </c>
      <c r="BI263" s="197">
        <f>IF(N263="nulová",J263,0)</f>
        <v>0</v>
      </c>
      <c r="BJ263" s="18" t="s">
        <v>83</v>
      </c>
      <c r="BK263" s="197">
        <f>ROUND(I263*H263,2)</f>
        <v>0</v>
      </c>
      <c r="BL263" s="18" t="s">
        <v>126</v>
      </c>
      <c r="BM263" s="196" t="s">
        <v>304</v>
      </c>
    </row>
    <row r="264" spans="1:65" s="12" customFormat="1" ht="22.9" customHeight="1">
      <c r="B264" s="168"/>
      <c r="C264" s="169"/>
      <c r="D264" s="170" t="s">
        <v>74</v>
      </c>
      <c r="E264" s="182" t="s">
        <v>169</v>
      </c>
      <c r="F264" s="182" t="s">
        <v>305</v>
      </c>
      <c r="G264" s="169"/>
      <c r="H264" s="169"/>
      <c r="I264" s="172"/>
      <c r="J264" s="183">
        <f>BK264</f>
        <v>0</v>
      </c>
      <c r="K264" s="169"/>
      <c r="L264" s="174"/>
      <c r="M264" s="175"/>
      <c r="N264" s="176"/>
      <c r="O264" s="176"/>
      <c r="P264" s="177">
        <f>SUM(P265:P274)</f>
        <v>0</v>
      </c>
      <c r="Q264" s="176"/>
      <c r="R264" s="177">
        <f>SUM(R265:R274)</f>
        <v>0</v>
      </c>
      <c r="S264" s="176"/>
      <c r="T264" s="178">
        <f>SUM(T265:T274)</f>
        <v>0</v>
      </c>
      <c r="AR264" s="179" t="s">
        <v>83</v>
      </c>
      <c r="AT264" s="180" t="s">
        <v>74</v>
      </c>
      <c r="AU264" s="180" t="s">
        <v>83</v>
      </c>
      <c r="AY264" s="179" t="s">
        <v>120</v>
      </c>
      <c r="BK264" s="181">
        <f>SUM(BK265:BK274)</f>
        <v>0</v>
      </c>
    </row>
    <row r="265" spans="1:65" s="2" customFormat="1" ht="16.5" customHeight="1">
      <c r="A265" s="35"/>
      <c r="B265" s="36"/>
      <c r="C265" s="184" t="s">
        <v>306</v>
      </c>
      <c r="D265" s="184" t="s">
        <v>122</v>
      </c>
      <c r="E265" s="185" t="s">
        <v>307</v>
      </c>
      <c r="F265" s="186" t="s">
        <v>308</v>
      </c>
      <c r="G265" s="187" t="s">
        <v>125</v>
      </c>
      <c r="H265" s="188">
        <v>160.71</v>
      </c>
      <c r="I265" s="189"/>
      <c r="J265" s="190">
        <f>ROUND(I265*H265,2)</f>
        <v>0</v>
      </c>
      <c r="K265" s="191"/>
      <c r="L265" s="40"/>
      <c r="M265" s="192" t="s">
        <v>1</v>
      </c>
      <c r="N265" s="193" t="s">
        <v>40</v>
      </c>
      <c r="O265" s="72"/>
      <c r="P265" s="194">
        <f>O265*H265</f>
        <v>0</v>
      </c>
      <c r="Q265" s="194">
        <v>0</v>
      </c>
      <c r="R265" s="194">
        <f>Q265*H265</f>
        <v>0</v>
      </c>
      <c r="S265" s="194">
        <v>0</v>
      </c>
      <c r="T265" s="19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6" t="s">
        <v>126</v>
      </c>
      <c r="AT265" s="196" t="s">
        <v>122</v>
      </c>
      <c r="AU265" s="196" t="s">
        <v>85</v>
      </c>
      <c r="AY265" s="18" t="s">
        <v>120</v>
      </c>
      <c r="BE265" s="197">
        <f>IF(N265="základní",J265,0)</f>
        <v>0</v>
      </c>
      <c r="BF265" s="197">
        <f>IF(N265="snížená",J265,0)</f>
        <v>0</v>
      </c>
      <c r="BG265" s="197">
        <f>IF(N265="zákl. přenesená",J265,0)</f>
        <v>0</v>
      </c>
      <c r="BH265" s="197">
        <f>IF(N265="sníž. přenesená",J265,0)</f>
        <v>0</v>
      </c>
      <c r="BI265" s="197">
        <f>IF(N265="nulová",J265,0)</f>
        <v>0</v>
      </c>
      <c r="BJ265" s="18" t="s">
        <v>83</v>
      </c>
      <c r="BK265" s="197">
        <f>ROUND(I265*H265,2)</f>
        <v>0</v>
      </c>
      <c r="BL265" s="18" t="s">
        <v>126</v>
      </c>
      <c r="BM265" s="196" t="s">
        <v>309</v>
      </c>
    </row>
    <row r="266" spans="1:65" s="14" customFormat="1" ht="11.25">
      <c r="B266" s="210"/>
      <c r="C266" s="211"/>
      <c r="D266" s="200" t="s">
        <v>128</v>
      </c>
      <c r="E266" s="212" t="s">
        <v>1</v>
      </c>
      <c r="F266" s="213" t="s">
        <v>262</v>
      </c>
      <c r="G266" s="211"/>
      <c r="H266" s="212" t="s">
        <v>1</v>
      </c>
      <c r="I266" s="214"/>
      <c r="J266" s="211"/>
      <c r="K266" s="211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128</v>
      </c>
      <c r="AU266" s="219" t="s">
        <v>85</v>
      </c>
      <c r="AV266" s="14" t="s">
        <v>83</v>
      </c>
      <c r="AW266" s="14" t="s">
        <v>32</v>
      </c>
      <c r="AX266" s="14" t="s">
        <v>75</v>
      </c>
      <c r="AY266" s="219" t="s">
        <v>120</v>
      </c>
    </row>
    <row r="267" spans="1:65" s="13" customFormat="1" ht="11.25">
      <c r="B267" s="198"/>
      <c r="C267" s="199"/>
      <c r="D267" s="200" t="s">
        <v>128</v>
      </c>
      <c r="E267" s="201" t="s">
        <v>1</v>
      </c>
      <c r="F267" s="202" t="s">
        <v>129</v>
      </c>
      <c r="G267" s="199"/>
      <c r="H267" s="203">
        <v>78.209999999999994</v>
      </c>
      <c r="I267" s="204"/>
      <c r="J267" s="199"/>
      <c r="K267" s="199"/>
      <c r="L267" s="205"/>
      <c r="M267" s="206"/>
      <c r="N267" s="207"/>
      <c r="O267" s="207"/>
      <c r="P267" s="207"/>
      <c r="Q267" s="207"/>
      <c r="R267" s="207"/>
      <c r="S267" s="207"/>
      <c r="T267" s="208"/>
      <c r="AT267" s="209" t="s">
        <v>128</v>
      </c>
      <c r="AU267" s="209" t="s">
        <v>85</v>
      </c>
      <c r="AV267" s="13" t="s">
        <v>85</v>
      </c>
      <c r="AW267" s="13" t="s">
        <v>32</v>
      </c>
      <c r="AX267" s="13" t="s">
        <v>75</v>
      </c>
      <c r="AY267" s="209" t="s">
        <v>120</v>
      </c>
    </row>
    <row r="268" spans="1:65" s="14" customFormat="1" ht="11.25">
      <c r="B268" s="210"/>
      <c r="C268" s="211"/>
      <c r="D268" s="200" t="s">
        <v>128</v>
      </c>
      <c r="E268" s="212" t="s">
        <v>1</v>
      </c>
      <c r="F268" s="213" t="s">
        <v>264</v>
      </c>
      <c r="G268" s="211"/>
      <c r="H268" s="212" t="s">
        <v>1</v>
      </c>
      <c r="I268" s="214"/>
      <c r="J268" s="211"/>
      <c r="K268" s="211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128</v>
      </c>
      <c r="AU268" s="219" t="s">
        <v>85</v>
      </c>
      <c r="AV268" s="14" t="s">
        <v>83</v>
      </c>
      <c r="AW268" s="14" t="s">
        <v>32</v>
      </c>
      <c r="AX268" s="14" t="s">
        <v>75</v>
      </c>
      <c r="AY268" s="219" t="s">
        <v>120</v>
      </c>
    </row>
    <row r="269" spans="1:65" s="13" customFormat="1" ht="11.25">
      <c r="B269" s="198"/>
      <c r="C269" s="199"/>
      <c r="D269" s="200" t="s">
        <v>128</v>
      </c>
      <c r="E269" s="201" t="s">
        <v>1</v>
      </c>
      <c r="F269" s="202" t="s">
        <v>133</v>
      </c>
      <c r="G269" s="199"/>
      <c r="H269" s="203">
        <v>82.5</v>
      </c>
      <c r="I269" s="204"/>
      <c r="J269" s="199"/>
      <c r="K269" s="199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128</v>
      </c>
      <c r="AU269" s="209" t="s">
        <v>85</v>
      </c>
      <c r="AV269" s="13" t="s">
        <v>85</v>
      </c>
      <c r="AW269" s="13" t="s">
        <v>32</v>
      </c>
      <c r="AX269" s="13" t="s">
        <v>75</v>
      </c>
      <c r="AY269" s="209" t="s">
        <v>120</v>
      </c>
    </row>
    <row r="270" spans="1:65" s="16" customFormat="1" ht="11.25">
      <c r="B270" s="231"/>
      <c r="C270" s="232"/>
      <c r="D270" s="200" t="s">
        <v>128</v>
      </c>
      <c r="E270" s="233" t="s">
        <v>1</v>
      </c>
      <c r="F270" s="234" t="s">
        <v>199</v>
      </c>
      <c r="G270" s="232"/>
      <c r="H270" s="235">
        <v>160.70999999999998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128</v>
      </c>
      <c r="AU270" s="241" t="s">
        <v>85</v>
      </c>
      <c r="AV270" s="16" t="s">
        <v>126</v>
      </c>
      <c r="AW270" s="16" t="s">
        <v>32</v>
      </c>
      <c r="AX270" s="16" t="s">
        <v>83</v>
      </c>
      <c r="AY270" s="241" t="s">
        <v>120</v>
      </c>
    </row>
    <row r="271" spans="1:65" s="2" customFormat="1" ht="33" customHeight="1">
      <c r="A271" s="35"/>
      <c r="B271" s="36"/>
      <c r="C271" s="184" t="s">
        <v>310</v>
      </c>
      <c r="D271" s="184" t="s">
        <v>122</v>
      </c>
      <c r="E271" s="185" t="s">
        <v>311</v>
      </c>
      <c r="F271" s="186" t="s">
        <v>312</v>
      </c>
      <c r="G271" s="187" t="s">
        <v>125</v>
      </c>
      <c r="H271" s="188">
        <v>82.5</v>
      </c>
      <c r="I271" s="189"/>
      <c r="J271" s="190">
        <f>ROUND(I271*H271,2)</f>
        <v>0</v>
      </c>
      <c r="K271" s="191"/>
      <c r="L271" s="40"/>
      <c r="M271" s="192" t="s">
        <v>1</v>
      </c>
      <c r="N271" s="193" t="s">
        <v>40</v>
      </c>
      <c r="O271" s="72"/>
      <c r="P271" s="194">
        <f>O271*H271</f>
        <v>0</v>
      </c>
      <c r="Q271" s="194">
        <v>0</v>
      </c>
      <c r="R271" s="194">
        <f>Q271*H271</f>
        <v>0</v>
      </c>
      <c r="S271" s="194">
        <v>0</v>
      </c>
      <c r="T271" s="19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6" t="s">
        <v>126</v>
      </c>
      <c r="AT271" s="196" t="s">
        <v>122</v>
      </c>
      <c r="AU271" s="196" t="s">
        <v>85</v>
      </c>
      <c r="AY271" s="18" t="s">
        <v>120</v>
      </c>
      <c r="BE271" s="197">
        <f>IF(N271="základní",J271,0)</f>
        <v>0</v>
      </c>
      <c r="BF271" s="197">
        <f>IF(N271="snížená",J271,0)</f>
        <v>0</v>
      </c>
      <c r="BG271" s="197">
        <f>IF(N271="zákl. přenesená",J271,0)</f>
        <v>0</v>
      </c>
      <c r="BH271" s="197">
        <f>IF(N271="sníž. přenesená",J271,0)</f>
        <v>0</v>
      </c>
      <c r="BI271" s="197">
        <f>IF(N271="nulová",J271,0)</f>
        <v>0</v>
      </c>
      <c r="BJ271" s="18" t="s">
        <v>83</v>
      </c>
      <c r="BK271" s="197">
        <f>ROUND(I271*H271,2)</f>
        <v>0</v>
      </c>
      <c r="BL271" s="18" t="s">
        <v>126</v>
      </c>
      <c r="BM271" s="196" t="s">
        <v>313</v>
      </c>
    </row>
    <row r="272" spans="1:65" s="13" customFormat="1" ht="11.25">
      <c r="B272" s="198"/>
      <c r="C272" s="199"/>
      <c r="D272" s="200" t="s">
        <v>128</v>
      </c>
      <c r="E272" s="201" t="s">
        <v>1</v>
      </c>
      <c r="F272" s="202" t="s">
        <v>133</v>
      </c>
      <c r="G272" s="199"/>
      <c r="H272" s="203">
        <v>82.5</v>
      </c>
      <c r="I272" s="204"/>
      <c r="J272" s="199"/>
      <c r="K272" s="199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128</v>
      </c>
      <c r="AU272" s="209" t="s">
        <v>85</v>
      </c>
      <c r="AV272" s="13" t="s">
        <v>85</v>
      </c>
      <c r="AW272" s="13" t="s">
        <v>32</v>
      </c>
      <c r="AX272" s="13" t="s">
        <v>83</v>
      </c>
      <c r="AY272" s="209" t="s">
        <v>120</v>
      </c>
    </row>
    <row r="273" spans="1:65" s="2" customFormat="1" ht="24.2" customHeight="1">
      <c r="A273" s="35"/>
      <c r="B273" s="36"/>
      <c r="C273" s="184" t="s">
        <v>314</v>
      </c>
      <c r="D273" s="184" t="s">
        <v>122</v>
      </c>
      <c r="E273" s="185" t="s">
        <v>315</v>
      </c>
      <c r="F273" s="186" t="s">
        <v>316</v>
      </c>
      <c r="G273" s="187" t="s">
        <v>125</v>
      </c>
      <c r="H273" s="188">
        <v>82.5</v>
      </c>
      <c r="I273" s="189"/>
      <c r="J273" s="190">
        <f>ROUND(I273*H273,2)</f>
        <v>0</v>
      </c>
      <c r="K273" s="191"/>
      <c r="L273" s="40"/>
      <c r="M273" s="192" t="s">
        <v>1</v>
      </c>
      <c r="N273" s="193" t="s">
        <v>40</v>
      </c>
      <c r="O273" s="72"/>
      <c r="P273" s="194">
        <f>O273*H273</f>
        <v>0</v>
      </c>
      <c r="Q273" s="194">
        <v>0</v>
      </c>
      <c r="R273" s="194">
        <f>Q273*H273</f>
        <v>0</v>
      </c>
      <c r="S273" s="194">
        <v>0</v>
      </c>
      <c r="T273" s="19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6" t="s">
        <v>126</v>
      </c>
      <c r="AT273" s="196" t="s">
        <v>122</v>
      </c>
      <c r="AU273" s="196" t="s">
        <v>85</v>
      </c>
      <c r="AY273" s="18" t="s">
        <v>120</v>
      </c>
      <c r="BE273" s="197">
        <f>IF(N273="základní",J273,0)</f>
        <v>0</v>
      </c>
      <c r="BF273" s="197">
        <f>IF(N273="snížená",J273,0)</f>
        <v>0</v>
      </c>
      <c r="BG273" s="197">
        <f>IF(N273="zákl. přenesená",J273,0)</f>
        <v>0</v>
      </c>
      <c r="BH273" s="197">
        <f>IF(N273="sníž. přenesená",J273,0)</f>
        <v>0</v>
      </c>
      <c r="BI273" s="197">
        <f>IF(N273="nulová",J273,0)</f>
        <v>0</v>
      </c>
      <c r="BJ273" s="18" t="s">
        <v>83</v>
      </c>
      <c r="BK273" s="197">
        <f>ROUND(I273*H273,2)</f>
        <v>0</v>
      </c>
      <c r="BL273" s="18" t="s">
        <v>126</v>
      </c>
      <c r="BM273" s="196" t="s">
        <v>317</v>
      </c>
    </row>
    <row r="274" spans="1:65" s="2" customFormat="1" ht="33" customHeight="1">
      <c r="A274" s="35"/>
      <c r="B274" s="36"/>
      <c r="C274" s="184" t="s">
        <v>318</v>
      </c>
      <c r="D274" s="184" t="s">
        <v>122</v>
      </c>
      <c r="E274" s="185" t="s">
        <v>319</v>
      </c>
      <c r="F274" s="186" t="s">
        <v>320</v>
      </c>
      <c r="G274" s="187" t="s">
        <v>125</v>
      </c>
      <c r="H274" s="188">
        <v>82.5</v>
      </c>
      <c r="I274" s="189"/>
      <c r="J274" s="190">
        <f>ROUND(I274*H274,2)</f>
        <v>0</v>
      </c>
      <c r="K274" s="191"/>
      <c r="L274" s="40"/>
      <c r="M274" s="192" t="s">
        <v>1</v>
      </c>
      <c r="N274" s="193" t="s">
        <v>40</v>
      </c>
      <c r="O274" s="72"/>
      <c r="P274" s="194">
        <f>O274*H274</f>
        <v>0</v>
      </c>
      <c r="Q274" s="194">
        <v>0</v>
      </c>
      <c r="R274" s="194">
        <f>Q274*H274</f>
        <v>0</v>
      </c>
      <c r="S274" s="194">
        <v>0</v>
      </c>
      <c r="T274" s="19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6" t="s">
        <v>126</v>
      </c>
      <c r="AT274" s="196" t="s">
        <v>122</v>
      </c>
      <c r="AU274" s="196" t="s">
        <v>85</v>
      </c>
      <c r="AY274" s="18" t="s">
        <v>120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8" t="s">
        <v>83</v>
      </c>
      <c r="BK274" s="197">
        <f>ROUND(I274*H274,2)</f>
        <v>0</v>
      </c>
      <c r="BL274" s="18" t="s">
        <v>126</v>
      </c>
      <c r="BM274" s="196" t="s">
        <v>321</v>
      </c>
    </row>
    <row r="275" spans="1:65" s="12" customFormat="1" ht="22.9" customHeight="1">
      <c r="B275" s="168"/>
      <c r="C275" s="169"/>
      <c r="D275" s="170" t="s">
        <v>74</v>
      </c>
      <c r="E275" s="182" t="s">
        <v>200</v>
      </c>
      <c r="F275" s="182" t="s">
        <v>322</v>
      </c>
      <c r="G275" s="169"/>
      <c r="H275" s="169"/>
      <c r="I275" s="172"/>
      <c r="J275" s="183">
        <f>BK275</f>
        <v>0</v>
      </c>
      <c r="K275" s="169"/>
      <c r="L275" s="174"/>
      <c r="M275" s="175"/>
      <c r="N275" s="176"/>
      <c r="O275" s="176"/>
      <c r="P275" s="177">
        <f>SUM(P276:P303)</f>
        <v>0</v>
      </c>
      <c r="Q275" s="176"/>
      <c r="R275" s="177">
        <f>SUM(R276:R303)</f>
        <v>58.137320000000003</v>
      </c>
      <c r="S275" s="176"/>
      <c r="T275" s="178">
        <f>SUM(T276:T303)</f>
        <v>0</v>
      </c>
      <c r="AR275" s="179" t="s">
        <v>83</v>
      </c>
      <c r="AT275" s="180" t="s">
        <v>74</v>
      </c>
      <c r="AU275" s="180" t="s">
        <v>83</v>
      </c>
      <c r="AY275" s="179" t="s">
        <v>120</v>
      </c>
      <c r="BK275" s="181">
        <f>SUM(BK276:BK303)</f>
        <v>0</v>
      </c>
    </row>
    <row r="276" spans="1:65" s="2" customFormat="1" ht="24.2" customHeight="1">
      <c r="A276" s="35"/>
      <c r="B276" s="36"/>
      <c r="C276" s="184" t="s">
        <v>323</v>
      </c>
      <c r="D276" s="184" t="s">
        <v>122</v>
      </c>
      <c r="E276" s="185" t="s">
        <v>324</v>
      </c>
      <c r="F276" s="186" t="s">
        <v>325</v>
      </c>
      <c r="G276" s="187" t="s">
        <v>326</v>
      </c>
      <c r="H276" s="188">
        <v>21</v>
      </c>
      <c r="I276" s="189"/>
      <c r="J276" s="190">
        <f>ROUND(I276*H276,2)</f>
        <v>0</v>
      </c>
      <c r="K276" s="191"/>
      <c r="L276" s="40"/>
      <c r="M276" s="192" t="s">
        <v>1</v>
      </c>
      <c r="N276" s="193" t="s">
        <v>40</v>
      </c>
      <c r="O276" s="72"/>
      <c r="P276" s="194">
        <f>O276*H276</f>
        <v>0</v>
      </c>
      <c r="Q276" s="194">
        <v>2.7599999999999999E-3</v>
      </c>
      <c r="R276" s="194">
        <f>Q276*H276</f>
        <v>5.7959999999999998E-2</v>
      </c>
      <c r="S276" s="194">
        <v>0</v>
      </c>
      <c r="T276" s="19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6" t="s">
        <v>126</v>
      </c>
      <c r="AT276" s="196" t="s">
        <v>122</v>
      </c>
      <c r="AU276" s="196" t="s">
        <v>85</v>
      </c>
      <c r="AY276" s="18" t="s">
        <v>120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18" t="s">
        <v>83</v>
      </c>
      <c r="BK276" s="197">
        <f>ROUND(I276*H276,2)</f>
        <v>0</v>
      </c>
      <c r="BL276" s="18" t="s">
        <v>126</v>
      </c>
      <c r="BM276" s="196" t="s">
        <v>327</v>
      </c>
    </row>
    <row r="277" spans="1:65" s="13" customFormat="1" ht="11.25">
      <c r="B277" s="198"/>
      <c r="C277" s="199"/>
      <c r="D277" s="200" t="s">
        <v>128</v>
      </c>
      <c r="E277" s="201" t="s">
        <v>1</v>
      </c>
      <c r="F277" s="202" t="s">
        <v>328</v>
      </c>
      <c r="G277" s="199"/>
      <c r="H277" s="203">
        <v>21</v>
      </c>
      <c r="I277" s="204"/>
      <c r="J277" s="199"/>
      <c r="K277" s="199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128</v>
      </c>
      <c r="AU277" s="209" t="s">
        <v>85</v>
      </c>
      <c r="AV277" s="13" t="s">
        <v>85</v>
      </c>
      <c r="AW277" s="13" t="s">
        <v>32</v>
      </c>
      <c r="AX277" s="13" t="s">
        <v>83</v>
      </c>
      <c r="AY277" s="209" t="s">
        <v>120</v>
      </c>
    </row>
    <row r="278" spans="1:65" s="2" customFormat="1" ht="24.2" customHeight="1">
      <c r="A278" s="35"/>
      <c r="B278" s="36"/>
      <c r="C278" s="184" t="s">
        <v>329</v>
      </c>
      <c r="D278" s="184" t="s">
        <v>122</v>
      </c>
      <c r="E278" s="185" t="s">
        <v>330</v>
      </c>
      <c r="F278" s="186" t="s">
        <v>331</v>
      </c>
      <c r="G278" s="187" t="s">
        <v>326</v>
      </c>
      <c r="H278" s="188">
        <v>179.6</v>
      </c>
      <c r="I278" s="189"/>
      <c r="J278" s="190">
        <f>ROUND(I278*H278,2)</f>
        <v>0</v>
      </c>
      <c r="K278" s="191"/>
      <c r="L278" s="40"/>
      <c r="M278" s="192" t="s">
        <v>1</v>
      </c>
      <c r="N278" s="193" t="s">
        <v>40</v>
      </c>
      <c r="O278" s="72"/>
      <c r="P278" s="194">
        <f>O278*H278</f>
        <v>0</v>
      </c>
      <c r="Q278" s="194">
        <v>4.4000000000000003E-3</v>
      </c>
      <c r="R278" s="194">
        <f>Q278*H278</f>
        <v>0.79024000000000005</v>
      </c>
      <c r="S278" s="194">
        <v>0</v>
      </c>
      <c r="T278" s="195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6" t="s">
        <v>126</v>
      </c>
      <c r="AT278" s="196" t="s">
        <v>122</v>
      </c>
      <c r="AU278" s="196" t="s">
        <v>85</v>
      </c>
      <c r="AY278" s="18" t="s">
        <v>120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8" t="s">
        <v>83</v>
      </c>
      <c r="BK278" s="197">
        <f>ROUND(I278*H278,2)</f>
        <v>0</v>
      </c>
      <c r="BL278" s="18" t="s">
        <v>126</v>
      </c>
      <c r="BM278" s="196" t="s">
        <v>332</v>
      </c>
    </row>
    <row r="279" spans="1:65" s="13" customFormat="1" ht="11.25">
      <c r="B279" s="198"/>
      <c r="C279" s="199"/>
      <c r="D279" s="200" t="s">
        <v>128</v>
      </c>
      <c r="E279" s="201" t="s">
        <v>1</v>
      </c>
      <c r="F279" s="202" t="s">
        <v>333</v>
      </c>
      <c r="G279" s="199"/>
      <c r="H279" s="203">
        <v>101.1</v>
      </c>
      <c r="I279" s="204"/>
      <c r="J279" s="199"/>
      <c r="K279" s="199"/>
      <c r="L279" s="205"/>
      <c r="M279" s="206"/>
      <c r="N279" s="207"/>
      <c r="O279" s="207"/>
      <c r="P279" s="207"/>
      <c r="Q279" s="207"/>
      <c r="R279" s="207"/>
      <c r="S279" s="207"/>
      <c r="T279" s="208"/>
      <c r="AT279" s="209" t="s">
        <v>128</v>
      </c>
      <c r="AU279" s="209" t="s">
        <v>85</v>
      </c>
      <c r="AV279" s="13" t="s">
        <v>85</v>
      </c>
      <c r="AW279" s="13" t="s">
        <v>32</v>
      </c>
      <c r="AX279" s="13" t="s">
        <v>75</v>
      </c>
      <c r="AY279" s="209" t="s">
        <v>120</v>
      </c>
    </row>
    <row r="280" spans="1:65" s="13" customFormat="1" ht="11.25">
      <c r="B280" s="198"/>
      <c r="C280" s="199"/>
      <c r="D280" s="200" t="s">
        <v>128</v>
      </c>
      <c r="E280" s="201" t="s">
        <v>1</v>
      </c>
      <c r="F280" s="202" t="s">
        <v>334</v>
      </c>
      <c r="G280" s="199"/>
      <c r="H280" s="203">
        <v>65.099999999999994</v>
      </c>
      <c r="I280" s="204"/>
      <c r="J280" s="199"/>
      <c r="K280" s="199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128</v>
      </c>
      <c r="AU280" s="209" t="s">
        <v>85</v>
      </c>
      <c r="AV280" s="13" t="s">
        <v>85</v>
      </c>
      <c r="AW280" s="13" t="s">
        <v>32</v>
      </c>
      <c r="AX280" s="13" t="s">
        <v>75</v>
      </c>
      <c r="AY280" s="209" t="s">
        <v>120</v>
      </c>
    </row>
    <row r="281" spans="1:65" s="13" customFormat="1" ht="11.25">
      <c r="B281" s="198"/>
      <c r="C281" s="199"/>
      <c r="D281" s="200" t="s">
        <v>128</v>
      </c>
      <c r="E281" s="201" t="s">
        <v>1</v>
      </c>
      <c r="F281" s="202" t="s">
        <v>335</v>
      </c>
      <c r="G281" s="199"/>
      <c r="H281" s="203">
        <v>13.4</v>
      </c>
      <c r="I281" s="204"/>
      <c r="J281" s="199"/>
      <c r="K281" s="199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128</v>
      </c>
      <c r="AU281" s="209" t="s">
        <v>85</v>
      </c>
      <c r="AV281" s="13" t="s">
        <v>85</v>
      </c>
      <c r="AW281" s="13" t="s">
        <v>32</v>
      </c>
      <c r="AX281" s="13" t="s">
        <v>75</v>
      </c>
      <c r="AY281" s="209" t="s">
        <v>120</v>
      </c>
    </row>
    <row r="282" spans="1:65" s="16" customFormat="1" ht="11.25">
      <c r="B282" s="231"/>
      <c r="C282" s="232"/>
      <c r="D282" s="200" t="s">
        <v>128</v>
      </c>
      <c r="E282" s="233" t="s">
        <v>1</v>
      </c>
      <c r="F282" s="234" t="s">
        <v>199</v>
      </c>
      <c r="G282" s="232"/>
      <c r="H282" s="235">
        <v>179.6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128</v>
      </c>
      <c r="AU282" s="241" t="s">
        <v>85</v>
      </c>
      <c r="AV282" s="16" t="s">
        <v>126</v>
      </c>
      <c r="AW282" s="16" t="s">
        <v>32</v>
      </c>
      <c r="AX282" s="16" t="s">
        <v>83</v>
      </c>
      <c r="AY282" s="241" t="s">
        <v>120</v>
      </c>
    </row>
    <row r="283" spans="1:65" s="2" customFormat="1" ht="24.2" customHeight="1">
      <c r="A283" s="35"/>
      <c r="B283" s="36"/>
      <c r="C283" s="184" t="s">
        <v>336</v>
      </c>
      <c r="D283" s="184" t="s">
        <v>122</v>
      </c>
      <c r="E283" s="185" t="s">
        <v>337</v>
      </c>
      <c r="F283" s="186" t="s">
        <v>338</v>
      </c>
      <c r="G283" s="187" t="s">
        <v>339</v>
      </c>
      <c r="H283" s="188">
        <v>15</v>
      </c>
      <c r="I283" s="189"/>
      <c r="J283" s="190">
        <f>ROUND(I283*H283,2)</f>
        <v>0</v>
      </c>
      <c r="K283" s="191"/>
      <c r="L283" s="40"/>
      <c r="M283" s="192" t="s">
        <v>1</v>
      </c>
      <c r="N283" s="193" t="s">
        <v>40</v>
      </c>
      <c r="O283" s="72"/>
      <c r="P283" s="194">
        <f>O283*H283</f>
        <v>0</v>
      </c>
      <c r="Q283" s="194">
        <v>1.8000000000000001E-4</v>
      </c>
      <c r="R283" s="194">
        <f>Q283*H283</f>
        <v>2.7000000000000001E-3</v>
      </c>
      <c r="S283" s="194">
        <v>0</v>
      </c>
      <c r="T283" s="195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6" t="s">
        <v>126</v>
      </c>
      <c r="AT283" s="196" t="s">
        <v>122</v>
      </c>
      <c r="AU283" s="196" t="s">
        <v>85</v>
      </c>
      <c r="AY283" s="18" t="s">
        <v>120</v>
      </c>
      <c r="BE283" s="197">
        <f>IF(N283="základní",J283,0)</f>
        <v>0</v>
      </c>
      <c r="BF283" s="197">
        <f>IF(N283="snížená",J283,0)</f>
        <v>0</v>
      </c>
      <c r="BG283" s="197">
        <f>IF(N283="zákl. přenesená",J283,0)</f>
        <v>0</v>
      </c>
      <c r="BH283" s="197">
        <f>IF(N283="sníž. přenesená",J283,0)</f>
        <v>0</v>
      </c>
      <c r="BI283" s="197">
        <f>IF(N283="nulová",J283,0)</f>
        <v>0</v>
      </c>
      <c r="BJ283" s="18" t="s">
        <v>83</v>
      </c>
      <c r="BK283" s="197">
        <f>ROUND(I283*H283,2)</f>
        <v>0</v>
      </c>
      <c r="BL283" s="18" t="s">
        <v>126</v>
      </c>
      <c r="BM283" s="196" t="s">
        <v>340</v>
      </c>
    </row>
    <row r="284" spans="1:65" s="2" customFormat="1" ht="24.2" customHeight="1">
      <c r="A284" s="35"/>
      <c r="B284" s="36"/>
      <c r="C284" s="184" t="s">
        <v>341</v>
      </c>
      <c r="D284" s="184" t="s">
        <v>122</v>
      </c>
      <c r="E284" s="185" t="s">
        <v>342</v>
      </c>
      <c r="F284" s="186" t="s">
        <v>343</v>
      </c>
      <c r="G284" s="187" t="s">
        <v>286</v>
      </c>
      <c r="H284" s="188">
        <v>20</v>
      </c>
      <c r="I284" s="189"/>
      <c r="J284" s="190">
        <f>ROUND(I284*H284,2)</f>
        <v>0</v>
      </c>
      <c r="K284" s="191"/>
      <c r="L284" s="40"/>
      <c r="M284" s="192" t="s">
        <v>1</v>
      </c>
      <c r="N284" s="193" t="s">
        <v>40</v>
      </c>
      <c r="O284" s="72"/>
      <c r="P284" s="194">
        <f>O284*H284</f>
        <v>0</v>
      </c>
      <c r="Q284" s="194">
        <v>1.0189999999999999E-2</v>
      </c>
      <c r="R284" s="194">
        <f>Q284*H284</f>
        <v>0.20379999999999998</v>
      </c>
      <c r="S284" s="194">
        <v>0</v>
      </c>
      <c r="T284" s="19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6" t="s">
        <v>126</v>
      </c>
      <c r="AT284" s="196" t="s">
        <v>122</v>
      </c>
      <c r="AU284" s="196" t="s">
        <v>85</v>
      </c>
      <c r="AY284" s="18" t="s">
        <v>120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8" t="s">
        <v>83</v>
      </c>
      <c r="BK284" s="197">
        <f>ROUND(I284*H284,2)</f>
        <v>0</v>
      </c>
      <c r="BL284" s="18" t="s">
        <v>126</v>
      </c>
      <c r="BM284" s="196" t="s">
        <v>344</v>
      </c>
    </row>
    <row r="285" spans="1:65" s="13" customFormat="1" ht="11.25">
      <c r="B285" s="198"/>
      <c r="C285" s="199"/>
      <c r="D285" s="200" t="s">
        <v>128</v>
      </c>
      <c r="E285" s="201" t="s">
        <v>1</v>
      </c>
      <c r="F285" s="202" t="s">
        <v>345</v>
      </c>
      <c r="G285" s="199"/>
      <c r="H285" s="203">
        <v>20</v>
      </c>
      <c r="I285" s="204"/>
      <c r="J285" s="199"/>
      <c r="K285" s="199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128</v>
      </c>
      <c r="AU285" s="209" t="s">
        <v>85</v>
      </c>
      <c r="AV285" s="13" t="s">
        <v>85</v>
      </c>
      <c r="AW285" s="13" t="s">
        <v>32</v>
      </c>
      <c r="AX285" s="13" t="s">
        <v>83</v>
      </c>
      <c r="AY285" s="209" t="s">
        <v>120</v>
      </c>
    </row>
    <row r="286" spans="1:65" s="2" customFormat="1" ht="21.75" customHeight="1">
      <c r="A286" s="35"/>
      <c r="B286" s="36"/>
      <c r="C286" s="242" t="s">
        <v>346</v>
      </c>
      <c r="D286" s="242" t="s">
        <v>273</v>
      </c>
      <c r="E286" s="243" t="s">
        <v>347</v>
      </c>
      <c r="F286" s="244" t="s">
        <v>348</v>
      </c>
      <c r="G286" s="245" t="s">
        <v>286</v>
      </c>
      <c r="H286" s="246">
        <v>4</v>
      </c>
      <c r="I286" s="247"/>
      <c r="J286" s="248">
        <f>ROUND(I286*H286,2)</f>
        <v>0</v>
      </c>
      <c r="K286" s="249"/>
      <c r="L286" s="250"/>
      <c r="M286" s="251" t="s">
        <v>1</v>
      </c>
      <c r="N286" s="252" t="s">
        <v>40</v>
      </c>
      <c r="O286" s="72"/>
      <c r="P286" s="194">
        <f>O286*H286</f>
        <v>0</v>
      </c>
      <c r="Q286" s="194">
        <v>0.254</v>
      </c>
      <c r="R286" s="194">
        <f>Q286*H286</f>
        <v>1.016</v>
      </c>
      <c r="S286" s="194">
        <v>0</v>
      </c>
      <c r="T286" s="19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6" t="s">
        <v>200</v>
      </c>
      <c r="AT286" s="196" t="s">
        <v>273</v>
      </c>
      <c r="AU286" s="196" t="s">
        <v>85</v>
      </c>
      <c r="AY286" s="18" t="s">
        <v>120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18" t="s">
        <v>83</v>
      </c>
      <c r="BK286" s="197">
        <f>ROUND(I286*H286,2)</f>
        <v>0</v>
      </c>
      <c r="BL286" s="18" t="s">
        <v>126</v>
      </c>
      <c r="BM286" s="196" t="s">
        <v>349</v>
      </c>
    </row>
    <row r="287" spans="1:65" s="2" customFormat="1" ht="21.75" customHeight="1">
      <c r="A287" s="35"/>
      <c r="B287" s="36"/>
      <c r="C287" s="242" t="s">
        <v>350</v>
      </c>
      <c r="D287" s="242" t="s">
        <v>273</v>
      </c>
      <c r="E287" s="243" t="s">
        <v>351</v>
      </c>
      <c r="F287" s="244" t="s">
        <v>352</v>
      </c>
      <c r="G287" s="245" t="s">
        <v>286</v>
      </c>
      <c r="H287" s="246">
        <v>5</v>
      </c>
      <c r="I287" s="247"/>
      <c r="J287" s="248">
        <f>ROUND(I287*H287,2)</f>
        <v>0</v>
      </c>
      <c r="K287" s="249"/>
      <c r="L287" s="250"/>
      <c r="M287" s="251" t="s">
        <v>1</v>
      </c>
      <c r="N287" s="252" t="s">
        <v>40</v>
      </c>
      <c r="O287" s="72"/>
      <c r="P287" s="194">
        <f>O287*H287</f>
        <v>0</v>
      </c>
      <c r="Q287" s="194">
        <v>0.50600000000000001</v>
      </c>
      <c r="R287" s="194">
        <f>Q287*H287</f>
        <v>2.5300000000000002</v>
      </c>
      <c r="S287" s="194">
        <v>0</v>
      </c>
      <c r="T287" s="195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6" t="s">
        <v>200</v>
      </c>
      <c r="AT287" s="196" t="s">
        <v>273</v>
      </c>
      <c r="AU287" s="196" t="s">
        <v>85</v>
      </c>
      <c r="AY287" s="18" t="s">
        <v>120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18" t="s">
        <v>83</v>
      </c>
      <c r="BK287" s="197">
        <f>ROUND(I287*H287,2)</f>
        <v>0</v>
      </c>
      <c r="BL287" s="18" t="s">
        <v>126</v>
      </c>
      <c r="BM287" s="196" t="s">
        <v>353</v>
      </c>
    </row>
    <row r="288" spans="1:65" s="2" customFormat="1" ht="21.75" customHeight="1">
      <c r="A288" s="35"/>
      <c r="B288" s="36"/>
      <c r="C288" s="242" t="s">
        <v>354</v>
      </c>
      <c r="D288" s="242" t="s">
        <v>273</v>
      </c>
      <c r="E288" s="243" t="s">
        <v>355</v>
      </c>
      <c r="F288" s="244" t="s">
        <v>356</v>
      </c>
      <c r="G288" s="245" t="s">
        <v>286</v>
      </c>
      <c r="H288" s="246">
        <v>3</v>
      </c>
      <c r="I288" s="247"/>
      <c r="J288" s="248">
        <f>ROUND(I288*H288,2)</f>
        <v>0</v>
      </c>
      <c r="K288" s="249"/>
      <c r="L288" s="250"/>
      <c r="M288" s="251" t="s">
        <v>1</v>
      </c>
      <c r="N288" s="252" t="s">
        <v>40</v>
      </c>
      <c r="O288" s="72"/>
      <c r="P288" s="194">
        <f>O288*H288</f>
        <v>0</v>
      </c>
      <c r="Q288" s="194">
        <v>0.76</v>
      </c>
      <c r="R288" s="194">
        <f>Q288*H288</f>
        <v>2.2800000000000002</v>
      </c>
      <c r="S288" s="194">
        <v>0</v>
      </c>
      <c r="T288" s="19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6" t="s">
        <v>200</v>
      </c>
      <c r="AT288" s="196" t="s">
        <v>273</v>
      </c>
      <c r="AU288" s="196" t="s">
        <v>85</v>
      </c>
      <c r="AY288" s="18" t="s">
        <v>120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8" t="s">
        <v>83</v>
      </c>
      <c r="BK288" s="197">
        <f>ROUND(I288*H288,2)</f>
        <v>0</v>
      </c>
      <c r="BL288" s="18" t="s">
        <v>126</v>
      </c>
      <c r="BM288" s="196" t="s">
        <v>357</v>
      </c>
    </row>
    <row r="289" spans="1:65" s="2" customFormat="1" ht="21.75" customHeight="1">
      <c r="A289" s="35"/>
      <c r="B289" s="36"/>
      <c r="C289" s="242" t="s">
        <v>358</v>
      </c>
      <c r="D289" s="242" t="s">
        <v>273</v>
      </c>
      <c r="E289" s="243" t="s">
        <v>359</v>
      </c>
      <c r="F289" s="244" t="s">
        <v>360</v>
      </c>
      <c r="G289" s="245" t="s">
        <v>286</v>
      </c>
      <c r="H289" s="246">
        <v>8</v>
      </c>
      <c r="I289" s="247"/>
      <c r="J289" s="248">
        <f>ROUND(I289*H289,2)</f>
        <v>0</v>
      </c>
      <c r="K289" s="249"/>
      <c r="L289" s="250"/>
      <c r="M289" s="251" t="s">
        <v>1</v>
      </c>
      <c r="N289" s="252" t="s">
        <v>40</v>
      </c>
      <c r="O289" s="72"/>
      <c r="P289" s="194">
        <f>O289*H289</f>
        <v>0</v>
      </c>
      <c r="Q289" s="194">
        <v>1.0129999999999999</v>
      </c>
      <c r="R289" s="194">
        <f>Q289*H289</f>
        <v>8.1039999999999992</v>
      </c>
      <c r="S289" s="194">
        <v>0</v>
      </c>
      <c r="T289" s="19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6" t="s">
        <v>200</v>
      </c>
      <c r="AT289" s="196" t="s">
        <v>273</v>
      </c>
      <c r="AU289" s="196" t="s">
        <v>85</v>
      </c>
      <c r="AY289" s="18" t="s">
        <v>120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8" t="s">
        <v>83</v>
      </c>
      <c r="BK289" s="197">
        <f>ROUND(I289*H289,2)</f>
        <v>0</v>
      </c>
      <c r="BL289" s="18" t="s">
        <v>126</v>
      </c>
      <c r="BM289" s="196" t="s">
        <v>361</v>
      </c>
    </row>
    <row r="290" spans="1:65" s="2" customFormat="1" ht="24.2" customHeight="1">
      <c r="A290" s="35"/>
      <c r="B290" s="36"/>
      <c r="C290" s="242" t="s">
        <v>362</v>
      </c>
      <c r="D290" s="242" t="s">
        <v>273</v>
      </c>
      <c r="E290" s="243" t="s">
        <v>363</v>
      </c>
      <c r="F290" s="244" t="s">
        <v>364</v>
      </c>
      <c r="G290" s="245" t="s">
        <v>286</v>
      </c>
      <c r="H290" s="246">
        <v>34</v>
      </c>
      <c r="I290" s="247"/>
      <c r="J290" s="248">
        <f>ROUND(I290*H290,2)</f>
        <v>0</v>
      </c>
      <c r="K290" s="249"/>
      <c r="L290" s="250"/>
      <c r="M290" s="251" t="s">
        <v>1</v>
      </c>
      <c r="N290" s="252" t="s">
        <v>40</v>
      </c>
      <c r="O290" s="72"/>
      <c r="P290" s="194">
        <f>O290*H290</f>
        <v>0</v>
      </c>
      <c r="Q290" s="194">
        <v>2E-3</v>
      </c>
      <c r="R290" s="194">
        <f>Q290*H290</f>
        <v>6.8000000000000005E-2</v>
      </c>
      <c r="S290" s="194">
        <v>0</v>
      </c>
      <c r="T290" s="19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6" t="s">
        <v>200</v>
      </c>
      <c r="AT290" s="196" t="s">
        <v>273</v>
      </c>
      <c r="AU290" s="196" t="s">
        <v>85</v>
      </c>
      <c r="AY290" s="18" t="s">
        <v>120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18" t="s">
        <v>83</v>
      </c>
      <c r="BK290" s="197">
        <f>ROUND(I290*H290,2)</f>
        <v>0</v>
      </c>
      <c r="BL290" s="18" t="s">
        <v>126</v>
      </c>
      <c r="BM290" s="196" t="s">
        <v>365</v>
      </c>
    </row>
    <row r="291" spans="1:65" s="13" customFormat="1" ht="11.25">
      <c r="B291" s="198"/>
      <c r="C291" s="199"/>
      <c r="D291" s="200" t="s">
        <v>128</v>
      </c>
      <c r="E291" s="201" t="s">
        <v>1</v>
      </c>
      <c r="F291" s="202" t="s">
        <v>366</v>
      </c>
      <c r="G291" s="199"/>
      <c r="H291" s="203">
        <v>34</v>
      </c>
      <c r="I291" s="204"/>
      <c r="J291" s="199"/>
      <c r="K291" s="199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128</v>
      </c>
      <c r="AU291" s="209" t="s">
        <v>85</v>
      </c>
      <c r="AV291" s="13" t="s">
        <v>85</v>
      </c>
      <c r="AW291" s="13" t="s">
        <v>32</v>
      </c>
      <c r="AX291" s="13" t="s">
        <v>83</v>
      </c>
      <c r="AY291" s="209" t="s">
        <v>120</v>
      </c>
    </row>
    <row r="292" spans="1:65" s="2" customFormat="1" ht="24.2" customHeight="1">
      <c r="A292" s="35"/>
      <c r="B292" s="36"/>
      <c r="C292" s="184" t="s">
        <v>367</v>
      </c>
      <c r="D292" s="184" t="s">
        <v>122</v>
      </c>
      <c r="E292" s="185" t="s">
        <v>368</v>
      </c>
      <c r="F292" s="186" t="s">
        <v>369</v>
      </c>
      <c r="G292" s="187" t="s">
        <v>286</v>
      </c>
      <c r="H292" s="188">
        <v>12</v>
      </c>
      <c r="I292" s="189"/>
      <c r="J292" s="190">
        <f>ROUND(I292*H292,2)</f>
        <v>0</v>
      </c>
      <c r="K292" s="191"/>
      <c r="L292" s="40"/>
      <c r="M292" s="192" t="s">
        <v>1</v>
      </c>
      <c r="N292" s="193" t="s">
        <v>40</v>
      </c>
      <c r="O292" s="72"/>
      <c r="P292" s="194">
        <f>O292*H292</f>
        <v>0</v>
      </c>
      <c r="Q292" s="194">
        <v>1.248E-2</v>
      </c>
      <c r="R292" s="194">
        <f>Q292*H292</f>
        <v>0.14976</v>
      </c>
      <c r="S292" s="194">
        <v>0</v>
      </c>
      <c r="T292" s="19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6" t="s">
        <v>126</v>
      </c>
      <c r="AT292" s="196" t="s">
        <v>122</v>
      </c>
      <c r="AU292" s="196" t="s">
        <v>85</v>
      </c>
      <c r="AY292" s="18" t="s">
        <v>120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18" t="s">
        <v>83</v>
      </c>
      <c r="BK292" s="197">
        <f>ROUND(I292*H292,2)</f>
        <v>0</v>
      </c>
      <c r="BL292" s="18" t="s">
        <v>126</v>
      </c>
      <c r="BM292" s="196" t="s">
        <v>370</v>
      </c>
    </row>
    <row r="293" spans="1:65" s="2" customFormat="1" ht="24.2" customHeight="1">
      <c r="A293" s="35"/>
      <c r="B293" s="36"/>
      <c r="C293" s="242" t="s">
        <v>371</v>
      </c>
      <c r="D293" s="242" t="s">
        <v>273</v>
      </c>
      <c r="E293" s="243" t="s">
        <v>372</v>
      </c>
      <c r="F293" s="244" t="s">
        <v>373</v>
      </c>
      <c r="G293" s="245" t="s">
        <v>286</v>
      </c>
      <c r="H293" s="246">
        <v>12</v>
      </c>
      <c r="I293" s="247"/>
      <c r="J293" s="248">
        <f>ROUND(I293*H293,2)</f>
        <v>0</v>
      </c>
      <c r="K293" s="249"/>
      <c r="L293" s="250"/>
      <c r="M293" s="251" t="s">
        <v>1</v>
      </c>
      <c r="N293" s="252" t="s">
        <v>40</v>
      </c>
      <c r="O293" s="72"/>
      <c r="P293" s="194">
        <f>O293*H293</f>
        <v>0</v>
      </c>
      <c r="Q293" s="194">
        <v>0.54800000000000004</v>
      </c>
      <c r="R293" s="194">
        <f>Q293*H293</f>
        <v>6.5760000000000005</v>
      </c>
      <c r="S293" s="194">
        <v>0</v>
      </c>
      <c r="T293" s="19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6" t="s">
        <v>200</v>
      </c>
      <c r="AT293" s="196" t="s">
        <v>273</v>
      </c>
      <c r="AU293" s="196" t="s">
        <v>85</v>
      </c>
      <c r="AY293" s="18" t="s">
        <v>120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8" t="s">
        <v>83</v>
      </c>
      <c r="BK293" s="197">
        <f>ROUND(I293*H293,2)</f>
        <v>0</v>
      </c>
      <c r="BL293" s="18" t="s">
        <v>126</v>
      </c>
      <c r="BM293" s="196" t="s">
        <v>374</v>
      </c>
    </row>
    <row r="294" spans="1:65" s="2" customFormat="1" ht="24.2" customHeight="1">
      <c r="A294" s="35"/>
      <c r="B294" s="36"/>
      <c r="C294" s="184" t="s">
        <v>375</v>
      </c>
      <c r="D294" s="184" t="s">
        <v>122</v>
      </c>
      <c r="E294" s="185" t="s">
        <v>376</v>
      </c>
      <c r="F294" s="186" t="s">
        <v>377</v>
      </c>
      <c r="G294" s="187" t="s">
        <v>286</v>
      </c>
      <c r="H294" s="188">
        <v>14</v>
      </c>
      <c r="I294" s="189"/>
      <c r="J294" s="190">
        <f>ROUND(I294*H294,2)</f>
        <v>0</v>
      </c>
      <c r="K294" s="191"/>
      <c r="L294" s="40"/>
      <c r="M294" s="192" t="s">
        <v>1</v>
      </c>
      <c r="N294" s="193" t="s">
        <v>40</v>
      </c>
      <c r="O294" s="72"/>
      <c r="P294" s="194">
        <f>O294*H294</f>
        <v>0</v>
      </c>
      <c r="Q294" s="194">
        <v>2.8539999999999999E-2</v>
      </c>
      <c r="R294" s="194">
        <f>Q294*H294</f>
        <v>0.39955999999999997</v>
      </c>
      <c r="S294" s="194">
        <v>0</v>
      </c>
      <c r="T294" s="19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6" t="s">
        <v>126</v>
      </c>
      <c r="AT294" s="196" t="s">
        <v>122</v>
      </c>
      <c r="AU294" s="196" t="s">
        <v>85</v>
      </c>
      <c r="AY294" s="18" t="s">
        <v>120</v>
      </c>
      <c r="BE294" s="197">
        <f>IF(N294="základní",J294,0)</f>
        <v>0</v>
      </c>
      <c r="BF294" s="197">
        <f>IF(N294="snížená",J294,0)</f>
        <v>0</v>
      </c>
      <c r="BG294" s="197">
        <f>IF(N294="zákl. přenesená",J294,0)</f>
        <v>0</v>
      </c>
      <c r="BH294" s="197">
        <f>IF(N294="sníž. přenesená",J294,0)</f>
        <v>0</v>
      </c>
      <c r="BI294" s="197">
        <f>IF(N294="nulová",J294,0)</f>
        <v>0</v>
      </c>
      <c r="BJ294" s="18" t="s">
        <v>83</v>
      </c>
      <c r="BK294" s="197">
        <f>ROUND(I294*H294,2)</f>
        <v>0</v>
      </c>
      <c r="BL294" s="18" t="s">
        <v>126</v>
      </c>
      <c r="BM294" s="196" t="s">
        <v>378</v>
      </c>
    </row>
    <row r="295" spans="1:65" s="13" customFormat="1" ht="11.25">
      <c r="B295" s="198"/>
      <c r="C295" s="199"/>
      <c r="D295" s="200" t="s">
        <v>128</v>
      </c>
      <c r="E295" s="201" t="s">
        <v>1</v>
      </c>
      <c r="F295" s="202" t="s">
        <v>379</v>
      </c>
      <c r="G295" s="199"/>
      <c r="H295" s="203">
        <v>14</v>
      </c>
      <c r="I295" s="204"/>
      <c r="J295" s="199"/>
      <c r="K295" s="199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128</v>
      </c>
      <c r="AU295" s="209" t="s">
        <v>85</v>
      </c>
      <c r="AV295" s="13" t="s">
        <v>85</v>
      </c>
      <c r="AW295" s="13" t="s">
        <v>32</v>
      </c>
      <c r="AX295" s="13" t="s">
        <v>83</v>
      </c>
      <c r="AY295" s="209" t="s">
        <v>120</v>
      </c>
    </row>
    <row r="296" spans="1:65" s="2" customFormat="1" ht="24.2" customHeight="1">
      <c r="A296" s="35"/>
      <c r="B296" s="36"/>
      <c r="C296" s="242" t="s">
        <v>380</v>
      </c>
      <c r="D296" s="242" t="s">
        <v>273</v>
      </c>
      <c r="E296" s="243" t="s">
        <v>381</v>
      </c>
      <c r="F296" s="244" t="s">
        <v>382</v>
      </c>
      <c r="G296" s="245" t="s">
        <v>286</v>
      </c>
      <c r="H296" s="246">
        <v>13</v>
      </c>
      <c r="I296" s="247"/>
      <c r="J296" s="248">
        <f t="shared" ref="J296:J303" si="0">ROUND(I296*H296,2)</f>
        <v>0</v>
      </c>
      <c r="K296" s="249"/>
      <c r="L296" s="250"/>
      <c r="M296" s="251" t="s">
        <v>1</v>
      </c>
      <c r="N296" s="252" t="s">
        <v>40</v>
      </c>
      <c r="O296" s="72"/>
      <c r="P296" s="194">
        <f t="shared" ref="P296:P303" si="1">O296*H296</f>
        <v>0</v>
      </c>
      <c r="Q296" s="194">
        <v>2.1</v>
      </c>
      <c r="R296" s="194">
        <f t="shared" ref="R296:R303" si="2">Q296*H296</f>
        <v>27.3</v>
      </c>
      <c r="S296" s="194">
        <v>0</v>
      </c>
      <c r="T296" s="195">
        <f t="shared" ref="T296:T303" si="3"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6" t="s">
        <v>200</v>
      </c>
      <c r="AT296" s="196" t="s">
        <v>273</v>
      </c>
      <c r="AU296" s="196" t="s">
        <v>85</v>
      </c>
      <c r="AY296" s="18" t="s">
        <v>120</v>
      </c>
      <c r="BE296" s="197">
        <f t="shared" ref="BE296:BE303" si="4">IF(N296="základní",J296,0)</f>
        <v>0</v>
      </c>
      <c r="BF296" s="197">
        <f t="shared" ref="BF296:BF303" si="5">IF(N296="snížená",J296,0)</f>
        <v>0</v>
      </c>
      <c r="BG296" s="197">
        <f t="shared" ref="BG296:BG303" si="6">IF(N296="zákl. přenesená",J296,0)</f>
        <v>0</v>
      </c>
      <c r="BH296" s="197">
        <f t="shared" ref="BH296:BH303" si="7">IF(N296="sníž. přenesená",J296,0)</f>
        <v>0</v>
      </c>
      <c r="BI296" s="197">
        <f t="shared" ref="BI296:BI303" si="8">IF(N296="nulová",J296,0)</f>
        <v>0</v>
      </c>
      <c r="BJ296" s="18" t="s">
        <v>83</v>
      </c>
      <c r="BK296" s="197">
        <f t="shared" ref="BK296:BK303" si="9">ROUND(I296*H296,2)</f>
        <v>0</v>
      </c>
      <c r="BL296" s="18" t="s">
        <v>126</v>
      </c>
      <c r="BM296" s="196" t="s">
        <v>383</v>
      </c>
    </row>
    <row r="297" spans="1:65" s="2" customFormat="1" ht="24.2" customHeight="1">
      <c r="A297" s="35"/>
      <c r="B297" s="36"/>
      <c r="C297" s="242" t="s">
        <v>384</v>
      </c>
      <c r="D297" s="242" t="s">
        <v>273</v>
      </c>
      <c r="E297" s="243" t="s">
        <v>385</v>
      </c>
      <c r="F297" s="244" t="s">
        <v>386</v>
      </c>
      <c r="G297" s="245" t="s">
        <v>286</v>
      </c>
      <c r="H297" s="246">
        <v>1</v>
      </c>
      <c r="I297" s="247"/>
      <c r="J297" s="248">
        <f t="shared" si="0"/>
        <v>0</v>
      </c>
      <c r="K297" s="249"/>
      <c r="L297" s="250"/>
      <c r="M297" s="251" t="s">
        <v>1</v>
      </c>
      <c r="N297" s="252" t="s">
        <v>40</v>
      </c>
      <c r="O297" s="72"/>
      <c r="P297" s="194">
        <f t="shared" si="1"/>
        <v>0</v>
      </c>
      <c r="Q297" s="194">
        <v>2.1</v>
      </c>
      <c r="R297" s="194">
        <f t="shared" si="2"/>
        <v>2.1</v>
      </c>
      <c r="S297" s="194">
        <v>0</v>
      </c>
      <c r="T297" s="195">
        <f t="shared" si="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6" t="s">
        <v>200</v>
      </c>
      <c r="AT297" s="196" t="s">
        <v>273</v>
      </c>
      <c r="AU297" s="196" t="s">
        <v>85</v>
      </c>
      <c r="AY297" s="18" t="s">
        <v>120</v>
      </c>
      <c r="BE297" s="197">
        <f t="shared" si="4"/>
        <v>0</v>
      </c>
      <c r="BF297" s="197">
        <f t="shared" si="5"/>
        <v>0</v>
      </c>
      <c r="BG297" s="197">
        <f t="shared" si="6"/>
        <v>0</v>
      </c>
      <c r="BH297" s="197">
        <f t="shared" si="7"/>
        <v>0</v>
      </c>
      <c r="BI297" s="197">
        <f t="shared" si="8"/>
        <v>0</v>
      </c>
      <c r="BJ297" s="18" t="s">
        <v>83</v>
      </c>
      <c r="BK297" s="197">
        <f t="shared" si="9"/>
        <v>0</v>
      </c>
      <c r="BL297" s="18" t="s">
        <v>126</v>
      </c>
      <c r="BM297" s="196" t="s">
        <v>387</v>
      </c>
    </row>
    <row r="298" spans="1:65" s="2" customFormat="1" ht="24.2" customHeight="1">
      <c r="A298" s="35"/>
      <c r="B298" s="36"/>
      <c r="C298" s="184" t="s">
        <v>388</v>
      </c>
      <c r="D298" s="184" t="s">
        <v>122</v>
      </c>
      <c r="E298" s="185" t="s">
        <v>389</v>
      </c>
      <c r="F298" s="186" t="s">
        <v>390</v>
      </c>
      <c r="G298" s="187" t="s">
        <v>286</v>
      </c>
      <c r="H298" s="188">
        <v>2</v>
      </c>
      <c r="I298" s="189"/>
      <c r="J298" s="190">
        <f t="shared" si="0"/>
        <v>0</v>
      </c>
      <c r="K298" s="191"/>
      <c r="L298" s="40"/>
      <c r="M298" s="192" t="s">
        <v>1</v>
      </c>
      <c r="N298" s="193" t="s">
        <v>40</v>
      </c>
      <c r="O298" s="72"/>
      <c r="P298" s="194">
        <f t="shared" si="1"/>
        <v>0</v>
      </c>
      <c r="Q298" s="194">
        <v>3.9269999999999999E-2</v>
      </c>
      <c r="R298" s="194">
        <f t="shared" si="2"/>
        <v>7.8539999999999999E-2</v>
      </c>
      <c r="S298" s="194">
        <v>0</v>
      </c>
      <c r="T298" s="195">
        <f t="shared" si="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6" t="s">
        <v>126</v>
      </c>
      <c r="AT298" s="196" t="s">
        <v>122</v>
      </c>
      <c r="AU298" s="196" t="s">
        <v>85</v>
      </c>
      <c r="AY298" s="18" t="s">
        <v>120</v>
      </c>
      <c r="BE298" s="197">
        <f t="shared" si="4"/>
        <v>0</v>
      </c>
      <c r="BF298" s="197">
        <f t="shared" si="5"/>
        <v>0</v>
      </c>
      <c r="BG298" s="197">
        <f t="shared" si="6"/>
        <v>0</v>
      </c>
      <c r="BH298" s="197">
        <f t="shared" si="7"/>
        <v>0</v>
      </c>
      <c r="BI298" s="197">
        <f t="shared" si="8"/>
        <v>0</v>
      </c>
      <c r="BJ298" s="18" t="s">
        <v>83</v>
      </c>
      <c r="BK298" s="197">
        <f t="shared" si="9"/>
        <v>0</v>
      </c>
      <c r="BL298" s="18" t="s">
        <v>126</v>
      </c>
      <c r="BM298" s="196" t="s">
        <v>391</v>
      </c>
    </row>
    <row r="299" spans="1:65" s="2" customFormat="1" ht="24.2" customHeight="1">
      <c r="A299" s="35"/>
      <c r="B299" s="36"/>
      <c r="C299" s="242" t="s">
        <v>392</v>
      </c>
      <c r="D299" s="242" t="s">
        <v>273</v>
      </c>
      <c r="E299" s="243" t="s">
        <v>393</v>
      </c>
      <c r="F299" s="244" t="s">
        <v>394</v>
      </c>
      <c r="G299" s="245" t="s">
        <v>286</v>
      </c>
      <c r="H299" s="246">
        <v>2</v>
      </c>
      <c r="I299" s="247"/>
      <c r="J299" s="248">
        <f t="shared" si="0"/>
        <v>0</v>
      </c>
      <c r="K299" s="249"/>
      <c r="L299" s="250"/>
      <c r="M299" s="251" t="s">
        <v>1</v>
      </c>
      <c r="N299" s="252" t="s">
        <v>40</v>
      </c>
      <c r="O299" s="72"/>
      <c r="P299" s="194">
        <f t="shared" si="1"/>
        <v>0</v>
      </c>
      <c r="Q299" s="194">
        <v>0.52100000000000002</v>
      </c>
      <c r="R299" s="194">
        <f t="shared" si="2"/>
        <v>1.042</v>
      </c>
      <c r="S299" s="194">
        <v>0</v>
      </c>
      <c r="T299" s="195">
        <f t="shared" si="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6" t="s">
        <v>200</v>
      </c>
      <c r="AT299" s="196" t="s">
        <v>273</v>
      </c>
      <c r="AU299" s="196" t="s">
        <v>85</v>
      </c>
      <c r="AY299" s="18" t="s">
        <v>120</v>
      </c>
      <c r="BE299" s="197">
        <f t="shared" si="4"/>
        <v>0</v>
      </c>
      <c r="BF299" s="197">
        <f t="shared" si="5"/>
        <v>0</v>
      </c>
      <c r="BG299" s="197">
        <f t="shared" si="6"/>
        <v>0</v>
      </c>
      <c r="BH299" s="197">
        <f t="shared" si="7"/>
        <v>0</v>
      </c>
      <c r="BI299" s="197">
        <f t="shared" si="8"/>
        <v>0</v>
      </c>
      <c r="BJ299" s="18" t="s">
        <v>83</v>
      </c>
      <c r="BK299" s="197">
        <f t="shared" si="9"/>
        <v>0</v>
      </c>
      <c r="BL299" s="18" t="s">
        <v>126</v>
      </c>
      <c r="BM299" s="196" t="s">
        <v>395</v>
      </c>
    </row>
    <row r="300" spans="1:65" s="2" customFormat="1" ht="24.2" customHeight="1">
      <c r="A300" s="35"/>
      <c r="B300" s="36"/>
      <c r="C300" s="184" t="s">
        <v>396</v>
      </c>
      <c r="D300" s="184" t="s">
        <v>122</v>
      </c>
      <c r="E300" s="185" t="s">
        <v>397</v>
      </c>
      <c r="F300" s="186" t="s">
        <v>398</v>
      </c>
      <c r="G300" s="187" t="s">
        <v>286</v>
      </c>
      <c r="H300" s="188">
        <v>3</v>
      </c>
      <c r="I300" s="189"/>
      <c r="J300" s="190">
        <f t="shared" si="0"/>
        <v>0</v>
      </c>
      <c r="K300" s="191"/>
      <c r="L300" s="40"/>
      <c r="M300" s="192" t="s">
        <v>1</v>
      </c>
      <c r="N300" s="193" t="s">
        <v>40</v>
      </c>
      <c r="O300" s="72"/>
      <c r="P300" s="194">
        <f t="shared" si="1"/>
        <v>0</v>
      </c>
      <c r="Q300" s="194">
        <v>0.21734000000000001</v>
      </c>
      <c r="R300" s="194">
        <f t="shared" si="2"/>
        <v>0.65202000000000004</v>
      </c>
      <c r="S300" s="194">
        <v>0</v>
      </c>
      <c r="T300" s="195">
        <f t="shared" si="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6" t="s">
        <v>126</v>
      </c>
      <c r="AT300" s="196" t="s">
        <v>122</v>
      </c>
      <c r="AU300" s="196" t="s">
        <v>85</v>
      </c>
      <c r="AY300" s="18" t="s">
        <v>120</v>
      </c>
      <c r="BE300" s="197">
        <f t="shared" si="4"/>
        <v>0</v>
      </c>
      <c r="BF300" s="197">
        <f t="shared" si="5"/>
        <v>0</v>
      </c>
      <c r="BG300" s="197">
        <f t="shared" si="6"/>
        <v>0</v>
      </c>
      <c r="BH300" s="197">
        <f t="shared" si="7"/>
        <v>0</v>
      </c>
      <c r="BI300" s="197">
        <f t="shared" si="8"/>
        <v>0</v>
      </c>
      <c r="BJ300" s="18" t="s">
        <v>83</v>
      </c>
      <c r="BK300" s="197">
        <f t="shared" si="9"/>
        <v>0</v>
      </c>
      <c r="BL300" s="18" t="s">
        <v>126</v>
      </c>
      <c r="BM300" s="196" t="s">
        <v>399</v>
      </c>
    </row>
    <row r="301" spans="1:65" s="2" customFormat="1" ht="21.75" customHeight="1">
      <c r="A301" s="35"/>
      <c r="B301" s="36"/>
      <c r="C301" s="242" t="s">
        <v>400</v>
      </c>
      <c r="D301" s="242" t="s">
        <v>273</v>
      </c>
      <c r="E301" s="243" t="s">
        <v>401</v>
      </c>
      <c r="F301" s="244" t="s">
        <v>402</v>
      </c>
      <c r="G301" s="245" t="s">
        <v>286</v>
      </c>
      <c r="H301" s="246">
        <v>3</v>
      </c>
      <c r="I301" s="247"/>
      <c r="J301" s="248">
        <f t="shared" si="0"/>
        <v>0</v>
      </c>
      <c r="K301" s="249"/>
      <c r="L301" s="250"/>
      <c r="M301" s="251" t="s">
        <v>1</v>
      </c>
      <c r="N301" s="252" t="s">
        <v>40</v>
      </c>
      <c r="O301" s="72"/>
      <c r="P301" s="194">
        <f t="shared" si="1"/>
        <v>0</v>
      </c>
      <c r="Q301" s="194">
        <v>0.08</v>
      </c>
      <c r="R301" s="194">
        <f t="shared" si="2"/>
        <v>0.24</v>
      </c>
      <c r="S301" s="194">
        <v>0</v>
      </c>
      <c r="T301" s="195">
        <f t="shared" si="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6" t="s">
        <v>200</v>
      </c>
      <c r="AT301" s="196" t="s">
        <v>273</v>
      </c>
      <c r="AU301" s="196" t="s">
        <v>85</v>
      </c>
      <c r="AY301" s="18" t="s">
        <v>120</v>
      </c>
      <c r="BE301" s="197">
        <f t="shared" si="4"/>
        <v>0</v>
      </c>
      <c r="BF301" s="197">
        <f t="shared" si="5"/>
        <v>0</v>
      </c>
      <c r="BG301" s="197">
        <f t="shared" si="6"/>
        <v>0</v>
      </c>
      <c r="BH301" s="197">
        <f t="shared" si="7"/>
        <v>0</v>
      </c>
      <c r="BI301" s="197">
        <f t="shared" si="8"/>
        <v>0</v>
      </c>
      <c r="BJ301" s="18" t="s">
        <v>83</v>
      </c>
      <c r="BK301" s="197">
        <f t="shared" si="9"/>
        <v>0</v>
      </c>
      <c r="BL301" s="18" t="s">
        <v>126</v>
      </c>
      <c r="BM301" s="196" t="s">
        <v>403</v>
      </c>
    </row>
    <row r="302" spans="1:65" s="2" customFormat="1" ht="24.2" customHeight="1">
      <c r="A302" s="35"/>
      <c r="B302" s="36"/>
      <c r="C302" s="184" t="s">
        <v>404</v>
      </c>
      <c r="D302" s="184" t="s">
        <v>122</v>
      </c>
      <c r="E302" s="185" t="s">
        <v>405</v>
      </c>
      <c r="F302" s="186" t="s">
        <v>406</v>
      </c>
      <c r="G302" s="187" t="s">
        <v>286</v>
      </c>
      <c r="H302" s="188">
        <v>11</v>
      </c>
      <c r="I302" s="189"/>
      <c r="J302" s="190">
        <f t="shared" si="0"/>
        <v>0</v>
      </c>
      <c r="K302" s="191"/>
      <c r="L302" s="40"/>
      <c r="M302" s="192" t="s">
        <v>1</v>
      </c>
      <c r="N302" s="193" t="s">
        <v>40</v>
      </c>
      <c r="O302" s="72"/>
      <c r="P302" s="194">
        <f t="shared" si="1"/>
        <v>0</v>
      </c>
      <c r="Q302" s="194">
        <v>0.21734000000000001</v>
      </c>
      <c r="R302" s="194">
        <f t="shared" si="2"/>
        <v>2.3907400000000001</v>
      </c>
      <c r="S302" s="194">
        <v>0</v>
      </c>
      <c r="T302" s="195">
        <f t="shared" si="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6" t="s">
        <v>126</v>
      </c>
      <c r="AT302" s="196" t="s">
        <v>122</v>
      </c>
      <c r="AU302" s="196" t="s">
        <v>85</v>
      </c>
      <c r="AY302" s="18" t="s">
        <v>120</v>
      </c>
      <c r="BE302" s="197">
        <f t="shared" si="4"/>
        <v>0</v>
      </c>
      <c r="BF302" s="197">
        <f t="shared" si="5"/>
        <v>0</v>
      </c>
      <c r="BG302" s="197">
        <f t="shared" si="6"/>
        <v>0</v>
      </c>
      <c r="BH302" s="197">
        <f t="shared" si="7"/>
        <v>0</v>
      </c>
      <c r="BI302" s="197">
        <f t="shared" si="8"/>
        <v>0</v>
      </c>
      <c r="BJ302" s="18" t="s">
        <v>83</v>
      </c>
      <c r="BK302" s="197">
        <f t="shared" si="9"/>
        <v>0</v>
      </c>
      <c r="BL302" s="18" t="s">
        <v>126</v>
      </c>
      <c r="BM302" s="196" t="s">
        <v>407</v>
      </c>
    </row>
    <row r="303" spans="1:65" s="2" customFormat="1" ht="21.75" customHeight="1">
      <c r="A303" s="35"/>
      <c r="B303" s="36"/>
      <c r="C303" s="242" t="s">
        <v>408</v>
      </c>
      <c r="D303" s="242" t="s">
        <v>273</v>
      </c>
      <c r="E303" s="243" t="s">
        <v>409</v>
      </c>
      <c r="F303" s="244" t="s">
        <v>410</v>
      </c>
      <c r="G303" s="245" t="s">
        <v>286</v>
      </c>
      <c r="H303" s="246">
        <v>11</v>
      </c>
      <c r="I303" s="247"/>
      <c r="J303" s="248">
        <f t="shared" si="0"/>
        <v>0</v>
      </c>
      <c r="K303" s="249"/>
      <c r="L303" s="250"/>
      <c r="M303" s="251" t="s">
        <v>1</v>
      </c>
      <c r="N303" s="252" t="s">
        <v>40</v>
      </c>
      <c r="O303" s="72"/>
      <c r="P303" s="194">
        <f t="shared" si="1"/>
        <v>0</v>
      </c>
      <c r="Q303" s="194">
        <v>0.19600000000000001</v>
      </c>
      <c r="R303" s="194">
        <f t="shared" si="2"/>
        <v>2.1560000000000001</v>
      </c>
      <c r="S303" s="194">
        <v>0</v>
      </c>
      <c r="T303" s="195">
        <f t="shared" si="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6" t="s">
        <v>200</v>
      </c>
      <c r="AT303" s="196" t="s">
        <v>273</v>
      </c>
      <c r="AU303" s="196" t="s">
        <v>85</v>
      </c>
      <c r="AY303" s="18" t="s">
        <v>120</v>
      </c>
      <c r="BE303" s="197">
        <f t="shared" si="4"/>
        <v>0</v>
      </c>
      <c r="BF303" s="197">
        <f t="shared" si="5"/>
        <v>0</v>
      </c>
      <c r="BG303" s="197">
        <f t="shared" si="6"/>
        <v>0</v>
      </c>
      <c r="BH303" s="197">
        <f t="shared" si="7"/>
        <v>0</v>
      </c>
      <c r="BI303" s="197">
        <f t="shared" si="8"/>
        <v>0</v>
      </c>
      <c r="BJ303" s="18" t="s">
        <v>83</v>
      </c>
      <c r="BK303" s="197">
        <f t="shared" si="9"/>
        <v>0</v>
      </c>
      <c r="BL303" s="18" t="s">
        <v>126</v>
      </c>
      <c r="BM303" s="196" t="s">
        <v>411</v>
      </c>
    </row>
    <row r="304" spans="1:65" s="12" customFormat="1" ht="22.9" customHeight="1">
      <c r="B304" s="168"/>
      <c r="C304" s="169"/>
      <c r="D304" s="170" t="s">
        <v>74</v>
      </c>
      <c r="E304" s="182" t="s">
        <v>204</v>
      </c>
      <c r="F304" s="182" t="s">
        <v>412</v>
      </c>
      <c r="G304" s="169"/>
      <c r="H304" s="169"/>
      <c r="I304" s="172"/>
      <c r="J304" s="183">
        <f>BK304</f>
        <v>0</v>
      </c>
      <c r="K304" s="169"/>
      <c r="L304" s="174"/>
      <c r="M304" s="175"/>
      <c r="N304" s="176"/>
      <c r="O304" s="176"/>
      <c r="P304" s="177">
        <f>SUM(P305:P310)</f>
        <v>0</v>
      </c>
      <c r="Q304" s="176"/>
      <c r="R304" s="177">
        <f>SUM(R305:R310)</f>
        <v>9.4266000000000003E-2</v>
      </c>
      <c r="S304" s="176"/>
      <c r="T304" s="178">
        <f>SUM(T305:T310)</f>
        <v>0</v>
      </c>
      <c r="AR304" s="179" t="s">
        <v>83</v>
      </c>
      <c r="AT304" s="180" t="s">
        <v>74</v>
      </c>
      <c r="AU304" s="180" t="s">
        <v>83</v>
      </c>
      <c r="AY304" s="179" t="s">
        <v>120</v>
      </c>
      <c r="BK304" s="181">
        <f>SUM(BK305:BK310)</f>
        <v>0</v>
      </c>
    </row>
    <row r="305" spans="1:65" s="2" customFormat="1" ht="33" customHeight="1">
      <c r="A305" s="35"/>
      <c r="B305" s="36"/>
      <c r="C305" s="184" t="s">
        <v>413</v>
      </c>
      <c r="D305" s="184" t="s">
        <v>122</v>
      </c>
      <c r="E305" s="185" t="s">
        <v>414</v>
      </c>
      <c r="F305" s="186" t="s">
        <v>415</v>
      </c>
      <c r="G305" s="187" t="s">
        <v>326</v>
      </c>
      <c r="H305" s="188">
        <v>150</v>
      </c>
      <c r="I305" s="189"/>
      <c r="J305" s="190">
        <f>ROUND(I305*H305,2)</f>
        <v>0</v>
      </c>
      <c r="K305" s="191"/>
      <c r="L305" s="40"/>
      <c r="M305" s="192" t="s">
        <v>1</v>
      </c>
      <c r="N305" s="193" t="s">
        <v>40</v>
      </c>
      <c r="O305" s="72"/>
      <c r="P305" s="194">
        <f>O305*H305</f>
        <v>0</v>
      </c>
      <c r="Q305" s="194">
        <v>5.9999999999999995E-4</v>
      </c>
      <c r="R305" s="194">
        <f>Q305*H305</f>
        <v>0.09</v>
      </c>
      <c r="S305" s="194">
        <v>0</v>
      </c>
      <c r="T305" s="19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6" t="s">
        <v>126</v>
      </c>
      <c r="AT305" s="196" t="s">
        <v>122</v>
      </c>
      <c r="AU305" s="196" t="s">
        <v>85</v>
      </c>
      <c r="AY305" s="18" t="s">
        <v>120</v>
      </c>
      <c r="BE305" s="197">
        <f>IF(N305="základní",J305,0)</f>
        <v>0</v>
      </c>
      <c r="BF305" s="197">
        <f>IF(N305="snížená",J305,0)</f>
        <v>0</v>
      </c>
      <c r="BG305" s="197">
        <f>IF(N305="zákl. přenesená",J305,0)</f>
        <v>0</v>
      </c>
      <c r="BH305" s="197">
        <f>IF(N305="sníž. přenesená",J305,0)</f>
        <v>0</v>
      </c>
      <c r="BI305" s="197">
        <f>IF(N305="nulová",J305,0)</f>
        <v>0</v>
      </c>
      <c r="BJ305" s="18" t="s">
        <v>83</v>
      </c>
      <c r="BK305" s="197">
        <f>ROUND(I305*H305,2)</f>
        <v>0</v>
      </c>
      <c r="BL305" s="18" t="s">
        <v>126</v>
      </c>
      <c r="BM305" s="196" t="s">
        <v>416</v>
      </c>
    </row>
    <row r="306" spans="1:65" s="13" customFormat="1" ht="11.25">
      <c r="B306" s="198"/>
      <c r="C306" s="199"/>
      <c r="D306" s="200" t="s">
        <v>128</v>
      </c>
      <c r="E306" s="201" t="s">
        <v>1</v>
      </c>
      <c r="F306" s="202" t="s">
        <v>417</v>
      </c>
      <c r="G306" s="199"/>
      <c r="H306" s="203">
        <v>150</v>
      </c>
      <c r="I306" s="204"/>
      <c r="J306" s="199"/>
      <c r="K306" s="199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128</v>
      </c>
      <c r="AU306" s="209" t="s">
        <v>85</v>
      </c>
      <c r="AV306" s="13" t="s">
        <v>85</v>
      </c>
      <c r="AW306" s="13" t="s">
        <v>32</v>
      </c>
      <c r="AX306" s="13" t="s">
        <v>83</v>
      </c>
      <c r="AY306" s="209" t="s">
        <v>120</v>
      </c>
    </row>
    <row r="307" spans="1:65" s="2" customFormat="1" ht="24.2" customHeight="1">
      <c r="A307" s="35"/>
      <c r="B307" s="36"/>
      <c r="C307" s="184" t="s">
        <v>418</v>
      </c>
      <c r="D307" s="184" t="s">
        <v>122</v>
      </c>
      <c r="E307" s="185" t="s">
        <v>419</v>
      </c>
      <c r="F307" s="186" t="s">
        <v>420</v>
      </c>
      <c r="G307" s="187" t="s">
        <v>326</v>
      </c>
      <c r="H307" s="188">
        <v>150</v>
      </c>
      <c r="I307" s="189"/>
      <c r="J307" s="190">
        <f>ROUND(I307*H307,2)</f>
        <v>0</v>
      </c>
      <c r="K307" s="191"/>
      <c r="L307" s="40"/>
      <c r="M307" s="192" t="s">
        <v>1</v>
      </c>
      <c r="N307" s="193" t="s">
        <v>40</v>
      </c>
      <c r="O307" s="72"/>
      <c r="P307" s="194">
        <f>O307*H307</f>
        <v>0</v>
      </c>
      <c r="Q307" s="194">
        <v>0</v>
      </c>
      <c r="R307" s="194">
        <f>Q307*H307</f>
        <v>0</v>
      </c>
      <c r="S307" s="194">
        <v>0</v>
      </c>
      <c r="T307" s="195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6" t="s">
        <v>126</v>
      </c>
      <c r="AT307" s="196" t="s">
        <v>122</v>
      </c>
      <c r="AU307" s="196" t="s">
        <v>85</v>
      </c>
      <c r="AY307" s="18" t="s">
        <v>120</v>
      </c>
      <c r="BE307" s="197">
        <f>IF(N307="základní",J307,0)</f>
        <v>0</v>
      </c>
      <c r="BF307" s="197">
        <f>IF(N307="snížená",J307,0)</f>
        <v>0</v>
      </c>
      <c r="BG307" s="197">
        <f>IF(N307="zákl. přenesená",J307,0)</f>
        <v>0</v>
      </c>
      <c r="BH307" s="197">
        <f>IF(N307="sníž. přenesená",J307,0)</f>
        <v>0</v>
      </c>
      <c r="BI307" s="197">
        <f>IF(N307="nulová",J307,0)</f>
        <v>0</v>
      </c>
      <c r="BJ307" s="18" t="s">
        <v>83</v>
      </c>
      <c r="BK307" s="197">
        <f>ROUND(I307*H307,2)</f>
        <v>0</v>
      </c>
      <c r="BL307" s="18" t="s">
        <v>126</v>
      </c>
      <c r="BM307" s="196" t="s">
        <v>421</v>
      </c>
    </row>
    <row r="308" spans="1:65" s="13" customFormat="1" ht="11.25">
      <c r="B308" s="198"/>
      <c r="C308" s="199"/>
      <c r="D308" s="200" t="s">
        <v>128</v>
      </c>
      <c r="E308" s="201" t="s">
        <v>1</v>
      </c>
      <c r="F308" s="202" t="s">
        <v>422</v>
      </c>
      <c r="G308" s="199"/>
      <c r="H308" s="203">
        <v>150</v>
      </c>
      <c r="I308" s="204"/>
      <c r="J308" s="199"/>
      <c r="K308" s="199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128</v>
      </c>
      <c r="AU308" s="209" t="s">
        <v>85</v>
      </c>
      <c r="AV308" s="13" t="s">
        <v>85</v>
      </c>
      <c r="AW308" s="13" t="s">
        <v>32</v>
      </c>
      <c r="AX308" s="13" t="s">
        <v>83</v>
      </c>
      <c r="AY308" s="209" t="s">
        <v>120</v>
      </c>
    </row>
    <row r="309" spans="1:65" s="2" customFormat="1" ht="24.2" customHeight="1">
      <c r="A309" s="35"/>
      <c r="B309" s="36"/>
      <c r="C309" s="184" t="s">
        <v>423</v>
      </c>
      <c r="D309" s="184" t="s">
        <v>122</v>
      </c>
      <c r="E309" s="185" t="s">
        <v>424</v>
      </c>
      <c r="F309" s="186" t="s">
        <v>425</v>
      </c>
      <c r="G309" s="187" t="s">
        <v>326</v>
      </c>
      <c r="H309" s="188">
        <v>142.19999999999999</v>
      </c>
      <c r="I309" s="189"/>
      <c r="J309" s="190">
        <f>ROUND(I309*H309,2)</f>
        <v>0</v>
      </c>
      <c r="K309" s="191"/>
      <c r="L309" s="40"/>
      <c r="M309" s="192" t="s">
        <v>1</v>
      </c>
      <c r="N309" s="193" t="s">
        <v>40</v>
      </c>
      <c r="O309" s="72"/>
      <c r="P309" s="194">
        <f>O309*H309</f>
        <v>0</v>
      </c>
      <c r="Q309" s="194">
        <v>3.0000000000000001E-5</v>
      </c>
      <c r="R309" s="194">
        <f>Q309*H309</f>
        <v>4.2659999999999998E-3</v>
      </c>
      <c r="S309" s="194">
        <v>0</v>
      </c>
      <c r="T309" s="19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6" t="s">
        <v>126</v>
      </c>
      <c r="AT309" s="196" t="s">
        <v>122</v>
      </c>
      <c r="AU309" s="196" t="s">
        <v>85</v>
      </c>
      <c r="AY309" s="18" t="s">
        <v>120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18" t="s">
        <v>83</v>
      </c>
      <c r="BK309" s="197">
        <f>ROUND(I309*H309,2)</f>
        <v>0</v>
      </c>
      <c r="BL309" s="18" t="s">
        <v>126</v>
      </c>
      <c r="BM309" s="196" t="s">
        <v>426</v>
      </c>
    </row>
    <row r="310" spans="1:65" s="13" customFormat="1" ht="11.25">
      <c r="B310" s="198"/>
      <c r="C310" s="199"/>
      <c r="D310" s="200" t="s">
        <v>128</v>
      </c>
      <c r="E310" s="201" t="s">
        <v>1</v>
      </c>
      <c r="F310" s="202" t="s">
        <v>427</v>
      </c>
      <c r="G310" s="199"/>
      <c r="H310" s="203">
        <v>142.19999999999999</v>
      </c>
      <c r="I310" s="204"/>
      <c r="J310" s="199"/>
      <c r="K310" s="199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128</v>
      </c>
      <c r="AU310" s="209" t="s">
        <v>85</v>
      </c>
      <c r="AV310" s="13" t="s">
        <v>85</v>
      </c>
      <c r="AW310" s="13" t="s">
        <v>32</v>
      </c>
      <c r="AX310" s="13" t="s">
        <v>83</v>
      </c>
      <c r="AY310" s="209" t="s">
        <v>120</v>
      </c>
    </row>
    <row r="311" spans="1:65" s="12" customFormat="1" ht="22.9" customHeight="1">
      <c r="B311" s="168"/>
      <c r="C311" s="169"/>
      <c r="D311" s="170" t="s">
        <v>74</v>
      </c>
      <c r="E311" s="182" t="s">
        <v>428</v>
      </c>
      <c r="F311" s="182" t="s">
        <v>429</v>
      </c>
      <c r="G311" s="169"/>
      <c r="H311" s="169"/>
      <c r="I311" s="172"/>
      <c r="J311" s="183">
        <f>BK311</f>
        <v>0</v>
      </c>
      <c r="K311" s="169"/>
      <c r="L311" s="174"/>
      <c r="M311" s="175"/>
      <c r="N311" s="176"/>
      <c r="O311" s="176"/>
      <c r="P311" s="177">
        <f>SUM(P312:P318)</f>
        <v>0</v>
      </c>
      <c r="Q311" s="176"/>
      <c r="R311" s="177">
        <f>SUM(R312:R318)</f>
        <v>0</v>
      </c>
      <c r="S311" s="176"/>
      <c r="T311" s="178">
        <f>SUM(T312:T318)</f>
        <v>0</v>
      </c>
      <c r="AR311" s="179" t="s">
        <v>83</v>
      </c>
      <c r="AT311" s="180" t="s">
        <v>74</v>
      </c>
      <c r="AU311" s="180" t="s">
        <v>83</v>
      </c>
      <c r="AY311" s="179" t="s">
        <v>120</v>
      </c>
      <c r="BK311" s="181">
        <f>SUM(BK312:BK318)</f>
        <v>0</v>
      </c>
    </row>
    <row r="312" spans="1:65" s="2" customFormat="1" ht="21.75" customHeight="1">
      <c r="A312" s="35"/>
      <c r="B312" s="36"/>
      <c r="C312" s="184" t="s">
        <v>430</v>
      </c>
      <c r="D312" s="184" t="s">
        <v>122</v>
      </c>
      <c r="E312" s="185" t="s">
        <v>431</v>
      </c>
      <c r="F312" s="186" t="s">
        <v>432</v>
      </c>
      <c r="G312" s="187" t="s">
        <v>242</v>
      </c>
      <c r="H312" s="188">
        <v>43.567999999999998</v>
      </c>
      <c r="I312" s="189"/>
      <c r="J312" s="190">
        <f>ROUND(I312*H312,2)</f>
        <v>0</v>
      </c>
      <c r="K312" s="191"/>
      <c r="L312" s="40"/>
      <c r="M312" s="192" t="s">
        <v>1</v>
      </c>
      <c r="N312" s="193" t="s">
        <v>40</v>
      </c>
      <c r="O312" s="72"/>
      <c r="P312" s="194">
        <f>O312*H312</f>
        <v>0</v>
      </c>
      <c r="Q312" s="194">
        <v>0</v>
      </c>
      <c r="R312" s="194">
        <f>Q312*H312</f>
        <v>0</v>
      </c>
      <c r="S312" s="194">
        <v>0</v>
      </c>
      <c r="T312" s="195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6" t="s">
        <v>126</v>
      </c>
      <c r="AT312" s="196" t="s">
        <v>122</v>
      </c>
      <c r="AU312" s="196" t="s">
        <v>85</v>
      </c>
      <c r="AY312" s="18" t="s">
        <v>120</v>
      </c>
      <c r="BE312" s="197">
        <f>IF(N312="základní",J312,0)</f>
        <v>0</v>
      </c>
      <c r="BF312" s="197">
        <f>IF(N312="snížená",J312,0)</f>
        <v>0</v>
      </c>
      <c r="BG312" s="197">
        <f>IF(N312="zákl. přenesená",J312,0)</f>
        <v>0</v>
      </c>
      <c r="BH312" s="197">
        <f>IF(N312="sníž. přenesená",J312,0)</f>
        <v>0</v>
      </c>
      <c r="BI312" s="197">
        <f>IF(N312="nulová",J312,0)</f>
        <v>0</v>
      </c>
      <c r="BJ312" s="18" t="s">
        <v>83</v>
      </c>
      <c r="BK312" s="197">
        <f>ROUND(I312*H312,2)</f>
        <v>0</v>
      </c>
      <c r="BL312" s="18" t="s">
        <v>126</v>
      </c>
      <c r="BM312" s="196" t="s">
        <v>433</v>
      </c>
    </row>
    <row r="313" spans="1:65" s="2" customFormat="1" ht="24.2" customHeight="1">
      <c r="A313" s="35"/>
      <c r="B313" s="36"/>
      <c r="C313" s="184" t="s">
        <v>434</v>
      </c>
      <c r="D313" s="184" t="s">
        <v>122</v>
      </c>
      <c r="E313" s="185" t="s">
        <v>435</v>
      </c>
      <c r="F313" s="186" t="s">
        <v>436</v>
      </c>
      <c r="G313" s="187" t="s">
        <v>242</v>
      </c>
      <c r="H313" s="188">
        <v>1045.6320000000001</v>
      </c>
      <c r="I313" s="189"/>
      <c r="J313" s="190">
        <f>ROUND(I313*H313,2)</f>
        <v>0</v>
      </c>
      <c r="K313" s="191"/>
      <c r="L313" s="40"/>
      <c r="M313" s="192" t="s">
        <v>1</v>
      </c>
      <c r="N313" s="193" t="s">
        <v>40</v>
      </c>
      <c r="O313" s="72"/>
      <c r="P313" s="194">
        <f>O313*H313</f>
        <v>0</v>
      </c>
      <c r="Q313" s="194">
        <v>0</v>
      </c>
      <c r="R313" s="194">
        <f>Q313*H313</f>
        <v>0</v>
      </c>
      <c r="S313" s="194">
        <v>0</v>
      </c>
      <c r="T313" s="195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6" t="s">
        <v>126</v>
      </c>
      <c r="AT313" s="196" t="s">
        <v>122</v>
      </c>
      <c r="AU313" s="196" t="s">
        <v>85</v>
      </c>
      <c r="AY313" s="18" t="s">
        <v>120</v>
      </c>
      <c r="BE313" s="197">
        <f>IF(N313="základní",J313,0)</f>
        <v>0</v>
      </c>
      <c r="BF313" s="197">
        <f>IF(N313="snížená",J313,0)</f>
        <v>0</v>
      </c>
      <c r="BG313" s="197">
        <f>IF(N313="zákl. přenesená",J313,0)</f>
        <v>0</v>
      </c>
      <c r="BH313" s="197">
        <f>IF(N313="sníž. přenesená",J313,0)</f>
        <v>0</v>
      </c>
      <c r="BI313" s="197">
        <f>IF(N313="nulová",J313,0)</f>
        <v>0</v>
      </c>
      <c r="BJ313" s="18" t="s">
        <v>83</v>
      </c>
      <c r="BK313" s="197">
        <f>ROUND(I313*H313,2)</f>
        <v>0</v>
      </c>
      <c r="BL313" s="18" t="s">
        <v>126</v>
      </c>
      <c r="BM313" s="196" t="s">
        <v>437</v>
      </c>
    </row>
    <row r="314" spans="1:65" s="13" customFormat="1" ht="11.25">
      <c r="B314" s="198"/>
      <c r="C314" s="199"/>
      <c r="D314" s="200" t="s">
        <v>128</v>
      </c>
      <c r="E314" s="199"/>
      <c r="F314" s="202" t="s">
        <v>438</v>
      </c>
      <c r="G314" s="199"/>
      <c r="H314" s="203">
        <v>1045.6320000000001</v>
      </c>
      <c r="I314" s="204"/>
      <c r="J314" s="199"/>
      <c r="K314" s="199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128</v>
      </c>
      <c r="AU314" s="209" t="s">
        <v>85</v>
      </c>
      <c r="AV314" s="13" t="s">
        <v>85</v>
      </c>
      <c r="AW314" s="13" t="s">
        <v>4</v>
      </c>
      <c r="AX314" s="13" t="s">
        <v>83</v>
      </c>
      <c r="AY314" s="209" t="s">
        <v>120</v>
      </c>
    </row>
    <row r="315" spans="1:65" s="2" customFormat="1" ht="37.9" customHeight="1">
      <c r="A315" s="35"/>
      <c r="B315" s="36"/>
      <c r="C315" s="184" t="s">
        <v>439</v>
      </c>
      <c r="D315" s="184" t="s">
        <v>122</v>
      </c>
      <c r="E315" s="185" t="s">
        <v>440</v>
      </c>
      <c r="F315" s="186" t="s">
        <v>441</v>
      </c>
      <c r="G315" s="187" t="s">
        <v>242</v>
      </c>
      <c r="H315" s="188">
        <v>25.268999999999998</v>
      </c>
      <c r="I315" s="189"/>
      <c r="J315" s="190">
        <f>ROUND(I315*H315,2)</f>
        <v>0</v>
      </c>
      <c r="K315" s="191"/>
      <c r="L315" s="40"/>
      <c r="M315" s="192" t="s">
        <v>1</v>
      </c>
      <c r="N315" s="193" t="s">
        <v>40</v>
      </c>
      <c r="O315" s="72"/>
      <c r="P315" s="194">
        <f>O315*H315</f>
        <v>0</v>
      </c>
      <c r="Q315" s="194">
        <v>0</v>
      </c>
      <c r="R315" s="194">
        <f>Q315*H315</f>
        <v>0</v>
      </c>
      <c r="S315" s="194">
        <v>0</v>
      </c>
      <c r="T315" s="195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6" t="s">
        <v>126</v>
      </c>
      <c r="AT315" s="196" t="s">
        <v>122</v>
      </c>
      <c r="AU315" s="196" t="s">
        <v>85</v>
      </c>
      <c r="AY315" s="18" t="s">
        <v>120</v>
      </c>
      <c r="BE315" s="197">
        <f>IF(N315="základní",J315,0)</f>
        <v>0</v>
      </c>
      <c r="BF315" s="197">
        <f>IF(N315="snížená",J315,0)</f>
        <v>0</v>
      </c>
      <c r="BG315" s="197">
        <f>IF(N315="zákl. přenesená",J315,0)</f>
        <v>0</v>
      </c>
      <c r="BH315" s="197">
        <f>IF(N315="sníž. přenesená",J315,0)</f>
        <v>0</v>
      </c>
      <c r="BI315" s="197">
        <f>IF(N315="nulová",J315,0)</f>
        <v>0</v>
      </c>
      <c r="BJ315" s="18" t="s">
        <v>83</v>
      </c>
      <c r="BK315" s="197">
        <f>ROUND(I315*H315,2)</f>
        <v>0</v>
      </c>
      <c r="BL315" s="18" t="s">
        <v>126</v>
      </c>
      <c r="BM315" s="196" t="s">
        <v>442</v>
      </c>
    </row>
    <row r="316" spans="1:65" s="13" customFormat="1" ht="11.25">
      <c r="B316" s="198"/>
      <c r="C316" s="199"/>
      <c r="D316" s="200" t="s">
        <v>128</v>
      </c>
      <c r="E316" s="199"/>
      <c r="F316" s="202" t="s">
        <v>443</v>
      </c>
      <c r="G316" s="199"/>
      <c r="H316" s="203">
        <v>25.268999999999998</v>
      </c>
      <c r="I316" s="204"/>
      <c r="J316" s="199"/>
      <c r="K316" s="199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128</v>
      </c>
      <c r="AU316" s="209" t="s">
        <v>85</v>
      </c>
      <c r="AV316" s="13" t="s">
        <v>85</v>
      </c>
      <c r="AW316" s="13" t="s">
        <v>4</v>
      </c>
      <c r="AX316" s="13" t="s">
        <v>83</v>
      </c>
      <c r="AY316" s="209" t="s">
        <v>120</v>
      </c>
    </row>
    <row r="317" spans="1:65" s="2" customFormat="1" ht="44.25" customHeight="1">
      <c r="A317" s="35"/>
      <c r="B317" s="36"/>
      <c r="C317" s="184" t="s">
        <v>444</v>
      </c>
      <c r="D317" s="184" t="s">
        <v>122</v>
      </c>
      <c r="E317" s="185" t="s">
        <v>445</v>
      </c>
      <c r="F317" s="186" t="s">
        <v>446</v>
      </c>
      <c r="G317" s="187" t="s">
        <v>242</v>
      </c>
      <c r="H317" s="188">
        <v>18.298999999999999</v>
      </c>
      <c r="I317" s="189"/>
      <c r="J317" s="190">
        <f>ROUND(I317*H317,2)</f>
        <v>0</v>
      </c>
      <c r="K317" s="191"/>
      <c r="L317" s="40"/>
      <c r="M317" s="192" t="s">
        <v>1</v>
      </c>
      <c r="N317" s="193" t="s">
        <v>40</v>
      </c>
      <c r="O317" s="72"/>
      <c r="P317" s="194">
        <f>O317*H317</f>
        <v>0</v>
      </c>
      <c r="Q317" s="194">
        <v>0</v>
      </c>
      <c r="R317" s="194">
        <f>Q317*H317</f>
        <v>0</v>
      </c>
      <c r="S317" s="194">
        <v>0</v>
      </c>
      <c r="T317" s="19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6" t="s">
        <v>126</v>
      </c>
      <c r="AT317" s="196" t="s">
        <v>122</v>
      </c>
      <c r="AU317" s="196" t="s">
        <v>85</v>
      </c>
      <c r="AY317" s="18" t="s">
        <v>120</v>
      </c>
      <c r="BE317" s="197">
        <f>IF(N317="základní",J317,0)</f>
        <v>0</v>
      </c>
      <c r="BF317" s="197">
        <f>IF(N317="snížená",J317,0)</f>
        <v>0</v>
      </c>
      <c r="BG317" s="197">
        <f>IF(N317="zákl. přenesená",J317,0)</f>
        <v>0</v>
      </c>
      <c r="BH317" s="197">
        <f>IF(N317="sníž. přenesená",J317,0)</f>
        <v>0</v>
      </c>
      <c r="BI317" s="197">
        <f>IF(N317="nulová",J317,0)</f>
        <v>0</v>
      </c>
      <c r="BJ317" s="18" t="s">
        <v>83</v>
      </c>
      <c r="BK317" s="197">
        <f>ROUND(I317*H317,2)</f>
        <v>0</v>
      </c>
      <c r="BL317" s="18" t="s">
        <v>126</v>
      </c>
      <c r="BM317" s="196" t="s">
        <v>447</v>
      </c>
    </row>
    <row r="318" spans="1:65" s="13" customFormat="1" ht="11.25">
      <c r="B318" s="198"/>
      <c r="C318" s="199"/>
      <c r="D318" s="200" t="s">
        <v>128</v>
      </c>
      <c r="E318" s="199"/>
      <c r="F318" s="202" t="s">
        <v>448</v>
      </c>
      <c r="G318" s="199"/>
      <c r="H318" s="203">
        <v>18.298999999999999</v>
      </c>
      <c r="I318" s="204"/>
      <c r="J318" s="199"/>
      <c r="K318" s="199"/>
      <c r="L318" s="205"/>
      <c r="M318" s="206"/>
      <c r="N318" s="207"/>
      <c r="O318" s="207"/>
      <c r="P318" s="207"/>
      <c r="Q318" s="207"/>
      <c r="R318" s="207"/>
      <c r="S318" s="207"/>
      <c r="T318" s="208"/>
      <c r="AT318" s="209" t="s">
        <v>128</v>
      </c>
      <c r="AU318" s="209" t="s">
        <v>85</v>
      </c>
      <c r="AV318" s="13" t="s">
        <v>85</v>
      </c>
      <c r="AW318" s="13" t="s">
        <v>4</v>
      </c>
      <c r="AX318" s="13" t="s">
        <v>83</v>
      </c>
      <c r="AY318" s="209" t="s">
        <v>120</v>
      </c>
    </row>
    <row r="319" spans="1:65" s="12" customFormat="1" ht="22.9" customHeight="1">
      <c r="B319" s="168"/>
      <c r="C319" s="169"/>
      <c r="D319" s="170" t="s">
        <v>74</v>
      </c>
      <c r="E319" s="182" t="s">
        <v>449</v>
      </c>
      <c r="F319" s="182" t="s">
        <v>450</v>
      </c>
      <c r="G319" s="169"/>
      <c r="H319" s="169"/>
      <c r="I319" s="172"/>
      <c r="J319" s="183">
        <f>BK319</f>
        <v>0</v>
      </c>
      <c r="K319" s="169"/>
      <c r="L319" s="174"/>
      <c r="M319" s="175"/>
      <c r="N319" s="176"/>
      <c r="O319" s="176"/>
      <c r="P319" s="177">
        <f>P320</f>
        <v>0</v>
      </c>
      <c r="Q319" s="176"/>
      <c r="R319" s="177">
        <f>R320</f>
        <v>0</v>
      </c>
      <c r="S319" s="176"/>
      <c r="T319" s="178">
        <f>T320</f>
        <v>0</v>
      </c>
      <c r="AR319" s="179" t="s">
        <v>83</v>
      </c>
      <c r="AT319" s="180" t="s">
        <v>74</v>
      </c>
      <c r="AU319" s="180" t="s">
        <v>83</v>
      </c>
      <c r="AY319" s="179" t="s">
        <v>120</v>
      </c>
      <c r="BK319" s="181">
        <f>BK320</f>
        <v>0</v>
      </c>
    </row>
    <row r="320" spans="1:65" s="2" customFormat="1" ht="24.2" customHeight="1">
      <c r="A320" s="35"/>
      <c r="B320" s="36"/>
      <c r="C320" s="184" t="s">
        <v>451</v>
      </c>
      <c r="D320" s="184" t="s">
        <v>122</v>
      </c>
      <c r="E320" s="185" t="s">
        <v>452</v>
      </c>
      <c r="F320" s="186" t="s">
        <v>453</v>
      </c>
      <c r="G320" s="187" t="s">
        <v>242</v>
      </c>
      <c r="H320" s="188">
        <v>62.448999999999998</v>
      </c>
      <c r="I320" s="189"/>
      <c r="J320" s="190">
        <f>ROUND(I320*H320,2)</f>
        <v>0</v>
      </c>
      <c r="K320" s="191"/>
      <c r="L320" s="40"/>
      <c r="M320" s="192" t="s">
        <v>1</v>
      </c>
      <c r="N320" s="193" t="s">
        <v>40</v>
      </c>
      <c r="O320" s="72"/>
      <c r="P320" s="194">
        <f>O320*H320</f>
        <v>0</v>
      </c>
      <c r="Q320" s="194">
        <v>0</v>
      </c>
      <c r="R320" s="194">
        <f>Q320*H320</f>
        <v>0</v>
      </c>
      <c r="S320" s="194">
        <v>0</v>
      </c>
      <c r="T320" s="195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6" t="s">
        <v>126</v>
      </c>
      <c r="AT320" s="196" t="s">
        <v>122</v>
      </c>
      <c r="AU320" s="196" t="s">
        <v>85</v>
      </c>
      <c r="AY320" s="18" t="s">
        <v>120</v>
      </c>
      <c r="BE320" s="197">
        <f>IF(N320="základní",J320,0)</f>
        <v>0</v>
      </c>
      <c r="BF320" s="197">
        <f>IF(N320="snížená",J320,0)</f>
        <v>0</v>
      </c>
      <c r="BG320" s="197">
        <f>IF(N320="zákl. přenesená",J320,0)</f>
        <v>0</v>
      </c>
      <c r="BH320" s="197">
        <f>IF(N320="sníž. přenesená",J320,0)</f>
        <v>0</v>
      </c>
      <c r="BI320" s="197">
        <f>IF(N320="nulová",J320,0)</f>
        <v>0</v>
      </c>
      <c r="BJ320" s="18" t="s">
        <v>83</v>
      </c>
      <c r="BK320" s="197">
        <f>ROUND(I320*H320,2)</f>
        <v>0</v>
      </c>
      <c r="BL320" s="18" t="s">
        <v>126</v>
      </c>
      <c r="BM320" s="196" t="s">
        <v>454</v>
      </c>
    </row>
    <row r="321" spans="1:65" s="12" customFormat="1" ht="25.9" customHeight="1">
      <c r="B321" s="168"/>
      <c r="C321" s="169"/>
      <c r="D321" s="170" t="s">
        <v>74</v>
      </c>
      <c r="E321" s="171" t="s">
        <v>455</v>
      </c>
      <c r="F321" s="171" t="s">
        <v>456</v>
      </c>
      <c r="G321" s="169"/>
      <c r="H321" s="169"/>
      <c r="I321" s="172"/>
      <c r="J321" s="173">
        <f>BK321</f>
        <v>0</v>
      </c>
      <c r="K321" s="169"/>
      <c r="L321" s="174"/>
      <c r="M321" s="175"/>
      <c r="N321" s="176"/>
      <c r="O321" s="176"/>
      <c r="P321" s="177">
        <f>P322+P326</f>
        <v>0</v>
      </c>
      <c r="Q321" s="176"/>
      <c r="R321" s="177">
        <f>R322+R326</f>
        <v>0</v>
      </c>
      <c r="S321" s="176"/>
      <c r="T321" s="178">
        <f>T322+T326</f>
        <v>0</v>
      </c>
      <c r="AR321" s="179" t="s">
        <v>169</v>
      </c>
      <c r="AT321" s="180" t="s">
        <v>74</v>
      </c>
      <c r="AU321" s="180" t="s">
        <v>75</v>
      </c>
      <c r="AY321" s="179" t="s">
        <v>120</v>
      </c>
      <c r="BK321" s="181">
        <f>BK322+BK326</f>
        <v>0</v>
      </c>
    </row>
    <row r="322" spans="1:65" s="12" customFormat="1" ht="22.9" customHeight="1">
      <c r="B322" s="168"/>
      <c r="C322" s="169"/>
      <c r="D322" s="170" t="s">
        <v>74</v>
      </c>
      <c r="E322" s="182" t="s">
        <v>457</v>
      </c>
      <c r="F322" s="182" t="s">
        <v>458</v>
      </c>
      <c r="G322" s="169"/>
      <c r="H322" s="169"/>
      <c r="I322" s="172"/>
      <c r="J322" s="183">
        <f>BK322</f>
        <v>0</v>
      </c>
      <c r="K322" s="169"/>
      <c r="L322" s="174"/>
      <c r="M322" s="175"/>
      <c r="N322" s="176"/>
      <c r="O322" s="176"/>
      <c r="P322" s="177">
        <f>SUM(P323:P325)</f>
        <v>0</v>
      </c>
      <c r="Q322" s="176"/>
      <c r="R322" s="177">
        <f>SUM(R323:R325)</f>
        <v>0</v>
      </c>
      <c r="S322" s="176"/>
      <c r="T322" s="178">
        <f>SUM(T323:T325)</f>
        <v>0</v>
      </c>
      <c r="AR322" s="179" t="s">
        <v>169</v>
      </c>
      <c r="AT322" s="180" t="s">
        <v>74</v>
      </c>
      <c r="AU322" s="180" t="s">
        <v>83</v>
      </c>
      <c r="AY322" s="179" t="s">
        <v>120</v>
      </c>
      <c r="BK322" s="181">
        <f>SUM(BK323:BK325)</f>
        <v>0</v>
      </c>
    </row>
    <row r="323" spans="1:65" s="2" customFormat="1" ht="16.5" customHeight="1">
      <c r="A323" s="35"/>
      <c r="B323" s="36"/>
      <c r="C323" s="184" t="s">
        <v>459</v>
      </c>
      <c r="D323" s="184" t="s">
        <v>122</v>
      </c>
      <c r="E323" s="185" t="s">
        <v>460</v>
      </c>
      <c r="F323" s="186" t="s">
        <v>461</v>
      </c>
      <c r="G323" s="187" t="s">
        <v>462</v>
      </c>
      <c r="H323" s="188">
        <v>1</v>
      </c>
      <c r="I323" s="189"/>
      <c r="J323" s="190">
        <f>ROUND(I323*H323,2)</f>
        <v>0</v>
      </c>
      <c r="K323" s="191"/>
      <c r="L323" s="40"/>
      <c r="M323" s="192" t="s">
        <v>1</v>
      </c>
      <c r="N323" s="193" t="s">
        <v>40</v>
      </c>
      <c r="O323" s="72"/>
      <c r="P323" s="194">
        <f>O323*H323</f>
        <v>0</v>
      </c>
      <c r="Q323" s="194">
        <v>0</v>
      </c>
      <c r="R323" s="194">
        <f>Q323*H323</f>
        <v>0</v>
      </c>
      <c r="S323" s="194">
        <v>0</v>
      </c>
      <c r="T323" s="195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6" t="s">
        <v>463</v>
      </c>
      <c r="AT323" s="196" t="s">
        <v>122</v>
      </c>
      <c r="AU323" s="196" t="s">
        <v>85</v>
      </c>
      <c r="AY323" s="18" t="s">
        <v>120</v>
      </c>
      <c r="BE323" s="197">
        <f>IF(N323="základní",J323,0)</f>
        <v>0</v>
      </c>
      <c r="BF323" s="197">
        <f>IF(N323="snížená",J323,0)</f>
        <v>0</v>
      </c>
      <c r="BG323" s="197">
        <f>IF(N323="zákl. přenesená",J323,0)</f>
        <v>0</v>
      </c>
      <c r="BH323" s="197">
        <f>IF(N323="sníž. přenesená",J323,0)</f>
        <v>0</v>
      </c>
      <c r="BI323" s="197">
        <f>IF(N323="nulová",J323,0)</f>
        <v>0</v>
      </c>
      <c r="BJ323" s="18" t="s">
        <v>83</v>
      </c>
      <c r="BK323" s="197">
        <f>ROUND(I323*H323,2)</f>
        <v>0</v>
      </c>
      <c r="BL323" s="18" t="s">
        <v>463</v>
      </c>
      <c r="BM323" s="196" t="s">
        <v>464</v>
      </c>
    </row>
    <row r="324" spans="1:65" s="2" customFormat="1" ht="16.5" customHeight="1">
      <c r="A324" s="35"/>
      <c r="B324" s="36"/>
      <c r="C324" s="184" t="s">
        <v>465</v>
      </c>
      <c r="D324" s="184" t="s">
        <v>122</v>
      </c>
      <c r="E324" s="185" t="s">
        <v>466</v>
      </c>
      <c r="F324" s="186" t="s">
        <v>467</v>
      </c>
      <c r="G324" s="187" t="s">
        <v>462</v>
      </c>
      <c r="H324" s="188">
        <v>1</v>
      </c>
      <c r="I324" s="189"/>
      <c r="J324" s="190">
        <f>ROUND(I324*H324,2)</f>
        <v>0</v>
      </c>
      <c r="K324" s="191"/>
      <c r="L324" s="40"/>
      <c r="M324" s="192" t="s">
        <v>1</v>
      </c>
      <c r="N324" s="193" t="s">
        <v>40</v>
      </c>
      <c r="O324" s="72"/>
      <c r="P324" s="194">
        <f>O324*H324</f>
        <v>0</v>
      </c>
      <c r="Q324" s="194">
        <v>0</v>
      </c>
      <c r="R324" s="194">
        <f>Q324*H324</f>
        <v>0</v>
      </c>
      <c r="S324" s="194">
        <v>0</v>
      </c>
      <c r="T324" s="19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6" t="s">
        <v>463</v>
      </c>
      <c r="AT324" s="196" t="s">
        <v>122</v>
      </c>
      <c r="AU324" s="196" t="s">
        <v>85</v>
      </c>
      <c r="AY324" s="18" t="s">
        <v>120</v>
      </c>
      <c r="BE324" s="197">
        <f>IF(N324="základní",J324,0)</f>
        <v>0</v>
      </c>
      <c r="BF324" s="197">
        <f>IF(N324="snížená",J324,0)</f>
        <v>0</v>
      </c>
      <c r="BG324" s="197">
        <f>IF(N324="zákl. přenesená",J324,0)</f>
        <v>0</v>
      </c>
      <c r="BH324" s="197">
        <f>IF(N324="sníž. přenesená",J324,0)</f>
        <v>0</v>
      </c>
      <c r="BI324" s="197">
        <f>IF(N324="nulová",J324,0)</f>
        <v>0</v>
      </c>
      <c r="BJ324" s="18" t="s">
        <v>83</v>
      </c>
      <c r="BK324" s="197">
        <f>ROUND(I324*H324,2)</f>
        <v>0</v>
      </c>
      <c r="BL324" s="18" t="s">
        <v>463</v>
      </c>
      <c r="BM324" s="196" t="s">
        <v>468</v>
      </c>
    </row>
    <row r="325" spans="1:65" s="2" customFormat="1" ht="16.5" customHeight="1">
      <c r="A325" s="35"/>
      <c r="B325" s="36"/>
      <c r="C325" s="184" t="s">
        <v>469</v>
      </c>
      <c r="D325" s="184" t="s">
        <v>122</v>
      </c>
      <c r="E325" s="185" t="s">
        <v>470</v>
      </c>
      <c r="F325" s="186" t="s">
        <v>471</v>
      </c>
      <c r="G325" s="187" t="s">
        <v>462</v>
      </c>
      <c r="H325" s="188">
        <v>1</v>
      </c>
      <c r="I325" s="189"/>
      <c r="J325" s="190">
        <f>ROUND(I325*H325,2)</f>
        <v>0</v>
      </c>
      <c r="K325" s="191"/>
      <c r="L325" s="40"/>
      <c r="M325" s="192" t="s">
        <v>1</v>
      </c>
      <c r="N325" s="193" t="s">
        <v>40</v>
      </c>
      <c r="O325" s="72"/>
      <c r="P325" s="194">
        <f>O325*H325</f>
        <v>0</v>
      </c>
      <c r="Q325" s="194">
        <v>0</v>
      </c>
      <c r="R325" s="194">
        <f>Q325*H325</f>
        <v>0</v>
      </c>
      <c r="S325" s="194">
        <v>0</v>
      </c>
      <c r="T325" s="19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6" t="s">
        <v>463</v>
      </c>
      <c r="AT325" s="196" t="s">
        <v>122</v>
      </c>
      <c r="AU325" s="196" t="s">
        <v>85</v>
      </c>
      <c r="AY325" s="18" t="s">
        <v>120</v>
      </c>
      <c r="BE325" s="197">
        <f>IF(N325="základní",J325,0)</f>
        <v>0</v>
      </c>
      <c r="BF325" s="197">
        <f>IF(N325="snížená",J325,0)</f>
        <v>0</v>
      </c>
      <c r="BG325" s="197">
        <f>IF(N325="zákl. přenesená",J325,0)</f>
        <v>0</v>
      </c>
      <c r="BH325" s="197">
        <f>IF(N325="sníž. přenesená",J325,0)</f>
        <v>0</v>
      </c>
      <c r="BI325" s="197">
        <f>IF(N325="nulová",J325,0)</f>
        <v>0</v>
      </c>
      <c r="BJ325" s="18" t="s">
        <v>83</v>
      </c>
      <c r="BK325" s="197">
        <f>ROUND(I325*H325,2)</f>
        <v>0</v>
      </c>
      <c r="BL325" s="18" t="s">
        <v>463</v>
      </c>
      <c r="BM325" s="196" t="s">
        <v>472</v>
      </c>
    </row>
    <row r="326" spans="1:65" s="12" customFormat="1" ht="22.9" customHeight="1">
      <c r="B326" s="168"/>
      <c r="C326" s="169"/>
      <c r="D326" s="170" t="s">
        <v>74</v>
      </c>
      <c r="E326" s="182" t="s">
        <v>473</v>
      </c>
      <c r="F326" s="182" t="s">
        <v>474</v>
      </c>
      <c r="G326" s="169"/>
      <c r="H326" s="169"/>
      <c r="I326" s="172"/>
      <c r="J326" s="183">
        <f>BK326</f>
        <v>0</v>
      </c>
      <c r="K326" s="169"/>
      <c r="L326" s="174"/>
      <c r="M326" s="175"/>
      <c r="N326" s="176"/>
      <c r="O326" s="176"/>
      <c r="P326" s="177">
        <f>SUM(P327:P329)</f>
        <v>0</v>
      </c>
      <c r="Q326" s="176"/>
      <c r="R326" s="177">
        <f>SUM(R327:R329)</f>
        <v>0</v>
      </c>
      <c r="S326" s="176"/>
      <c r="T326" s="178">
        <f>SUM(T327:T329)</f>
        <v>0</v>
      </c>
      <c r="AR326" s="179" t="s">
        <v>169</v>
      </c>
      <c r="AT326" s="180" t="s">
        <v>74</v>
      </c>
      <c r="AU326" s="180" t="s">
        <v>83</v>
      </c>
      <c r="AY326" s="179" t="s">
        <v>120</v>
      </c>
      <c r="BK326" s="181">
        <f>SUM(BK327:BK329)</f>
        <v>0</v>
      </c>
    </row>
    <row r="327" spans="1:65" s="2" customFormat="1" ht="16.5" customHeight="1">
      <c r="A327" s="35"/>
      <c r="B327" s="36"/>
      <c r="C327" s="184" t="s">
        <v>475</v>
      </c>
      <c r="D327" s="184" t="s">
        <v>122</v>
      </c>
      <c r="E327" s="185" t="s">
        <v>476</v>
      </c>
      <c r="F327" s="186" t="s">
        <v>474</v>
      </c>
      <c r="G327" s="187" t="s">
        <v>462</v>
      </c>
      <c r="H327" s="188">
        <v>1</v>
      </c>
      <c r="I327" s="189"/>
      <c r="J327" s="190">
        <f>ROUND(I327*H327,2)</f>
        <v>0</v>
      </c>
      <c r="K327" s="191"/>
      <c r="L327" s="40"/>
      <c r="M327" s="192" t="s">
        <v>1</v>
      </c>
      <c r="N327" s="193" t="s">
        <v>40</v>
      </c>
      <c r="O327" s="72"/>
      <c r="P327" s="194">
        <f>O327*H327</f>
        <v>0</v>
      </c>
      <c r="Q327" s="194">
        <v>0</v>
      </c>
      <c r="R327" s="194">
        <f>Q327*H327</f>
        <v>0</v>
      </c>
      <c r="S327" s="194">
        <v>0</v>
      </c>
      <c r="T327" s="195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6" t="s">
        <v>463</v>
      </c>
      <c r="AT327" s="196" t="s">
        <v>122</v>
      </c>
      <c r="AU327" s="196" t="s">
        <v>85</v>
      </c>
      <c r="AY327" s="18" t="s">
        <v>120</v>
      </c>
      <c r="BE327" s="197">
        <f>IF(N327="základní",J327,0)</f>
        <v>0</v>
      </c>
      <c r="BF327" s="197">
        <f>IF(N327="snížená",J327,0)</f>
        <v>0</v>
      </c>
      <c r="BG327" s="197">
        <f>IF(N327="zákl. přenesená",J327,0)</f>
        <v>0</v>
      </c>
      <c r="BH327" s="197">
        <f>IF(N327="sníž. přenesená",J327,0)</f>
        <v>0</v>
      </c>
      <c r="BI327" s="197">
        <f>IF(N327="nulová",J327,0)</f>
        <v>0</v>
      </c>
      <c r="BJ327" s="18" t="s">
        <v>83</v>
      </c>
      <c r="BK327" s="197">
        <f>ROUND(I327*H327,2)</f>
        <v>0</v>
      </c>
      <c r="BL327" s="18" t="s">
        <v>463</v>
      </c>
      <c r="BM327" s="196" t="s">
        <v>477</v>
      </c>
    </row>
    <row r="328" spans="1:65" s="14" customFormat="1" ht="11.25">
      <c r="B328" s="210"/>
      <c r="C328" s="211"/>
      <c r="D328" s="200" t="s">
        <v>128</v>
      </c>
      <c r="E328" s="212" t="s">
        <v>1</v>
      </c>
      <c r="F328" s="213" t="s">
        <v>478</v>
      </c>
      <c r="G328" s="211"/>
      <c r="H328" s="212" t="s">
        <v>1</v>
      </c>
      <c r="I328" s="214"/>
      <c r="J328" s="211"/>
      <c r="K328" s="211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128</v>
      </c>
      <c r="AU328" s="219" t="s">
        <v>85</v>
      </c>
      <c r="AV328" s="14" t="s">
        <v>83</v>
      </c>
      <c r="AW328" s="14" t="s">
        <v>32</v>
      </c>
      <c r="AX328" s="14" t="s">
        <v>75</v>
      </c>
      <c r="AY328" s="219" t="s">
        <v>120</v>
      </c>
    </row>
    <row r="329" spans="1:65" s="13" customFormat="1" ht="11.25">
      <c r="B329" s="198"/>
      <c r="C329" s="199"/>
      <c r="D329" s="200" t="s">
        <v>128</v>
      </c>
      <c r="E329" s="201" t="s">
        <v>1</v>
      </c>
      <c r="F329" s="202" t="s">
        <v>83</v>
      </c>
      <c r="G329" s="199"/>
      <c r="H329" s="203">
        <v>1</v>
      </c>
      <c r="I329" s="204"/>
      <c r="J329" s="199"/>
      <c r="K329" s="199"/>
      <c r="L329" s="205"/>
      <c r="M329" s="253"/>
      <c r="N329" s="254"/>
      <c r="O329" s="254"/>
      <c r="P329" s="254"/>
      <c r="Q329" s="254"/>
      <c r="R329" s="254"/>
      <c r="S329" s="254"/>
      <c r="T329" s="255"/>
      <c r="AT329" s="209" t="s">
        <v>128</v>
      </c>
      <c r="AU329" s="209" t="s">
        <v>85</v>
      </c>
      <c r="AV329" s="13" t="s">
        <v>85</v>
      </c>
      <c r="AW329" s="13" t="s">
        <v>32</v>
      </c>
      <c r="AX329" s="13" t="s">
        <v>83</v>
      </c>
      <c r="AY329" s="209" t="s">
        <v>120</v>
      </c>
    </row>
    <row r="330" spans="1:65" s="2" customFormat="1" ht="6.95" customHeight="1">
      <c r="A330" s="35"/>
      <c r="B330" s="55"/>
      <c r="C330" s="56"/>
      <c r="D330" s="56"/>
      <c r="E330" s="56"/>
      <c r="F330" s="56"/>
      <c r="G330" s="56"/>
      <c r="H330" s="56"/>
      <c r="I330" s="56"/>
      <c r="J330" s="56"/>
      <c r="K330" s="56"/>
      <c r="L330" s="40"/>
      <c r="M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</row>
  </sheetData>
  <sheetProtection algorithmName="SHA-512" hashValue="UTBoeMJXmdqVA1w4cdkC6Dte8IHYILpq/KSo7yZ+Jwus/dUrL4dfehnJtMSub5tUGyLd2GjtnUi7d+CVSuTOew==" saltValue="njkcF2rsdSGs5ZGbFAywqzONO4fZl0kTLmJ3VLvPEAm5HkfHi2ZrlbbPbdDG6WlU7Ob+38Mfc06vdgrZiIr6qg==" spinCount="100000" sheet="1" objects="1" scenarios="1" formatColumns="0" formatRows="0" autoFilter="0"/>
  <autoFilter ref="C126:K329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 01 - Kanalizační přípojka</vt:lpstr>
      <vt:lpstr>'Rekapitulace stavby'!Názvy_tisku</vt:lpstr>
      <vt:lpstr>'SO 01 - Kanalizační přípojka'!Názvy_tisku</vt:lpstr>
      <vt:lpstr>'Rekapitulace stavby'!Oblast_tisku</vt:lpstr>
      <vt:lpstr>'SO 01 - Kanalizační přípojka'!Oblast_tisku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PC08-PC\PC08</dc:creator>
  <cp:lastModifiedBy>Lucie Nová</cp:lastModifiedBy>
  <dcterms:created xsi:type="dcterms:W3CDTF">2021-10-27T06:39:32Z</dcterms:created>
  <dcterms:modified xsi:type="dcterms:W3CDTF">2021-11-22T07:49:19Z</dcterms:modified>
</cp:coreProperties>
</file>