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P.I07 - křižovatka SSZ Ko..." sheetId="2" r:id="rId2"/>
    <sheet name="P.I08 - křižovatka SSZ Ko..." sheetId="3" r:id="rId3"/>
  </sheets>
  <definedNames>
    <definedName name="_xlnm.Print_Titles" localSheetId="1">'P.I07 - křižovatka SSZ Ko...'!$117:$117</definedName>
    <definedName name="_xlnm.Print_Titles" localSheetId="2">'P.I08 - křižovatka SSZ Ko...'!$117:$117</definedName>
    <definedName name="_xlnm.Print_Titles" localSheetId="0">'Rekapitulace stavby'!$85:$85</definedName>
    <definedName name="_xlnm.Print_Area" localSheetId="1">'P.I07 - křižovatka SSZ Ko...'!$C$4:$Q$69,'P.I07 - křižovatka SSZ Ko...'!$C$75:$Q$101,'P.I07 - křižovatka SSZ Ko...'!$C$107:$Q$165</definedName>
    <definedName name="_xlnm.Print_Area" localSheetId="2">'P.I08 - křižovatka SSZ Ko...'!$C$4:$Q$69,'P.I08 - křižovatka SSZ Ko...'!$C$75:$Q$101,'P.I08 - křižovatka SSZ Ko...'!$C$107:$Q$169</definedName>
    <definedName name="_xlnm.Print_Area" localSheetId="0">'Rekapitulace stavby'!$C$4:$AP$70,'Rekapitulace stavby'!$C$76:$AP$96</definedName>
  </definedNames>
  <calcPr fullCalcOnLoad="1"/>
</workbook>
</file>

<file path=xl/sharedStrings.xml><?xml version="1.0" encoding="utf-8"?>
<sst xmlns="http://schemas.openxmlformats.org/spreadsheetml/2006/main" count="1437" uniqueCount="273">
  <si>
    <t>2012</t>
  </si>
  <si>
    <t>List obsahuje: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</si>
  <si>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</si>
  <si>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</si>
  <si>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</si>
  <si>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</si>
  <si>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</si>
  <si>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</si>
  <si>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</si>
  <si>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</si>
  <si>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</si>
  <si>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</si>
  <si>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</si>
  <si>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</si>
  <si>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</si>
  <si>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2016-1,2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</si>
  <si>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</si>
  <si>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</si>
  <si>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Písek - 2 x SSZ - výměna technologie SSZ (Řadič + vložky návěstidel)_PR1</t>
  </si>
  <si>
    <t>0,1</t>
  </si>
  <si>
    <t>JKSO:</t>
  </si>
  <si>
    <t/>
  </si>
  <si>
    <t>CC-CZ:</t>
  </si>
  <si>
    <t>1</t>
  </si>
  <si>
    <t>Místo:</t>
  </si>
  <si>
    <t xml:space="preserve">Písek </t>
  </si>
  <si>
    <t>Datum:</t>
  </si>
  <si>
    <t>4.2.2016</t>
  </si>
  <si>
    <t>10</t>
  </si>
  <si>
    <t>100</t>
  </si>
  <si>
    <t>Objednatel:</t>
  </si>
  <si>
    <t>IČ:</t>
  </si>
  <si>
    <t xml:space="preserve"> </t>
  </si>
  <si>
    <t>DIČ:</t>
  </si>
  <si>
    <t>Zhotovitel:</t>
  </si>
  <si>
    <t>Vyplň údaj</t>
  </si>
  <si>
    <t>Projektant:</t>
  </si>
  <si>
    <t>True</t>
  </si>
  <si>
    <t>Zpracovatel:</t>
  </si>
  <si>
    <t>Ing. Urban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</si>
  <si>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</si>
  <si>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</si>
  <si>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</si>
  <si>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</si>
  <si>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</si>
  <si>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</si>
  <si>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</si>
  <si>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</si>
  <si>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</si>
  <si>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</si>
  <si>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</si>
  <si>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</si>
  <si>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</si>
  <si>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</si>
  <si>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</si>
  <si>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</si>
  <si>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</si>
  <si>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</si>
  <si>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</si>
  <si>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</si>
  <si>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</si>
  <si>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</si>
  <si>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</si>
  <si>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</si>
  <si>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</si>
  <si>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</si>
  <si>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</si>
  <si>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</si>
  <si>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</si>
  <si>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</si>
  <si>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</si>
  <si>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</si>
  <si>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</si>
  <si>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</si>
  <si>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</si>
  <si>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</si>
  <si>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</si>
  <si>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</si>
  <si>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</si>
  <si>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</si>
  <si>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</si>
  <si>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</si>
  <si>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</si>
  <si>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{943499a2-24ab-448b-bec1-b59185fa8f84}</t>
  </si>
  <si>
    <t>{00000000-0000-0000-0000-000000000000}</t>
  </si>
  <si>
    <t>P.I07</t>
  </si>
  <si>
    <t>křižovatka SSZ Kollárova x Jerenýmova</t>
  </si>
  <si>
    <t>{6eb454f3-5e7d-46ad-8f04-e8d9877dc3c8}</t>
  </si>
  <si>
    <t>P.I08</t>
  </si>
  <si>
    <t>křižovatka SSZ Kollárova x Tyršova</t>
  </si>
  <si>
    <t>{c741bb4b-f63b-49cd-a4b8-6ada239d014e}</t>
  </si>
  <si>
    <t>2) Ostatní náklady ze souhrnného listu</t>
  </si>
  <si>
    <t>Procent. zadání
[% nákladů rozpočtu]</t>
  </si>
  <si>
    <t>Zařazení nákladů</t>
  </si>
  <si>
    <t>Vyplň vlastní</t>
  </si>
  <si>
    <t>stavební čast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</si>
  <si>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</si>
  <si>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</si>
  <si>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</si>
  <si>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</si>
  <si>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</si>
  <si>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</si>
  <si>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P.I07 - křižovatka SSZ Kollárova x Jerenýmova</t>
  </si>
  <si>
    <t>822 23 9</t>
  </si>
  <si>
    <t>21119</t>
  </si>
  <si>
    <t>CZ-CPV:</t>
  </si>
  <si>
    <t>50711000-2</t>
  </si>
  <si>
    <t>CZ-CPA:</t>
  </si>
  <si>
    <t>42.22.22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</si>
  <si>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</si>
  <si>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</si>
  <si>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</si>
  <si>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</si>
  <si>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</si>
  <si>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</si>
  <si>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</si>
  <si>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PSV - Práce a dodávky PSV</t>
  </si>
  <si>
    <t xml:space="preserve">    740 - Elektromontáže - zkoušky a revize</t>
  </si>
  <si>
    <t>M - Práce a dodávky M</t>
  </si>
  <si>
    <t xml:space="preserve">    22-M - Montáže oznam. a zabezp. zařízení</t>
  </si>
  <si>
    <t>2) Ostatní náklady</t>
  </si>
  <si>
    <t>Zařízení staveniště</t>
  </si>
  <si>
    <t>VRN</t>
  </si>
  <si>
    <t>Mimostav. doprava</t>
  </si>
  <si>
    <t>Územní vlivy</t>
  </si>
  <si>
    <t>Provozní vlivy</t>
  </si>
  <si>
    <t>Ostatní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</si>
  <si>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</si>
  <si>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</si>
  <si>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</si>
  <si>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</si>
  <si>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</si>
  <si>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</si>
  <si>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</si>
  <si>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</si>
  <si>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</si>
  <si>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</si>
  <si>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</si>
  <si>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</si>
  <si>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</si>
  <si>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</si>
  <si>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</si>
  <si>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</si>
  <si>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</si>
  <si>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</si>
  <si>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740991300</t>
  </si>
  <si>
    <t>Celková prohlídka elektrického rozvodu a zařízení do 1 milionu Kč</t>
  </si>
  <si>
    <t>kus</t>
  </si>
  <si>
    <t>16</t>
  </si>
  <si>
    <t>-550474135</t>
  </si>
  <si>
    <t>3</t>
  </si>
  <si>
    <t>R22096018R1</t>
  </si>
  <si>
    <t>Demontáž mikroprocesorového řadiče MR</t>
  </si>
  <si>
    <t>64</t>
  </si>
  <si>
    <t>1749285382</t>
  </si>
  <si>
    <t>"Demontáž řadiče RS2"1</t>
  </si>
  <si>
    <t>VV</t>
  </si>
  <si>
    <t>220960182</t>
  </si>
  <si>
    <t>Montáž mikroprocesorového řadiče MR</t>
  </si>
  <si>
    <t>1527670787</t>
  </si>
  <si>
    <t>4</t>
  </si>
  <si>
    <t>M</t>
  </si>
  <si>
    <t>R99002030</t>
  </si>
  <si>
    <t>Mikroprocesorový řadič SSZ ozn. P.I07  + RUČNÍ ŘÍZENÍ</t>
  </si>
  <si>
    <t>128</t>
  </si>
  <si>
    <t>123532089</t>
  </si>
  <si>
    <t>5</t>
  </si>
  <si>
    <t>220960221</t>
  </si>
  <si>
    <t>Programování řadiče MR do deseti světelných skupin</t>
  </si>
  <si>
    <t>-651123393</t>
  </si>
  <si>
    <t>6</t>
  </si>
  <si>
    <t>220960036</t>
  </si>
  <si>
    <t>Montáž sestaveného návěstidla dvoukomorového na stožár</t>
  </si>
  <si>
    <t>977182837</t>
  </si>
  <si>
    <t xml:space="preserve">Na stožárech 1 - 8 </t>
  </si>
  <si>
    <t>"Sig. skupina PAa,b ; PBa,b ; PCa,b ; PDa,b ;"4*2</t>
  </si>
  <si>
    <t>7</t>
  </si>
  <si>
    <t>220960041</t>
  </si>
  <si>
    <t>Montáž sestaveného návěstidla tříkomorového na stožár</t>
  </si>
  <si>
    <t>615353887</t>
  </si>
  <si>
    <t>Na stožárech 1;3;4;5;7</t>
  </si>
  <si>
    <t>"Sig. skupina VAa; VBa.b; VCa; VDa"5</t>
  </si>
  <si>
    <t>8</t>
  </si>
  <si>
    <t>220960044</t>
  </si>
  <si>
    <t>Montáž sestaveného návěstidla tříkomorového průměru 300 mm na výložník</t>
  </si>
  <si>
    <t>1811049764</t>
  </si>
  <si>
    <t>Na výložnících stožárech 1;3;5 a 7</t>
  </si>
  <si>
    <t>"Sig. skupina VAb;Vbc,  VCb,VDb"4</t>
  </si>
  <si>
    <t>9</t>
  </si>
  <si>
    <t>R220960303</t>
  </si>
  <si>
    <t>Pronájem montážní plošiny pro demontáž a montáž návěstidel</t>
  </si>
  <si>
    <t>hod.</t>
  </si>
  <si>
    <t>-1355814352</t>
  </si>
  <si>
    <t>R99NAV_SSZ_LED 1</t>
  </si>
  <si>
    <t>LED návěstidlo 40V červená 200mm</t>
  </si>
  <si>
    <t>ks</t>
  </si>
  <si>
    <t>31871721</t>
  </si>
  <si>
    <t>"Vozidlové návěstidla VAa,VBa, VBb, VCa, VDa"5</t>
  </si>
  <si>
    <t>"Chodecké návěstidla PAa,b; PBa,b;  PCa,b; PDa,b;"4*2</t>
  </si>
  <si>
    <t>Součet</t>
  </si>
  <si>
    <t>11</t>
  </si>
  <si>
    <t>R99NAV_SSZ_LED 2</t>
  </si>
  <si>
    <t>LED návěstidlo 40V žlutá 200mm</t>
  </si>
  <si>
    <t>-1340116977</t>
  </si>
  <si>
    <t>"Vozidlové návěstidla VAa,VBa,VBb, VCa, VDa"5</t>
  </si>
  <si>
    <t>12</t>
  </si>
  <si>
    <t>R99NAV_SSZ_LED 3</t>
  </si>
  <si>
    <t>LED návěstidlo 40V zelená 200mm</t>
  </si>
  <si>
    <t>-1430184534</t>
  </si>
  <si>
    <t>13</t>
  </si>
  <si>
    <t>R99NAV_SSZ_LED 4</t>
  </si>
  <si>
    <t>LED návěstidlo 40V červená 300mm</t>
  </si>
  <si>
    <t>-2003635899</t>
  </si>
  <si>
    <t>"Vozidlové návěstidla VAb,VBc,VCb, VDb"4</t>
  </si>
  <si>
    <t>14</t>
  </si>
  <si>
    <t>R99NAV_SSZ_LED 5</t>
  </si>
  <si>
    <t>LED návěstidlo 40V žlutá 300mm</t>
  </si>
  <si>
    <t>1146750998</t>
  </si>
  <si>
    <t>"Vozidlové návěstidla VAb,Vbc,VCb, VDb"4</t>
  </si>
  <si>
    <t>R99NAV_SSZ_LED 6</t>
  </si>
  <si>
    <t>LED návěstidlo 40V zelená 300mm</t>
  </si>
  <si>
    <t>-1800680204</t>
  </si>
  <si>
    <t>R99002052</t>
  </si>
  <si>
    <t>symbol 200</t>
  </si>
  <si>
    <t>2073274046</t>
  </si>
  <si>
    <t>"S9a - chodec červena PA,PB,PC,PD"4*1</t>
  </si>
  <si>
    <t>"S9b - chodec zelená PA,PB,PC,PD"4*1</t>
  </si>
  <si>
    <t>17</t>
  </si>
  <si>
    <t>220960201</t>
  </si>
  <si>
    <t>Adresace řadiče přes čtyři světelné skupiny</t>
  </si>
  <si>
    <t>-2057936182</t>
  </si>
  <si>
    <t>"Celkem 10 sig. skupin"1</t>
  </si>
  <si>
    <t>18</t>
  </si>
  <si>
    <t>Pol21</t>
  </si>
  <si>
    <t>Příprava ke komplexnímu vyzkoušení křižovatky nebo přechodu s mikroproc.řadičem MR za prvnísignální skupinu</t>
  </si>
  <si>
    <t>-1143997975</t>
  </si>
  <si>
    <t>VP - Vícepráce</t>
  </si>
  <si>
    <t>PN</t>
  </si>
  <si>
    <t>P.I08 - křižovatka SSZ Kollárova x Tyršova</t>
  </si>
  <si>
    <t>Mikroprocesorový řadič SSZ ozn. P.I08 + RUČNÍ ŘÍZENÍ</t>
  </si>
  <si>
    <t>30</t>
  </si>
  <si>
    <t>-617364740</t>
  </si>
  <si>
    <t>220960031</t>
  </si>
  <si>
    <t>Montáž sestaveného návěstidla jednokomorového na stožár</t>
  </si>
  <si>
    <t>-1503329679</t>
  </si>
  <si>
    <t>Na stožárech 2,8</t>
  </si>
  <si>
    <t>"Sig. skupina ZD, ZB"2</t>
  </si>
  <si>
    <t>Na stožárech 1;3;5</t>
  </si>
  <si>
    <t>"Sig. skupina VAa; VBa; VCa"3</t>
  </si>
  <si>
    <t>Na výložnících stožárech 1;4;5</t>
  </si>
  <si>
    <t>"Sig. skupina VAb; VBb; VCb"3</t>
  </si>
  <si>
    <t>19</t>
  </si>
  <si>
    <t>20</t>
  </si>
  <si>
    <t>"Vozidlové návěstidla VAa,VBa, VCa"3</t>
  </si>
  <si>
    <t>"Blikač ZD,ZB"2</t>
  </si>
  <si>
    <t>22</t>
  </si>
  <si>
    <t>23</t>
  </si>
  <si>
    <t>"Vozidlové návěstidla VAb,VBb, VCb"3</t>
  </si>
  <si>
    <t>24</t>
  </si>
  <si>
    <t>25</t>
  </si>
  <si>
    <t>26</t>
  </si>
  <si>
    <t>-346879158</t>
  </si>
  <si>
    <t>"S4a (chodec) -ZB, ZD"2</t>
  </si>
  <si>
    <t>28</t>
  </si>
  <si>
    <t>-2128086833</t>
  </si>
  <si>
    <t>29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</si>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</sst>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6"/>
      <name val="Cambria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20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i/>
      <sz val="8"/>
      <color indexed="12"/>
      <name val="Trebuchet MS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i/>
      <sz val="8"/>
      <color rgb="FF0000FF"/>
      <name val="Trebuchet MS"/>
      <family val="2"/>
    </font>
    <font>
      <b/>
      <sz val="8"/>
      <color rgb="FF969696"/>
      <name val="Trebuchet MS"/>
      <family val="2"/>
    </font>
    <font>
      <sz val="9"/>
      <color rgb="FF00000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170" fontId="59" fillId="0" borderId="0" applyFont="0" applyFill="0" applyBorder="0" applyAlignment="0" applyProtection="0"/>
    <xf numFmtId="168" fontId="59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4" fillId="21" borderId="2" applyNumberFormat="0" applyAlignment="0" applyProtection="0"/>
    <xf numFmtId="171" fontId="59" fillId="0" borderId="0" applyFont="0" applyFill="0" applyBorder="0" applyAlignment="0" applyProtection="0"/>
    <xf numFmtId="169" fontId="59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70" fillId="0" borderId="0" applyNumberFormat="0" applyFill="0" applyBorder="0" applyAlignment="0" applyProtection="0"/>
    <xf numFmtId="0" fontId="59" fillId="23" borderId="6" applyNumberFormat="0" applyFont="0" applyAlignment="0" applyProtection="0"/>
    <xf numFmtId="9" fontId="59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284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1" fillId="0" borderId="0" xfId="0" applyFont="1" applyAlignment="1">
      <alignment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8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86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/>
    </xf>
    <xf numFmtId="0" fontId="88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88" fillId="0" borderId="0" xfId="0" applyFont="1" applyBorder="1" applyAlignment="1">
      <alignment horizontal="left" vertical="center"/>
    </xf>
    <xf numFmtId="0" fontId="5" fillId="23" borderId="0" xfId="0" applyFont="1" applyFill="1" applyBorder="1" applyAlignment="1" applyProtection="1">
      <alignment horizontal="left" vertical="center"/>
      <protection locked="0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/>
    </xf>
    <xf numFmtId="0" fontId="89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78" fillId="0" borderId="13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0" xfId="0" applyFont="1" applyBorder="1" applyAlignment="1">
      <alignment horizontal="left" vertical="center"/>
    </xf>
    <xf numFmtId="172" fontId="78" fillId="0" borderId="0" xfId="0" applyNumberFormat="1" applyFont="1" applyBorder="1" applyAlignment="1">
      <alignment vertical="center"/>
    </xf>
    <xf numFmtId="0" fontId="78" fillId="0" borderId="0" xfId="0" applyFont="1" applyBorder="1" applyAlignment="1">
      <alignment horizontal="center" vertical="center"/>
    </xf>
    <xf numFmtId="0" fontId="78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90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91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91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3" fontId="5" fillId="0" borderId="0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88" fillId="0" borderId="30" xfId="0" applyFont="1" applyBorder="1" applyAlignment="1">
      <alignment horizontal="center" vertical="center" wrapText="1"/>
    </xf>
    <xf numFmtId="0" fontId="88" fillId="0" borderId="31" xfId="0" applyFont="1" applyBorder="1" applyAlignment="1">
      <alignment horizontal="center" vertical="center" wrapText="1"/>
    </xf>
    <xf numFmtId="0" fontId="88" fillId="0" borderId="32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92" fillId="0" borderId="0" xfId="0" applyFont="1" applyBorder="1" applyAlignment="1">
      <alignment horizontal="left" vertical="center"/>
    </xf>
    <xf numFmtId="0" fontId="92" fillId="0" borderId="0" xfId="0" applyFont="1" applyBorder="1" applyAlignment="1">
      <alignment vertical="center"/>
    </xf>
    <xf numFmtId="4" fontId="93" fillId="0" borderId="22" xfId="0" applyNumberFormat="1" applyFont="1" applyBorder="1" applyAlignment="1">
      <alignment vertical="center"/>
    </xf>
    <xf numFmtId="4" fontId="93" fillId="0" borderId="0" xfId="0" applyNumberFormat="1" applyFont="1" applyBorder="1" applyAlignment="1">
      <alignment vertical="center"/>
    </xf>
    <xf numFmtId="174" fontId="93" fillId="0" borderId="0" xfId="0" applyNumberFormat="1" applyFont="1" applyBorder="1" applyAlignment="1">
      <alignment vertical="center"/>
    </xf>
    <xf numFmtId="4" fontId="93" fillId="0" borderId="2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94" fillId="0" borderId="0" xfId="0" applyFont="1" applyBorder="1" applyAlignment="1">
      <alignment vertical="center"/>
    </xf>
    <xf numFmtId="0" fontId="95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4" fontId="96" fillId="0" borderId="22" xfId="0" applyNumberFormat="1" applyFont="1" applyBorder="1" applyAlignment="1">
      <alignment vertical="center"/>
    </xf>
    <xf numFmtId="4" fontId="96" fillId="0" borderId="0" xfId="0" applyNumberFormat="1" applyFont="1" applyBorder="1" applyAlignment="1">
      <alignment vertical="center"/>
    </xf>
    <xf numFmtId="174" fontId="96" fillId="0" borderId="0" xfId="0" applyNumberFormat="1" applyFont="1" applyBorder="1" applyAlignment="1">
      <alignment vertical="center"/>
    </xf>
    <xf numFmtId="4" fontId="96" fillId="0" borderId="23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96" fillId="0" borderId="24" xfId="0" applyNumberFormat="1" applyFont="1" applyBorder="1" applyAlignment="1">
      <alignment vertical="center"/>
    </xf>
    <xf numFmtId="4" fontId="96" fillId="0" borderId="25" xfId="0" applyNumberFormat="1" applyFont="1" applyBorder="1" applyAlignment="1">
      <alignment vertical="center"/>
    </xf>
    <xf numFmtId="174" fontId="96" fillId="0" borderId="25" xfId="0" applyNumberFormat="1" applyFont="1" applyBorder="1" applyAlignment="1">
      <alignment vertical="center"/>
    </xf>
    <xf numFmtId="4" fontId="96" fillId="0" borderId="26" xfId="0" applyNumberFormat="1" applyFont="1" applyBorder="1" applyAlignment="1">
      <alignment vertical="center"/>
    </xf>
    <xf numFmtId="172" fontId="91" fillId="23" borderId="19" xfId="0" applyNumberFormat="1" applyFont="1" applyFill="1" applyBorder="1" applyAlignment="1" applyProtection="1">
      <alignment horizontal="center" vertical="center"/>
      <protection locked="0"/>
    </xf>
    <xf numFmtId="0" fontId="91" fillId="23" borderId="20" xfId="0" applyFont="1" applyFill="1" applyBorder="1" applyAlignment="1" applyProtection="1">
      <alignment horizontal="center" vertical="center"/>
      <protection locked="0"/>
    </xf>
    <xf numFmtId="4" fontId="91" fillId="0" borderId="21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172" fontId="91" fillId="23" borderId="22" xfId="0" applyNumberFormat="1" applyFont="1" applyFill="1" applyBorder="1" applyAlignment="1" applyProtection="1">
      <alignment horizontal="center" vertical="center"/>
      <protection locked="0"/>
    </xf>
    <xf numFmtId="0" fontId="91" fillId="23" borderId="0" xfId="0" applyFont="1" applyFill="1" applyBorder="1" applyAlignment="1" applyProtection="1">
      <alignment horizontal="center" vertical="center"/>
      <protection locked="0"/>
    </xf>
    <xf numFmtId="4" fontId="91" fillId="0" borderId="23" xfId="0" applyNumberFormat="1" applyFont="1" applyBorder="1" applyAlignment="1">
      <alignment vertical="center"/>
    </xf>
    <xf numFmtId="172" fontId="91" fillId="23" borderId="24" xfId="0" applyNumberFormat="1" applyFont="1" applyFill="1" applyBorder="1" applyAlignment="1" applyProtection="1">
      <alignment horizontal="center" vertical="center"/>
      <protection locked="0"/>
    </xf>
    <xf numFmtId="0" fontId="91" fillId="23" borderId="25" xfId="0" applyFont="1" applyFill="1" applyBorder="1" applyAlignment="1" applyProtection="1">
      <alignment horizontal="center" vertical="center"/>
      <protection locked="0"/>
    </xf>
    <xf numFmtId="4" fontId="91" fillId="0" borderId="26" xfId="0" applyNumberFormat="1" applyFont="1" applyBorder="1" applyAlignment="1">
      <alignment vertical="center"/>
    </xf>
    <xf numFmtId="0" fontId="92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78" fillId="0" borderId="0" xfId="0" applyFont="1" applyBorder="1" applyAlignment="1">
      <alignment horizontal="right"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97" fillId="0" borderId="0" xfId="0" applyFont="1" applyBorder="1" applyAlignment="1">
      <alignment horizontal="left"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0" xfId="0" applyFont="1" applyBorder="1" applyAlignment="1">
      <alignment horizontal="left" vertical="center"/>
    </xf>
    <xf numFmtId="0" fontId="79" fillId="0" borderId="14" xfId="0" applyFont="1" applyBorder="1" applyAlignment="1">
      <alignment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left" vertical="center"/>
    </xf>
    <xf numFmtId="0" fontId="80" fillId="0" borderId="14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88" fillId="0" borderId="33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/>
    </xf>
    <xf numFmtId="0" fontId="91" fillId="0" borderId="23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4" fontId="4" fillId="0" borderId="0" xfId="0" applyNumberFormat="1" applyFont="1" applyAlignment="1" applyProtection="1">
      <alignment vertical="center"/>
      <protection locked="0"/>
    </xf>
    <xf numFmtId="0" fontId="80" fillId="0" borderId="0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vertical="center"/>
      <protection/>
    </xf>
    <xf numFmtId="0" fontId="91" fillId="0" borderId="26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center" vertical="center" wrapText="1"/>
    </xf>
    <xf numFmtId="0" fontId="5" fillId="35" borderId="3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4" fontId="98" fillId="0" borderId="20" xfId="0" applyNumberFormat="1" applyFont="1" applyBorder="1" applyAlignment="1">
      <alignment/>
    </xf>
    <xf numFmtId="174" fontId="98" fillId="0" borderId="21" xfId="0" applyNumberFormat="1" applyFont="1" applyBorder="1" applyAlignment="1">
      <alignment/>
    </xf>
    <xf numFmtId="4" fontId="13" fillId="0" borderId="0" xfId="0" applyNumberFormat="1" applyFont="1" applyAlignment="1">
      <alignment vertical="center"/>
    </xf>
    <xf numFmtId="0" fontId="81" fillId="0" borderId="13" xfId="0" applyFont="1" applyBorder="1" applyAlignment="1">
      <alignment/>
    </xf>
    <xf numFmtId="0" fontId="81" fillId="0" borderId="0" xfId="0" applyFont="1" applyBorder="1" applyAlignment="1">
      <alignment/>
    </xf>
    <xf numFmtId="0" fontId="79" fillId="0" borderId="0" xfId="0" applyFont="1" applyBorder="1" applyAlignment="1">
      <alignment horizontal="left"/>
    </xf>
    <xf numFmtId="0" fontId="81" fillId="0" borderId="14" xfId="0" applyFont="1" applyBorder="1" applyAlignment="1">
      <alignment/>
    </xf>
    <xf numFmtId="0" fontId="81" fillId="0" borderId="22" xfId="0" applyFont="1" applyBorder="1" applyAlignment="1">
      <alignment/>
    </xf>
    <xf numFmtId="174" fontId="81" fillId="0" borderId="0" xfId="0" applyNumberFormat="1" applyFont="1" applyBorder="1" applyAlignment="1">
      <alignment/>
    </xf>
    <xf numFmtId="174" fontId="81" fillId="0" borderId="23" xfId="0" applyNumberFormat="1" applyFont="1" applyBorder="1" applyAlignment="1">
      <alignment/>
    </xf>
    <xf numFmtId="0" fontId="81" fillId="0" borderId="0" xfId="0" applyFont="1" applyAlignment="1">
      <alignment horizontal="left"/>
    </xf>
    <xf numFmtId="0" fontId="81" fillId="0" borderId="0" xfId="0" applyFont="1" applyAlignment="1">
      <alignment horizontal="center"/>
    </xf>
    <xf numFmtId="4" fontId="81" fillId="0" borderId="0" xfId="0" applyNumberFormat="1" applyFont="1" applyAlignment="1">
      <alignment vertical="center"/>
    </xf>
    <xf numFmtId="0" fontId="80" fillId="0" borderId="0" xfId="0" applyFont="1" applyBorder="1" applyAlignment="1">
      <alignment horizontal="left"/>
    </xf>
    <xf numFmtId="0" fontId="4" fillId="0" borderId="33" xfId="0" applyFont="1" applyBorder="1" applyAlignment="1" applyProtection="1">
      <alignment horizontal="center" vertical="center"/>
      <protection/>
    </xf>
    <xf numFmtId="49" fontId="4" fillId="0" borderId="33" xfId="0" applyNumberFormat="1" applyFont="1" applyBorder="1" applyAlignment="1" applyProtection="1">
      <alignment horizontal="left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175" fontId="4" fillId="0" borderId="33" xfId="0" applyNumberFormat="1" applyFont="1" applyBorder="1" applyAlignment="1" applyProtection="1">
      <alignment vertical="center"/>
      <protection/>
    </xf>
    <xf numFmtId="0" fontId="78" fillId="23" borderId="33" xfId="0" applyFont="1" applyFill="1" applyBorder="1" applyAlignment="1" applyProtection="1">
      <alignment horizontal="left" vertical="center"/>
      <protection locked="0"/>
    </xf>
    <xf numFmtId="174" fontId="78" fillId="0" borderId="0" xfId="0" applyNumberFormat="1" applyFont="1" applyBorder="1" applyAlignment="1">
      <alignment vertical="center"/>
    </xf>
    <xf numFmtId="174" fontId="78" fillId="0" borderId="23" xfId="0" applyNumberFormat="1" applyFont="1" applyBorder="1" applyAlignment="1">
      <alignment vertical="center"/>
    </xf>
    <xf numFmtId="0" fontId="82" fillId="0" borderId="13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0" xfId="0" applyFont="1" applyBorder="1" applyAlignment="1">
      <alignment horizontal="left" vertical="center"/>
    </xf>
    <xf numFmtId="175" fontId="82" fillId="0" borderId="0" xfId="0" applyNumberFormat="1" applyFont="1" applyBorder="1" applyAlignment="1">
      <alignment vertical="center"/>
    </xf>
    <xf numFmtId="0" fontId="82" fillId="0" borderId="14" xfId="0" applyFont="1" applyBorder="1" applyAlignment="1">
      <alignment vertical="center"/>
    </xf>
    <xf numFmtId="0" fontId="82" fillId="0" borderId="22" xfId="0" applyFont="1" applyBorder="1" applyAlignment="1">
      <alignment vertical="center"/>
    </xf>
    <xf numFmtId="0" fontId="82" fillId="0" borderId="23" xfId="0" applyFont="1" applyBorder="1" applyAlignment="1">
      <alignment vertical="center"/>
    </xf>
    <xf numFmtId="0" fontId="82" fillId="0" borderId="0" xfId="0" applyFont="1" applyAlignment="1">
      <alignment horizontal="left" vertical="center"/>
    </xf>
    <xf numFmtId="0" fontId="99" fillId="0" borderId="33" xfId="0" applyFont="1" applyBorder="1" applyAlignment="1" applyProtection="1">
      <alignment horizontal="center" vertical="center"/>
      <protection/>
    </xf>
    <xf numFmtId="49" fontId="99" fillId="0" borderId="33" xfId="0" applyNumberFormat="1" applyFont="1" applyBorder="1" applyAlignment="1" applyProtection="1">
      <alignment horizontal="left" vertical="center" wrapText="1"/>
      <protection/>
    </xf>
    <xf numFmtId="0" fontId="99" fillId="0" borderId="33" xfId="0" applyFont="1" applyBorder="1" applyAlignment="1" applyProtection="1">
      <alignment horizontal="center" vertical="center" wrapText="1"/>
      <protection/>
    </xf>
    <xf numFmtId="175" fontId="99" fillId="0" borderId="33" xfId="0" applyNumberFormat="1" applyFont="1" applyBorder="1" applyAlignment="1" applyProtection="1">
      <alignment vertical="center"/>
      <protection/>
    </xf>
    <xf numFmtId="0" fontId="83" fillId="0" borderId="13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0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center"/>
    </xf>
    <xf numFmtId="0" fontId="83" fillId="0" borderId="14" xfId="0" applyFont="1" applyBorder="1" applyAlignment="1">
      <alignment vertical="center"/>
    </xf>
    <xf numFmtId="0" fontId="83" fillId="0" borderId="22" xfId="0" applyFont="1" applyBorder="1" applyAlignment="1">
      <alignment vertical="center"/>
    </xf>
    <xf numFmtId="0" fontId="83" fillId="0" borderId="23" xfId="0" applyFont="1" applyBorder="1" applyAlignment="1">
      <alignment vertical="center"/>
    </xf>
    <xf numFmtId="0" fontId="83" fillId="0" borderId="0" xfId="0" applyFont="1" applyAlignment="1">
      <alignment horizontal="left" vertical="center"/>
    </xf>
    <xf numFmtId="0" fontId="84" fillId="0" borderId="13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0" xfId="0" applyFont="1" applyBorder="1" applyAlignment="1">
      <alignment horizontal="left" vertical="center"/>
    </xf>
    <xf numFmtId="175" fontId="84" fillId="0" borderId="0" xfId="0" applyNumberFormat="1" applyFont="1" applyBorder="1" applyAlignment="1">
      <alignment vertical="center"/>
    </xf>
    <xf numFmtId="0" fontId="84" fillId="0" borderId="14" xfId="0" applyFont="1" applyBorder="1" applyAlignment="1">
      <alignment vertical="center"/>
    </xf>
    <xf numFmtId="0" fontId="84" fillId="0" borderId="22" xfId="0" applyFont="1" applyBorder="1" applyAlignment="1">
      <alignment vertical="center"/>
    </xf>
    <xf numFmtId="0" fontId="84" fillId="0" borderId="23" xfId="0" applyFont="1" applyBorder="1" applyAlignment="1">
      <alignment vertical="center"/>
    </xf>
    <xf numFmtId="0" fontId="84" fillId="0" borderId="0" xfId="0" applyFont="1" applyAlignment="1">
      <alignment horizontal="left" vertical="center"/>
    </xf>
    <xf numFmtId="0" fontId="4" fillId="0" borderId="24" xfId="0" applyFont="1" applyBorder="1" applyAlignment="1">
      <alignment vertical="center"/>
    </xf>
    <xf numFmtId="0" fontId="86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00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vertical="center"/>
    </xf>
    <xf numFmtId="4" fontId="10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72" fontId="78" fillId="0" borderId="0" xfId="0" applyNumberFormat="1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4" fontId="100" fillId="0" borderId="0" xfId="0" applyNumberFormat="1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34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vertical="center"/>
    </xf>
    <xf numFmtId="4" fontId="95" fillId="0" borderId="0" xfId="0" applyNumberFormat="1" applyFont="1" applyBorder="1" applyAlignment="1">
      <alignment vertical="center"/>
    </xf>
    <xf numFmtId="0" fontId="95" fillId="0" borderId="0" xfId="0" applyFont="1" applyBorder="1" applyAlignment="1">
      <alignment vertical="center"/>
    </xf>
    <xf numFmtId="0" fontId="94" fillId="0" borderId="0" xfId="0" applyFont="1" applyBorder="1" applyAlignment="1">
      <alignment horizontal="left" vertical="center" wrapText="1"/>
    </xf>
    <xf numFmtId="0" fontId="80" fillId="23" borderId="0" xfId="0" applyFont="1" applyFill="1" applyBorder="1" applyAlignment="1" applyProtection="1">
      <alignment horizontal="left" vertical="center"/>
      <protection locked="0"/>
    </xf>
    <xf numFmtId="4" fontId="80" fillId="23" borderId="0" xfId="0" applyNumberFormat="1" applyFont="1" applyFill="1" applyBorder="1" applyAlignment="1" applyProtection="1">
      <alignment vertical="center"/>
      <protection locked="0"/>
    </xf>
    <xf numFmtId="4" fontId="80" fillId="0" borderId="0" xfId="0" applyNumberFormat="1" applyFont="1" applyBorder="1" applyAlignment="1">
      <alignment vertical="center"/>
    </xf>
    <xf numFmtId="4" fontId="92" fillId="0" borderId="0" xfId="0" applyNumberFormat="1" applyFont="1" applyBorder="1" applyAlignment="1">
      <alignment horizontal="right" vertical="center"/>
    </xf>
    <xf numFmtId="4" fontId="92" fillId="0" borderId="0" xfId="0" applyNumberFormat="1" applyFont="1" applyBorder="1" applyAlignment="1">
      <alignment vertical="center"/>
    </xf>
    <xf numFmtId="4" fontId="92" fillId="35" borderId="0" xfId="0" applyNumberFormat="1" applyFont="1" applyFill="1" applyBorder="1" applyAlignment="1">
      <alignment vertical="center"/>
    </xf>
    <xf numFmtId="0" fontId="86" fillId="36" borderId="0" xfId="0" applyFont="1" applyFill="1" applyAlignment="1">
      <alignment horizontal="center" vertical="center"/>
    </xf>
    <xf numFmtId="0" fontId="88" fillId="0" borderId="0" xfId="0" applyFont="1" applyBorder="1" applyAlignment="1">
      <alignment horizontal="left" vertical="center" wrapText="1"/>
    </xf>
    <xf numFmtId="173" fontId="5" fillId="23" borderId="0" xfId="0" applyNumberFormat="1" applyFont="1" applyFill="1" applyBorder="1" applyAlignment="1" applyProtection="1">
      <alignment horizontal="left" vertical="center"/>
      <protection locked="0"/>
    </xf>
    <xf numFmtId="0" fontId="5" fillId="23" borderId="0" xfId="0" applyFont="1" applyFill="1" applyBorder="1" applyAlignment="1" applyProtection="1">
      <alignment horizontal="left" vertical="center"/>
      <protection locked="0"/>
    </xf>
    <xf numFmtId="4" fontId="10" fillId="0" borderId="0" xfId="0" applyNumberFormat="1" applyFont="1" applyBorder="1" applyAlignment="1">
      <alignment vertical="center"/>
    </xf>
    <xf numFmtId="4" fontId="78" fillId="0" borderId="0" xfId="0" applyNumberFormat="1" applyFont="1" applyBorder="1" applyAlignment="1">
      <alignment vertical="center"/>
    </xf>
    <xf numFmtId="4" fontId="6" fillId="35" borderId="18" xfId="0" applyNumberFormat="1" applyFont="1" applyFill="1" applyBorder="1" applyAlignment="1">
      <alignment vertical="center"/>
    </xf>
    <xf numFmtId="173" fontId="5" fillId="0" borderId="0" xfId="0" applyNumberFormat="1" applyFont="1" applyBorder="1" applyAlignment="1">
      <alignment horizontal="left" vertical="center"/>
    </xf>
    <xf numFmtId="0" fontId="5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vertical="center"/>
    </xf>
    <xf numFmtId="4" fontId="79" fillId="0" borderId="0" xfId="0" applyNumberFormat="1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4" fontId="97" fillId="0" borderId="0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5" fillId="35" borderId="31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101" fillId="35" borderId="31" xfId="0" applyFont="1" applyFill="1" applyBorder="1" applyAlignment="1">
      <alignment horizontal="center" vertical="center" wrapText="1"/>
    </xf>
    <xf numFmtId="0" fontId="4" fillId="35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 applyProtection="1">
      <alignment horizontal="left" vertical="center" wrapText="1"/>
      <protection/>
    </xf>
    <xf numFmtId="0" fontId="4" fillId="0" borderId="33" xfId="0" applyFont="1" applyBorder="1" applyAlignment="1" applyProtection="1">
      <alignment vertical="center"/>
      <protection/>
    </xf>
    <xf numFmtId="4" fontId="4" fillId="23" borderId="33" xfId="0" applyNumberFormat="1" applyFont="1" applyFill="1" applyBorder="1" applyAlignment="1" applyProtection="1">
      <alignment vertical="center"/>
      <protection locked="0"/>
    </xf>
    <xf numFmtId="4" fontId="4" fillId="0" borderId="33" xfId="0" applyNumberFormat="1" applyFont="1" applyBorder="1" applyAlignment="1" applyProtection="1">
      <alignment vertical="center"/>
      <protection/>
    </xf>
    <xf numFmtId="0" fontId="82" fillId="0" borderId="20" xfId="0" applyFont="1" applyBorder="1" applyAlignment="1">
      <alignment horizontal="left" vertical="center" wrapText="1"/>
    </xf>
    <xf numFmtId="0" fontId="82" fillId="0" borderId="0" xfId="0" applyFont="1" applyBorder="1" applyAlignment="1">
      <alignment vertical="center"/>
    </xf>
    <xf numFmtId="0" fontId="99" fillId="0" borderId="33" xfId="0" applyFont="1" applyBorder="1" applyAlignment="1" applyProtection="1">
      <alignment horizontal="left" vertical="center" wrapText="1"/>
      <protection/>
    </xf>
    <xf numFmtId="0" fontId="99" fillId="0" borderId="33" xfId="0" applyFont="1" applyBorder="1" applyAlignment="1" applyProtection="1">
      <alignment vertical="center"/>
      <protection/>
    </xf>
    <xf numFmtId="4" fontId="99" fillId="23" borderId="33" xfId="0" applyNumberFormat="1" applyFont="1" applyFill="1" applyBorder="1" applyAlignment="1" applyProtection="1">
      <alignment vertical="center"/>
      <protection locked="0"/>
    </xf>
    <xf numFmtId="4" fontId="99" fillId="0" borderId="33" xfId="0" applyNumberFormat="1" applyFont="1" applyBorder="1" applyAlignment="1" applyProtection="1">
      <alignment vertical="center"/>
      <protection/>
    </xf>
    <xf numFmtId="0" fontId="83" fillId="0" borderId="20" xfId="0" applyFont="1" applyBorder="1" applyAlignment="1">
      <alignment horizontal="left" vertical="center" wrapText="1"/>
    </xf>
    <xf numFmtId="0" fontId="83" fillId="0" borderId="0" xfId="0" applyFont="1" applyBorder="1" applyAlignment="1">
      <alignment vertical="center"/>
    </xf>
    <xf numFmtId="0" fontId="82" fillId="0" borderId="0" xfId="0" applyFont="1" applyBorder="1" applyAlignment="1">
      <alignment horizontal="left" vertical="center" wrapText="1"/>
    </xf>
    <xf numFmtId="0" fontId="84" fillId="0" borderId="0" xfId="0" applyFont="1" applyBorder="1" applyAlignment="1">
      <alignment horizontal="left" vertical="center" wrapText="1"/>
    </xf>
    <xf numFmtId="0" fontId="84" fillId="0" borderId="0" xfId="0" applyFont="1" applyBorder="1" applyAlignment="1">
      <alignment vertical="center"/>
    </xf>
    <xf numFmtId="4" fontId="92" fillId="0" borderId="20" xfId="0" applyNumberFormat="1" applyFont="1" applyBorder="1" applyAlignment="1">
      <alignment/>
    </xf>
    <xf numFmtId="4" fontId="6" fillId="0" borderId="20" xfId="0" applyNumberFormat="1" applyFont="1" applyBorder="1" applyAlignment="1">
      <alignment vertical="center"/>
    </xf>
    <xf numFmtId="4" fontId="79" fillId="0" borderId="0" xfId="0" applyNumberFormat="1" applyFont="1" applyBorder="1" applyAlignment="1">
      <alignment/>
    </xf>
    <xf numFmtId="4" fontId="80" fillId="0" borderId="25" xfId="0" applyNumberFormat="1" applyFont="1" applyBorder="1" applyAlignment="1">
      <alignment/>
    </xf>
    <xf numFmtId="4" fontId="80" fillId="0" borderId="25" xfId="0" applyNumberFormat="1" applyFont="1" applyBorder="1" applyAlignment="1">
      <alignment vertical="center"/>
    </xf>
    <xf numFmtId="4" fontId="79" fillId="0" borderId="20" xfId="0" applyNumberFormat="1" applyFont="1" applyBorder="1" applyAlignment="1">
      <alignment/>
    </xf>
    <xf numFmtId="4" fontId="79" fillId="0" borderId="20" xfId="0" applyNumberFormat="1" applyFont="1" applyBorder="1" applyAlignment="1">
      <alignment vertical="center"/>
    </xf>
    <xf numFmtId="0" fontId="102" fillId="0" borderId="0" xfId="36" applyFont="1" applyAlignment="1">
      <alignment horizontal="center" vertical="center"/>
    </xf>
    <xf numFmtId="0" fontId="85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103" fillId="33" borderId="0" xfId="0" applyFont="1" applyFill="1" applyAlignment="1" applyProtection="1">
      <alignment horizontal="left" vertical="center"/>
      <protection/>
    </xf>
    <xf numFmtId="0" fontId="104" fillId="33" borderId="0" xfId="36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/>
      <protection/>
    </xf>
    <xf numFmtId="0" fontId="104" fillId="33" borderId="0" xfId="36" applyFont="1" applyFill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E079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2DC7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5DA3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421875" style="0" customWidth="1"/>
    <col min="34" max="34" width="3.28125" style="0" customWidth="1"/>
    <col min="35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.7109375" style="0" customWidth="1"/>
    <col min="44" max="44" width="13.7109375" style="0" customWidth="1"/>
    <col min="45" max="46" width="25.8515625" style="0" hidden="1" customWidth="1"/>
    <col min="47" max="47" width="25.00390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89" width="0" style="0" hidden="1" customWidth="1"/>
  </cols>
  <sheetData>
    <row r="1" spans="1:73" ht="21" customHeight="1">
      <c r="A1" s="278" t="s">
        <v>0</v>
      </c>
      <c r="B1" s="279"/>
      <c r="C1" s="279"/>
      <c r="D1" s="280" t="s">
        <v>1</v>
      </c>
      <c r="E1" s="279"/>
      <c r="F1" s="279"/>
      <c r="G1" s="279"/>
      <c r="H1" s="279"/>
      <c r="I1" s="279"/>
      <c r="J1" s="279"/>
      <c r="K1" s="281" t="s">
        <v>266</v>
      </c>
      <c r="L1" s="281"/>
      <c r="M1" s="281"/>
      <c r="N1" s="281"/>
      <c r="O1" s="281"/>
      <c r="P1" s="281"/>
      <c r="Q1" s="281"/>
      <c r="R1" s="281"/>
      <c r="S1" s="281"/>
      <c r="T1" s="279"/>
      <c r="U1" s="279"/>
      <c r="V1" s="279"/>
      <c r="W1" s="281" t="s">
        <v>267</v>
      </c>
      <c r="X1" s="281"/>
      <c r="Y1" s="281"/>
      <c r="Z1" s="281"/>
      <c r="AA1" s="281"/>
      <c r="AB1" s="281"/>
      <c r="AC1" s="281"/>
      <c r="AD1" s="281"/>
      <c r="AE1" s="281"/>
      <c r="AF1" s="281"/>
      <c r="AG1" s="279"/>
      <c r="AH1" s="279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</row>
    <row r="2" spans="3:72" ht="36.75" customHeight="1">
      <c r="C2" s="195" t="s">
        <v>5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R2" s="236" t="s">
        <v>6</v>
      </c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S2" s="16" t="s">
        <v>7</v>
      </c>
      <c r="BT2" s="16" t="s">
        <v>8</v>
      </c>
    </row>
    <row r="3" spans="2:72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7</v>
      </c>
      <c r="BT3" s="16" t="s">
        <v>9</v>
      </c>
    </row>
    <row r="4" spans="2:71" ht="36.75" customHeight="1">
      <c r="B4" s="20"/>
      <c r="C4" s="197" t="s">
        <v>10</v>
      </c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22"/>
      <c r="AS4" s="23" t="s">
        <v>11</v>
      </c>
      <c r="BE4" s="24" t="s">
        <v>12</v>
      </c>
      <c r="BS4" s="16" t="s">
        <v>13</v>
      </c>
    </row>
    <row r="5" spans="2:71" ht="14.25" customHeight="1">
      <c r="B5" s="20"/>
      <c r="C5" s="21"/>
      <c r="D5" s="25" t="s">
        <v>14</v>
      </c>
      <c r="E5" s="21"/>
      <c r="F5" s="21"/>
      <c r="G5" s="21"/>
      <c r="H5" s="21"/>
      <c r="I5" s="21"/>
      <c r="J5" s="21"/>
      <c r="K5" s="202" t="s">
        <v>15</v>
      </c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21"/>
      <c r="AQ5" s="22"/>
      <c r="BE5" s="199" t="s">
        <v>16</v>
      </c>
      <c r="BS5" s="16" t="s">
        <v>7</v>
      </c>
    </row>
    <row r="6" spans="2:71" ht="36.75" customHeight="1">
      <c r="B6" s="20"/>
      <c r="C6" s="21"/>
      <c r="D6" s="27" t="s">
        <v>17</v>
      </c>
      <c r="E6" s="21"/>
      <c r="F6" s="21"/>
      <c r="G6" s="21"/>
      <c r="H6" s="21"/>
      <c r="I6" s="21"/>
      <c r="J6" s="21"/>
      <c r="K6" s="203" t="s">
        <v>18</v>
      </c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21"/>
      <c r="AQ6" s="22"/>
      <c r="BE6" s="196"/>
      <c r="BS6" s="16" t="s">
        <v>19</v>
      </c>
    </row>
    <row r="7" spans="2:71" ht="14.25" customHeight="1">
      <c r="B7" s="20"/>
      <c r="C7" s="21"/>
      <c r="D7" s="28" t="s">
        <v>20</v>
      </c>
      <c r="E7" s="21"/>
      <c r="F7" s="21"/>
      <c r="G7" s="21"/>
      <c r="H7" s="21"/>
      <c r="I7" s="21"/>
      <c r="J7" s="21"/>
      <c r="K7" s="26" t="s">
        <v>21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22</v>
      </c>
      <c r="AL7" s="21"/>
      <c r="AM7" s="21"/>
      <c r="AN7" s="26" t="s">
        <v>21</v>
      </c>
      <c r="AO7" s="21"/>
      <c r="AP7" s="21"/>
      <c r="AQ7" s="22"/>
      <c r="BE7" s="196"/>
      <c r="BS7" s="16" t="s">
        <v>23</v>
      </c>
    </row>
    <row r="8" spans="2:71" ht="14.25" customHeight="1">
      <c r="B8" s="20"/>
      <c r="C8" s="21"/>
      <c r="D8" s="28" t="s">
        <v>24</v>
      </c>
      <c r="E8" s="21"/>
      <c r="F8" s="21"/>
      <c r="G8" s="21"/>
      <c r="H8" s="21"/>
      <c r="I8" s="21"/>
      <c r="J8" s="21"/>
      <c r="K8" s="26" t="s">
        <v>25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26</v>
      </c>
      <c r="AL8" s="21"/>
      <c r="AM8" s="21"/>
      <c r="AN8" s="29" t="s">
        <v>27</v>
      </c>
      <c r="AO8" s="21"/>
      <c r="AP8" s="21"/>
      <c r="AQ8" s="22"/>
      <c r="BE8" s="196"/>
      <c r="BS8" s="16" t="s">
        <v>28</v>
      </c>
    </row>
    <row r="9" spans="2:71" ht="14.2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2"/>
      <c r="BE9" s="196"/>
      <c r="BS9" s="16" t="s">
        <v>29</v>
      </c>
    </row>
    <row r="10" spans="2:71" ht="14.25" customHeight="1">
      <c r="B10" s="20"/>
      <c r="C10" s="21"/>
      <c r="D10" s="28" t="s">
        <v>30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31</v>
      </c>
      <c r="AL10" s="21"/>
      <c r="AM10" s="21"/>
      <c r="AN10" s="26" t="s">
        <v>21</v>
      </c>
      <c r="AO10" s="21"/>
      <c r="AP10" s="21"/>
      <c r="AQ10" s="22"/>
      <c r="BE10" s="196"/>
      <c r="BS10" s="16" t="s">
        <v>19</v>
      </c>
    </row>
    <row r="11" spans="2:71" ht="18" customHeight="1">
      <c r="B11" s="20"/>
      <c r="C11" s="21"/>
      <c r="D11" s="21"/>
      <c r="E11" s="26" t="s">
        <v>32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33</v>
      </c>
      <c r="AL11" s="21"/>
      <c r="AM11" s="21"/>
      <c r="AN11" s="26" t="s">
        <v>21</v>
      </c>
      <c r="AO11" s="21"/>
      <c r="AP11" s="21"/>
      <c r="AQ11" s="22"/>
      <c r="BE11" s="196"/>
      <c r="BS11" s="16" t="s">
        <v>19</v>
      </c>
    </row>
    <row r="12" spans="2:71" ht="6.7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2"/>
      <c r="BE12" s="196"/>
      <c r="BS12" s="16" t="s">
        <v>19</v>
      </c>
    </row>
    <row r="13" spans="2:71" ht="14.25" customHeight="1">
      <c r="B13" s="20"/>
      <c r="C13" s="21"/>
      <c r="D13" s="28" t="s">
        <v>34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31</v>
      </c>
      <c r="AL13" s="21"/>
      <c r="AM13" s="21"/>
      <c r="AN13" s="30" t="s">
        <v>35</v>
      </c>
      <c r="AO13" s="21"/>
      <c r="AP13" s="21"/>
      <c r="AQ13" s="22"/>
      <c r="BE13" s="196"/>
      <c r="BS13" s="16" t="s">
        <v>19</v>
      </c>
    </row>
    <row r="14" spans="2:71" ht="15">
      <c r="B14" s="20"/>
      <c r="C14" s="21"/>
      <c r="D14" s="21"/>
      <c r="E14" s="204" t="s">
        <v>35</v>
      </c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28" t="s">
        <v>33</v>
      </c>
      <c r="AL14" s="21"/>
      <c r="AM14" s="21"/>
      <c r="AN14" s="30" t="s">
        <v>35</v>
      </c>
      <c r="AO14" s="21"/>
      <c r="AP14" s="21"/>
      <c r="AQ14" s="22"/>
      <c r="BE14" s="196"/>
      <c r="BS14" s="16" t="s">
        <v>19</v>
      </c>
    </row>
    <row r="15" spans="2:71" ht="6.7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2"/>
      <c r="BE15" s="196"/>
      <c r="BS15" s="16" t="s">
        <v>4</v>
      </c>
    </row>
    <row r="16" spans="2:71" ht="14.25" customHeight="1">
      <c r="B16" s="20"/>
      <c r="C16" s="21"/>
      <c r="D16" s="28" t="s">
        <v>36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31</v>
      </c>
      <c r="AL16" s="21"/>
      <c r="AM16" s="21"/>
      <c r="AN16" s="26" t="s">
        <v>21</v>
      </c>
      <c r="AO16" s="21"/>
      <c r="AP16" s="21"/>
      <c r="AQ16" s="22"/>
      <c r="BE16" s="196"/>
      <c r="BS16" s="16" t="s">
        <v>4</v>
      </c>
    </row>
    <row r="17" spans="2:71" ht="18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33</v>
      </c>
      <c r="AL17" s="21"/>
      <c r="AM17" s="21"/>
      <c r="AN17" s="26" t="s">
        <v>21</v>
      </c>
      <c r="AO17" s="21"/>
      <c r="AP17" s="21"/>
      <c r="AQ17" s="22"/>
      <c r="BE17" s="196"/>
      <c r="BS17" s="16" t="s">
        <v>37</v>
      </c>
    </row>
    <row r="18" spans="2:71" ht="6.7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2"/>
      <c r="BE18" s="196"/>
      <c r="BS18" s="16" t="s">
        <v>7</v>
      </c>
    </row>
    <row r="19" spans="2:71" ht="14.25" customHeight="1">
      <c r="B19" s="20"/>
      <c r="C19" s="21"/>
      <c r="D19" s="28" t="s">
        <v>38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31</v>
      </c>
      <c r="AL19" s="21"/>
      <c r="AM19" s="21"/>
      <c r="AN19" s="26" t="s">
        <v>21</v>
      </c>
      <c r="AO19" s="21"/>
      <c r="AP19" s="21"/>
      <c r="AQ19" s="22"/>
      <c r="BE19" s="196"/>
      <c r="BS19" s="16" t="s">
        <v>19</v>
      </c>
    </row>
    <row r="20" spans="2:57" ht="18" customHeight="1">
      <c r="B20" s="20"/>
      <c r="C20" s="21"/>
      <c r="D20" s="21"/>
      <c r="E20" s="26" t="s">
        <v>39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33</v>
      </c>
      <c r="AL20" s="21"/>
      <c r="AM20" s="21"/>
      <c r="AN20" s="26" t="s">
        <v>21</v>
      </c>
      <c r="AO20" s="21"/>
      <c r="AP20" s="21"/>
      <c r="AQ20" s="22"/>
      <c r="BE20" s="196"/>
    </row>
    <row r="21" spans="2:57" ht="6.7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2"/>
      <c r="BE21" s="196"/>
    </row>
    <row r="22" spans="2:57" ht="15">
      <c r="B22" s="20"/>
      <c r="C22" s="21"/>
      <c r="D22" s="28" t="s">
        <v>40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2"/>
      <c r="BE22" s="196"/>
    </row>
    <row r="23" spans="2:57" ht="22.5" customHeight="1">
      <c r="B23" s="20"/>
      <c r="C23" s="21"/>
      <c r="D23" s="21"/>
      <c r="E23" s="205" t="s">
        <v>21</v>
      </c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21"/>
      <c r="AP23" s="21"/>
      <c r="AQ23" s="22"/>
      <c r="BE23" s="196"/>
    </row>
    <row r="24" spans="2:57" ht="6.7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2"/>
      <c r="BE24" s="196"/>
    </row>
    <row r="25" spans="2:57" ht="6.75" customHeight="1">
      <c r="B25" s="20"/>
      <c r="C25" s="2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1"/>
      <c r="AQ25" s="22"/>
      <c r="BE25" s="196"/>
    </row>
    <row r="26" spans="2:57" ht="14.25" customHeight="1">
      <c r="B26" s="20"/>
      <c r="C26" s="21"/>
      <c r="D26" s="32" t="s">
        <v>41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06">
        <f>ROUNDUP(AG87,2)</f>
        <v>0</v>
      </c>
      <c r="AL26" s="198"/>
      <c r="AM26" s="198"/>
      <c r="AN26" s="198"/>
      <c r="AO26" s="198"/>
      <c r="AP26" s="21"/>
      <c r="AQ26" s="22"/>
      <c r="BE26" s="196"/>
    </row>
    <row r="27" spans="2:57" ht="14.25" customHeight="1">
      <c r="B27" s="20"/>
      <c r="C27" s="21"/>
      <c r="D27" s="32" t="s">
        <v>42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06">
        <f>ROUNDUP(AG91,2)</f>
        <v>0</v>
      </c>
      <c r="AL27" s="198"/>
      <c r="AM27" s="198"/>
      <c r="AN27" s="198"/>
      <c r="AO27" s="198"/>
      <c r="AP27" s="21"/>
      <c r="AQ27" s="22"/>
      <c r="BE27" s="196"/>
    </row>
    <row r="28" spans="2:57" s="1" customFormat="1" ht="6.75" customHeight="1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  <c r="BE28" s="200"/>
    </row>
    <row r="29" spans="2:57" s="1" customFormat="1" ht="25.5" customHeight="1">
      <c r="B29" s="33"/>
      <c r="C29" s="34"/>
      <c r="D29" s="36" t="s">
        <v>43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207">
        <f>ROUNDUP(AK26+AK27,2)</f>
        <v>0</v>
      </c>
      <c r="AL29" s="208"/>
      <c r="AM29" s="208"/>
      <c r="AN29" s="208"/>
      <c r="AO29" s="208"/>
      <c r="AP29" s="34"/>
      <c r="AQ29" s="35"/>
      <c r="BE29" s="200"/>
    </row>
    <row r="30" spans="2:57" s="1" customFormat="1" ht="6.75" customHeight="1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  <c r="BE30" s="200"/>
    </row>
    <row r="31" spans="2:57" s="2" customFormat="1" ht="14.25" customHeight="1">
      <c r="B31" s="38"/>
      <c r="C31" s="39"/>
      <c r="D31" s="40" t="s">
        <v>44</v>
      </c>
      <c r="E31" s="39"/>
      <c r="F31" s="40" t="s">
        <v>45</v>
      </c>
      <c r="G31" s="39"/>
      <c r="H31" s="39"/>
      <c r="I31" s="39"/>
      <c r="J31" s="39"/>
      <c r="K31" s="39"/>
      <c r="L31" s="209">
        <v>0.21</v>
      </c>
      <c r="M31" s="210"/>
      <c r="N31" s="210"/>
      <c r="O31" s="210"/>
      <c r="P31" s="39"/>
      <c r="Q31" s="39"/>
      <c r="R31" s="39"/>
      <c r="S31" s="39"/>
      <c r="T31" s="42" t="s">
        <v>46</v>
      </c>
      <c r="U31" s="39"/>
      <c r="V31" s="39"/>
      <c r="W31" s="211">
        <f>ROUNDUP(AZ87+SUM(CD92:CD95),2)</f>
        <v>0</v>
      </c>
      <c r="X31" s="210"/>
      <c r="Y31" s="210"/>
      <c r="Z31" s="210"/>
      <c r="AA31" s="210"/>
      <c r="AB31" s="210"/>
      <c r="AC31" s="210"/>
      <c r="AD31" s="210"/>
      <c r="AE31" s="210"/>
      <c r="AF31" s="39"/>
      <c r="AG31" s="39"/>
      <c r="AH31" s="39"/>
      <c r="AI31" s="39"/>
      <c r="AJ31" s="39"/>
      <c r="AK31" s="211">
        <f>ROUNDUP(AV87+SUM(BY92:BY95),1)</f>
        <v>0</v>
      </c>
      <c r="AL31" s="210"/>
      <c r="AM31" s="210"/>
      <c r="AN31" s="210"/>
      <c r="AO31" s="210"/>
      <c r="AP31" s="39"/>
      <c r="AQ31" s="43"/>
      <c r="BE31" s="201"/>
    </row>
    <row r="32" spans="2:57" s="2" customFormat="1" ht="14.25" customHeight="1">
      <c r="B32" s="38"/>
      <c r="C32" s="39"/>
      <c r="D32" s="39"/>
      <c r="E32" s="39"/>
      <c r="F32" s="40" t="s">
        <v>47</v>
      </c>
      <c r="G32" s="39"/>
      <c r="H32" s="39"/>
      <c r="I32" s="39"/>
      <c r="J32" s="39"/>
      <c r="K32" s="39"/>
      <c r="L32" s="209">
        <v>0.15</v>
      </c>
      <c r="M32" s="210"/>
      <c r="N32" s="210"/>
      <c r="O32" s="210"/>
      <c r="P32" s="39"/>
      <c r="Q32" s="39"/>
      <c r="R32" s="39"/>
      <c r="S32" s="39"/>
      <c r="T32" s="42" t="s">
        <v>46</v>
      </c>
      <c r="U32" s="39"/>
      <c r="V32" s="39"/>
      <c r="W32" s="211">
        <f>ROUNDUP(BA87+SUM(CE92:CE95),2)</f>
        <v>0</v>
      </c>
      <c r="X32" s="210"/>
      <c r="Y32" s="210"/>
      <c r="Z32" s="210"/>
      <c r="AA32" s="210"/>
      <c r="AB32" s="210"/>
      <c r="AC32" s="210"/>
      <c r="AD32" s="210"/>
      <c r="AE32" s="210"/>
      <c r="AF32" s="39"/>
      <c r="AG32" s="39"/>
      <c r="AH32" s="39"/>
      <c r="AI32" s="39"/>
      <c r="AJ32" s="39"/>
      <c r="AK32" s="211">
        <f>ROUNDUP(AW87+SUM(BZ92:BZ95),1)</f>
        <v>0</v>
      </c>
      <c r="AL32" s="210"/>
      <c r="AM32" s="210"/>
      <c r="AN32" s="210"/>
      <c r="AO32" s="210"/>
      <c r="AP32" s="39"/>
      <c r="AQ32" s="43"/>
      <c r="BE32" s="201"/>
    </row>
    <row r="33" spans="2:57" s="2" customFormat="1" ht="14.25" customHeight="1" hidden="1">
      <c r="B33" s="38"/>
      <c r="C33" s="39"/>
      <c r="D33" s="39"/>
      <c r="E33" s="39"/>
      <c r="F33" s="40" t="s">
        <v>48</v>
      </c>
      <c r="G33" s="39"/>
      <c r="H33" s="39"/>
      <c r="I33" s="39"/>
      <c r="J33" s="39"/>
      <c r="K33" s="39"/>
      <c r="L33" s="209">
        <v>0.21</v>
      </c>
      <c r="M33" s="210"/>
      <c r="N33" s="210"/>
      <c r="O33" s="210"/>
      <c r="P33" s="39"/>
      <c r="Q33" s="39"/>
      <c r="R33" s="39"/>
      <c r="S33" s="39"/>
      <c r="T33" s="42" t="s">
        <v>46</v>
      </c>
      <c r="U33" s="39"/>
      <c r="V33" s="39"/>
      <c r="W33" s="211">
        <f>ROUNDUP(BB87+SUM(CF92:CF95),2)</f>
        <v>0</v>
      </c>
      <c r="X33" s="210"/>
      <c r="Y33" s="210"/>
      <c r="Z33" s="210"/>
      <c r="AA33" s="210"/>
      <c r="AB33" s="210"/>
      <c r="AC33" s="210"/>
      <c r="AD33" s="210"/>
      <c r="AE33" s="210"/>
      <c r="AF33" s="39"/>
      <c r="AG33" s="39"/>
      <c r="AH33" s="39"/>
      <c r="AI33" s="39"/>
      <c r="AJ33" s="39"/>
      <c r="AK33" s="211">
        <v>0</v>
      </c>
      <c r="AL33" s="210"/>
      <c r="AM33" s="210"/>
      <c r="AN33" s="210"/>
      <c r="AO33" s="210"/>
      <c r="AP33" s="39"/>
      <c r="AQ33" s="43"/>
      <c r="BE33" s="201"/>
    </row>
    <row r="34" spans="2:57" s="2" customFormat="1" ht="14.25" customHeight="1" hidden="1">
      <c r="B34" s="38"/>
      <c r="C34" s="39"/>
      <c r="D34" s="39"/>
      <c r="E34" s="39"/>
      <c r="F34" s="40" t="s">
        <v>49</v>
      </c>
      <c r="G34" s="39"/>
      <c r="H34" s="39"/>
      <c r="I34" s="39"/>
      <c r="J34" s="39"/>
      <c r="K34" s="39"/>
      <c r="L34" s="209">
        <v>0.15</v>
      </c>
      <c r="M34" s="210"/>
      <c r="N34" s="210"/>
      <c r="O34" s="210"/>
      <c r="P34" s="39"/>
      <c r="Q34" s="39"/>
      <c r="R34" s="39"/>
      <c r="S34" s="39"/>
      <c r="T34" s="42" t="s">
        <v>46</v>
      </c>
      <c r="U34" s="39"/>
      <c r="V34" s="39"/>
      <c r="W34" s="211">
        <f>ROUNDUP(BC87+SUM(CG92:CG95),2)</f>
        <v>0</v>
      </c>
      <c r="X34" s="210"/>
      <c r="Y34" s="210"/>
      <c r="Z34" s="210"/>
      <c r="AA34" s="210"/>
      <c r="AB34" s="210"/>
      <c r="AC34" s="210"/>
      <c r="AD34" s="210"/>
      <c r="AE34" s="210"/>
      <c r="AF34" s="39"/>
      <c r="AG34" s="39"/>
      <c r="AH34" s="39"/>
      <c r="AI34" s="39"/>
      <c r="AJ34" s="39"/>
      <c r="AK34" s="211">
        <v>0</v>
      </c>
      <c r="AL34" s="210"/>
      <c r="AM34" s="210"/>
      <c r="AN34" s="210"/>
      <c r="AO34" s="210"/>
      <c r="AP34" s="39"/>
      <c r="AQ34" s="43"/>
      <c r="BE34" s="201"/>
    </row>
    <row r="35" spans="2:43" s="2" customFormat="1" ht="14.25" customHeight="1" hidden="1">
      <c r="B35" s="38"/>
      <c r="C35" s="39"/>
      <c r="D35" s="39"/>
      <c r="E35" s="39"/>
      <c r="F35" s="40" t="s">
        <v>50</v>
      </c>
      <c r="G35" s="39"/>
      <c r="H35" s="39"/>
      <c r="I35" s="39"/>
      <c r="J35" s="39"/>
      <c r="K35" s="39"/>
      <c r="L35" s="209">
        <v>0</v>
      </c>
      <c r="M35" s="210"/>
      <c r="N35" s="210"/>
      <c r="O35" s="210"/>
      <c r="P35" s="39"/>
      <c r="Q35" s="39"/>
      <c r="R35" s="39"/>
      <c r="S35" s="39"/>
      <c r="T35" s="42" t="s">
        <v>46</v>
      </c>
      <c r="U35" s="39"/>
      <c r="V35" s="39"/>
      <c r="W35" s="211">
        <f>ROUNDUP(BD87+SUM(CH92:CH95),2)</f>
        <v>0</v>
      </c>
      <c r="X35" s="210"/>
      <c r="Y35" s="210"/>
      <c r="Z35" s="210"/>
      <c r="AA35" s="210"/>
      <c r="AB35" s="210"/>
      <c r="AC35" s="210"/>
      <c r="AD35" s="210"/>
      <c r="AE35" s="210"/>
      <c r="AF35" s="39"/>
      <c r="AG35" s="39"/>
      <c r="AH35" s="39"/>
      <c r="AI35" s="39"/>
      <c r="AJ35" s="39"/>
      <c r="AK35" s="211">
        <v>0</v>
      </c>
      <c r="AL35" s="210"/>
      <c r="AM35" s="210"/>
      <c r="AN35" s="210"/>
      <c r="AO35" s="210"/>
      <c r="AP35" s="39"/>
      <c r="AQ35" s="43"/>
    </row>
    <row r="36" spans="2:43" s="1" customFormat="1" ht="6.7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5"/>
    </row>
    <row r="37" spans="2:43" s="1" customFormat="1" ht="25.5" customHeight="1">
      <c r="B37" s="33"/>
      <c r="C37" s="44"/>
      <c r="D37" s="45" t="s">
        <v>51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7" t="s">
        <v>52</v>
      </c>
      <c r="U37" s="46"/>
      <c r="V37" s="46"/>
      <c r="W37" s="46"/>
      <c r="X37" s="212" t="s">
        <v>53</v>
      </c>
      <c r="Y37" s="213"/>
      <c r="Z37" s="213"/>
      <c r="AA37" s="213"/>
      <c r="AB37" s="213"/>
      <c r="AC37" s="46"/>
      <c r="AD37" s="46"/>
      <c r="AE37" s="46"/>
      <c r="AF37" s="46"/>
      <c r="AG37" s="46"/>
      <c r="AH37" s="46"/>
      <c r="AI37" s="46"/>
      <c r="AJ37" s="46"/>
      <c r="AK37" s="214">
        <f>SUM(AK29:AK35)</f>
        <v>0</v>
      </c>
      <c r="AL37" s="213"/>
      <c r="AM37" s="213"/>
      <c r="AN37" s="213"/>
      <c r="AO37" s="215"/>
      <c r="AP37" s="44"/>
      <c r="AQ37" s="35"/>
    </row>
    <row r="38" spans="2:43" s="1" customFormat="1" ht="14.25" customHeight="1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5"/>
    </row>
    <row r="39" spans="2:43" ht="13.5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2"/>
    </row>
    <row r="40" spans="2:43" ht="13.5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2"/>
    </row>
    <row r="41" spans="2:43" ht="13.5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2"/>
    </row>
    <row r="42" spans="2:43" ht="13.5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2"/>
    </row>
    <row r="43" spans="2:43" ht="13.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2"/>
    </row>
    <row r="44" spans="2:43" ht="13.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2"/>
    </row>
    <row r="45" spans="2:43" ht="13.5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2"/>
    </row>
    <row r="46" spans="2:43" ht="13.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2"/>
    </row>
    <row r="47" spans="2:43" ht="13.5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2"/>
    </row>
    <row r="48" spans="2:43" ht="13.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2"/>
    </row>
    <row r="49" spans="2:43" s="1" customFormat="1" ht="15">
      <c r="B49" s="33"/>
      <c r="C49" s="34"/>
      <c r="D49" s="48" t="s">
        <v>54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50"/>
      <c r="AA49" s="34"/>
      <c r="AB49" s="34"/>
      <c r="AC49" s="48" t="s">
        <v>55</v>
      </c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50"/>
      <c r="AP49" s="34"/>
      <c r="AQ49" s="35"/>
    </row>
    <row r="50" spans="2:43" ht="13.5">
      <c r="B50" s="20"/>
      <c r="C50" s="21"/>
      <c r="D50" s="5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52"/>
      <c r="AA50" s="21"/>
      <c r="AB50" s="21"/>
      <c r="AC50" s="5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52"/>
      <c r="AP50" s="21"/>
      <c r="AQ50" s="22"/>
    </row>
    <row r="51" spans="2:43" ht="13.5">
      <c r="B51" s="20"/>
      <c r="C51" s="21"/>
      <c r="D51" s="5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52"/>
      <c r="AA51" s="21"/>
      <c r="AB51" s="21"/>
      <c r="AC51" s="5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52"/>
      <c r="AP51" s="21"/>
      <c r="AQ51" s="22"/>
    </row>
    <row r="52" spans="2:43" ht="13.5">
      <c r="B52" s="20"/>
      <c r="C52" s="21"/>
      <c r="D52" s="5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52"/>
      <c r="AA52" s="21"/>
      <c r="AB52" s="21"/>
      <c r="AC52" s="5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52"/>
      <c r="AP52" s="21"/>
      <c r="AQ52" s="22"/>
    </row>
    <row r="53" spans="2:43" ht="13.5">
      <c r="B53" s="20"/>
      <c r="C53" s="21"/>
      <c r="D53" s="5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52"/>
      <c r="AA53" s="21"/>
      <c r="AB53" s="21"/>
      <c r="AC53" s="5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52"/>
      <c r="AP53" s="21"/>
      <c r="AQ53" s="22"/>
    </row>
    <row r="54" spans="2:43" ht="13.5">
      <c r="B54" s="20"/>
      <c r="C54" s="21"/>
      <c r="D54" s="5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52"/>
      <c r="AA54" s="21"/>
      <c r="AB54" s="21"/>
      <c r="AC54" s="5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52"/>
      <c r="AP54" s="21"/>
      <c r="AQ54" s="22"/>
    </row>
    <row r="55" spans="2:43" ht="13.5">
      <c r="B55" s="20"/>
      <c r="C55" s="21"/>
      <c r="D55" s="5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52"/>
      <c r="AA55" s="21"/>
      <c r="AB55" s="21"/>
      <c r="AC55" s="5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52"/>
      <c r="AP55" s="21"/>
      <c r="AQ55" s="22"/>
    </row>
    <row r="56" spans="2:43" ht="13.5">
      <c r="B56" s="20"/>
      <c r="C56" s="21"/>
      <c r="D56" s="5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52"/>
      <c r="AA56" s="21"/>
      <c r="AB56" s="21"/>
      <c r="AC56" s="5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52"/>
      <c r="AP56" s="21"/>
      <c r="AQ56" s="22"/>
    </row>
    <row r="57" spans="2:43" ht="13.5">
      <c r="B57" s="20"/>
      <c r="C57" s="21"/>
      <c r="D57" s="5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52"/>
      <c r="AA57" s="21"/>
      <c r="AB57" s="21"/>
      <c r="AC57" s="5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52"/>
      <c r="AP57" s="21"/>
      <c r="AQ57" s="22"/>
    </row>
    <row r="58" spans="2:43" s="1" customFormat="1" ht="15">
      <c r="B58" s="33"/>
      <c r="C58" s="34"/>
      <c r="D58" s="53" t="s">
        <v>56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5" t="s">
        <v>57</v>
      </c>
      <c r="S58" s="54"/>
      <c r="T58" s="54"/>
      <c r="U58" s="54"/>
      <c r="V58" s="54"/>
      <c r="W58" s="54"/>
      <c r="X58" s="54"/>
      <c r="Y58" s="54"/>
      <c r="Z58" s="56"/>
      <c r="AA58" s="34"/>
      <c r="AB58" s="34"/>
      <c r="AC58" s="53" t="s">
        <v>56</v>
      </c>
      <c r="AD58" s="54"/>
      <c r="AE58" s="54"/>
      <c r="AF58" s="54"/>
      <c r="AG58" s="54"/>
      <c r="AH58" s="54"/>
      <c r="AI58" s="54"/>
      <c r="AJ58" s="54"/>
      <c r="AK58" s="54"/>
      <c r="AL58" s="54"/>
      <c r="AM58" s="55" t="s">
        <v>57</v>
      </c>
      <c r="AN58" s="54"/>
      <c r="AO58" s="56"/>
      <c r="AP58" s="34"/>
      <c r="AQ58" s="35"/>
    </row>
    <row r="59" spans="2:43" ht="13.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2"/>
    </row>
    <row r="60" spans="2:43" s="1" customFormat="1" ht="15">
      <c r="B60" s="33"/>
      <c r="C60" s="34"/>
      <c r="D60" s="48" t="s">
        <v>58</v>
      </c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50"/>
      <c r="AA60" s="34"/>
      <c r="AB60" s="34"/>
      <c r="AC60" s="48" t="s">
        <v>59</v>
      </c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50"/>
      <c r="AP60" s="34"/>
      <c r="AQ60" s="35"/>
    </row>
    <row r="61" spans="2:43" ht="13.5">
      <c r="B61" s="20"/>
      <c r="C61" s="21"/>
      <c r="D61" s="5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52"/>
      <c r="AA61" s="21"/>
      <c r="AB61" s="21"/>
      <c r="AC61" s="5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52"/>
      <c r="AP61" s="21"/>
      <c r="AQ61" s="22"/>
    </row>
    <row r="62" spans="2:43" ht="13.5">
      <c r="B62" s="20"/>
      <c r="C62" s="21"/>
      <c r="D62" s="5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52"/>
      <c r="AA62" s="21"/>
      <c r="AB62" s="21"/>
      <c r="AC62" s="5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52"/>
      <c r="AP62" s="21"/>
      <c r="AQ62" s="22"/>
    </row>
    <row r="63" spans="2:43" ht="13.5">
      <c r="B63" s="20"/>
      <c r="C63" s="21"/>
      <c r="D63" s="5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52"/>
      <c r="AA63" s="21"/>
      <c r="AB63" s="21"/>
      <c r="AC63" s="5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52"/>
      <c r="AP63" s="21"/>
      <c r="AQ63" s="22"/>
    </row>
    <row r="64" spans="2:43" ht="13.5">
      <c r="B64" s="20"/>
      <c r="C64" s="21"/>
      <c r="D64" s="5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52"/>
      <c r="AA64" s="21"/>
      <c r="AB64" s="21"/>
      <c r="AC64" s="5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52"/>
      <c r="AP64" s="21"/>
      <c r="AQ64" s="22"/>
    </row>
    <row r="65" spans="2:43" ht="13.5">
      <c r="B65" s="20"/>
      <c r="C65" s="21"/>
      <c r="D65" s="5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52"/>
      <c r="AA65" s="21"/>
      <c r="AB65" s="21"/>
      <c r="AC65" s="5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52"/>
      <c r="AP65" s="21"/>
      <c r="AQ65" s="22"/>
    </row>
    <row r="66" spans="2:43" ht="13.5">
      <c r="B66" s="20"/>
      <c r="C66" s="21"/>
      <c r="D66" s="5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52"/>
      <c r="AA66" s="21"/>
      <c r="AB66" s="21"/>
      <c r="AC66" s="5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52"/>
      <c r="AP66" s="21"/>
      <c r="AQ66" s="22"/>
    </row>
    <row r="67" spans="2:43" ht="13.5">
      <c r="B67" s="20"/>
      <c r="C67" s="21"/>
      <c r="D67" s="5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52"/>
      <c r="AA67" s="21"/>
      <c r="AB67" s="21"/>
      <c r="AC67" s="5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52"/>
      <c r="AP67" s="21"/>
      <c r="AQ67" s="22"/>
    </row>
    <row r="68" spans="2:43" ht="13.5">
      <c r="B68" s="20"/>
      <c r="C68" s="21"/>
      <c r="D68" s="5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52"/>
      <c r="AA68" s="21"/>
      <c r="AB68" s="21"/>
      <c r="AC68" s="5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52"/>
      <c r="AP68" s="21"/>
      <c r="AQ68" s="22"/>
    </row>
    <row r="69" spans="2:43" s="1" customFormat="1" ht="15">
      <c r="B69" s="33"/>
      <c r="C69" s="34"/>
      <c r="D69" s="53" t="s">
        <v>56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5" t="s">
        <v>57</v>
      </c>
      <c r="S69" s="54"/>
      <c r="T69" s="54"/>
      <c r="U69" s="54"/>
      <c r="V69" s="54"/>
      <c r="W69" s="54"/>
      <c r="X69" s="54"/>
      <c r="Y69" s="54"/>
      <c r="Z69" s="56"/>
      <c r="AA69" s="34"/>
      <c r="AB69" s="34"/>
      <c r="AC69" s="53" t="s">
        <v>56</v>
      </c>
      <c r="AD69" s="54"/>
      <c r="AE69" s="54"/>
      <c r="AF69" s="54"/>
      <c r="AG69" s="54"/>
      <c r="AH69" s="54"/>
      <c r="AI69" s="54"/>
      <c r="AJ69" s="54"/>
      <c r="AK69" s="54"/>
      <c r="AL69" s="54"/>
      <c r="AM69" s="55" t="s">
        <v>57</v>
      </c>
      <c r="AN69" s="54"/>
      <c r="AO69" s="56"/>
      <c r="AP69" s="34"/>
      <c r="AQ69" s="35"/>
    </row>
    <row r="70" spans="2:43" s="1" customFormat="1" ht="6.75" customHeight="1"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5"/>
    </row>
    <row r="71" spans="2:43" s="1" customFormat="1" ht="6.7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9"/>
    </row>
    <row r="75" spans="2:43" s="1" customFormat="1" ht="6.7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2"/>
    </row>
    <row r="76" spans="2:43" s="1" customFormat="1" ht="36.75" customHeight="1">
      <c r="B76" s="33"/>
      <c r="C76" s="197" t="s">
        <v>60</v>
      </c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  <c r="AC76" s="216"/>
      <c r="AD76" s="216"/>
      <c r="AE76" s="216"/>
      <c r="AF76" s="216"/>
      <c r="AG76" s="216"/>
      <c r="AH76" s="216"/>
      <c r="AI76" s="216"/>
      <c r="AJ76" s="216"/>
      <c r="AK76" s="216"/>
      <c r="AL76" s="216"/>
      <c r="AM76" s="216"/>
      <c r="AN76" s="216"/>
      <c r="AO76" s="216"/>
      <c r="AP76" s="216"/>
      <c r="AQ76" s="35"/>
    </row>
    <row r="77" spans="2:43" s="3" customFormat="1" ht="14.25" customHeight="1">
      <c r="B77" s="63"/>
      <c r="C77" s="28" t="s">
        <v>14</v>
      </c>
      <c r="D77" s="64"/>
      <c r="E77" s="64"/>
      <c r="F77" s="64"/>
      <c r="G77" s="64"/>
      <c r="H77" s="64"/>
      <c r="I77" s="64"/>
      <c r="J77" s="64"/>
      <c r="K77" s="64"/>
      <c r="L77" s="64" t="str">
        <f>K5</f>
        <v>2016-1,2</v>
      </c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5"/>
    </row>
    <row r="78" spans="2:43" s="4" customFormat="1" ht="36.75" customHeight="1">
      <c r="B78" s="66"/>
      <c r="C78" s="67" t="s">
        <v>17</v>
      </c>
      <c r="D78" s="68"/>
      <c r="E78" s="68"/>
      <c r="F78" s="68"/>
      <c r="G78" s="68"/>
      <c r="H78" s="68"/>
      <c r="I78" s="68"/>
      <c r="J78" s="68"/>
      <c r="K78" s="68"/>
      <c r="L78" s="217" t="str">
        <f>K6</f>
        <v>Písek - 2 x SSZ - výměna technologie SSZ (Řadič + vložky návěstidel)_PR1</v>
      </c>
      <c r="M78" s="218"/>
      <c r="N78" s="218"/>
      <c r="O78" s="218"/>
      <c r="P78" s="218"/>
      <c r="Q78" s="218"/>
      <c r="R78" s="218"/>
      <c r="S78" s="218"/>
      <c r="T78" s="218"/>
      <c r="U78" s="218"/>
      <c r="V78" s="218"/>
      <c r="W78" s="218"/>
      <c r="X78" s="218"/>
      <c r="Y78" s="218"/>
      <c r="Z78" s="218"/>
      <c r="AA78" s="218"/>
      <c r="AB78" s="218"/>
      <c r="AC78" s="218"/>
      <c r="AD78" s="218"/>
      <c r="AE78" s="218"/>
      <c r="AF78" s="218"/>
      <c r="AG78" s="218"/>
      <c r="AH78" s="218"/>
      <c r="AI78" s="218"/>
      <c r="AJ78" s="218"/>
      <c r="AK78" s="218"/>
      <c r="AL78" s="218"/>
      <c r="AM78" s="218"/>
      <c r="AN78" s="218"/>
      <c r="AO78" s="218"/>
      <c r="AP78" s="68"/>
      <c r="AQ78" s="69"/>
    </row>
    <row r="79" spans="2:43" s="1" customFormat="1" ht="6.75" customHeight="1"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5"/>
    </row>
    <row r="80" spans="2:43" s="1" customFormat="1" ht="15">
      <c r="B80" s="33"/>
      <c r="C80" s="28" t="s">
        <v>24</v>
      </c>
      <c r="D80" s="34"/>
      <c r="E80" s="34"/>
      <c r="F80" s="34"/>
      <c r="G80" s="34"/>
      <c r="H80" s="34"/>
      <c r="I80" s="34"/>
      <c r="J80" s="34"/>
      <c r="K80" s="34"/>
      <c r="L80" s="70" t="str">
        <f>IF(K8="","",K8)</f>
        <v>Písek </v>
      </c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28" t="s">
        <v>26</v>
      </c>
      <c r="AJ80" s="34"/>
      <c r="AK80" s="34"/>
      <c r="AL80" s="34"/>
      <c r="AM80" s="71" t="str">
        <f>IF(AN8="","",AN8)</f>
        <v>4.2.2016</v>
      </c>
      <c r="AN80" s="34"/>
      <c r="AO80" s="34"/>
      <c r="AP80" s="34"/>
      <c r="AQ80" s="35"/>
    </row>
    <row r="81" spans="2:43" s="1" customFormat="1" ht="6.75" customHeight="1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5"/>
    </row>
    <row r="82" spans="2:56" s="1" customFormat="1" ht="15">
      <c r="B82" s="33"/>
      <c r="C82" s="28" t="s">
        <v>30</v>
      </c>
      <c r="D82" s="34"/>
      <c r="E82" s="34"/>
      <c r="F82" s="34"/>
      <c r="G82" s="34"/>
      <c r="H82" s="34"/>
      <c r="I82" s="34"/>
      <c r="J82" s="34"/>
      <c r="K82" s="34"/>
      <c r="L82" s="64" t="str">
        <f>IF(E11="","",E11)</f>
        <v> </v>
      </c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28" t="s">
        <v>36</v>
      </c>
      <c r="AJ82" s="34"/>
      <c r="AK82" s="34"/>
      <c r="AL82" s="34"/>
      <c r="AM82" s="219" t="str">
        <f>IF(E17="","",E17)</f>
        <v> </v>
      </c>
      <c r="AN82" s="216"/>
      <c r="AO82" s="216"/>
      <c r="AP82" s="216"/>
      <c r="AQ82" s="35"/>
      <c r="AS82" s="220" t="s">
        <v>61</v>
      </c>
      <c r="AT82" s="221"/>
      <c r="AU82" s="49"/>
      <c r="AV82" s="49"/>
      <c r="AW82" s="49"/>
      <c r="AX82" s="49"/>
      <c r="AY82" s="49"/>
      <c r="AZ82" s="49"/>
      <c r="BA82" s="49"/>
      <c r="BB82" s="49"/>
      <c r="BC82" s="49"/>
      <c r="BD82" s="50"/>
    </row>
    <row r="83" spans="2:56" s="1" customFormat="1" ht="15">
      <c r="B83" s="33"/>
      <c r="C83" s="28" t="s">
        <v>34</v>
      </c>
      <c r="D83" s="34"/>
      <c r="E83" s="34"/>
      <c r="F83" s="34"/>
      <c r="G83" s="34"/>
      <c r="H83" s="34"/>
      <c r="I83" s="34"/>
      <c r="J83" s="34"/>
      <c r="K83" s="34"/>
      <c r="L83" s="64">
        <f>IF(E14="Vyplň údaj","",E14)</f>
      </c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28" t="s">
        <v>38</v>
      </c>
      <c r="AJ83" s="34"/>
      <c r="AK83" s="34"/>
      <c r="AL83" s="34"/>
      <c r="AM83" s="219" t="str">
        <f>IF(E20="","",E20)</f>
        <v>Ing. Urban</v>
      </c>
      <c r="AN83" s="216"/>
      <c r="AO83" s="216"/>
      <c r="AP83" s="216"/>
      <c r="AQ83" s="35"/>
      <c r="AS83" s="222"/>
      <c r="AT83" s="216"/>
      <c r="AU83" s="34"/>
      <c r="AV83" s="34"/>
      <c r="AW83" s="34"/>
      <c r="AX83" s="34"/>
      <c r="AY83" s="34"/>
      <c r="AZ83" s="34"/>
      <c r="BA83" s="34"/>
      <c r="BB83" s="34"/>
      <c r="BC83" s="34"/>
      <c r="BD83" s="72"/>
    </row>
    <row r="84" spans="2:56" s="1" customFormat="1" ht="10.5" customHeight="1"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5"/>
      <c r="AS84" s="222"/>
      <c r="AT84" s="216"/>
      <c r="AU84" s="34"/>
      <c r="AV84" s="34"/>
      <c r="AW84" s="34"/>
      <c r="AX84" s="34"/>
      <c r="AY84" s="34"/>
      <c r="AZ84" s="34"/>
      <c r="BA84" s="34"/>
      <c r="BB84" s="34"/>
      <c r="BC84" s="34"/>
      <c r="BD84" s="72"/>
    </row>
    <row r="85" spans="2:56" s="1" customFormat="1" ht="29.25" customHeight="1">
      <c r="B85" s="33"/>
      <c r="C85" s="223" t="s">
        <v>62</v>
      </c>
      <c r="D85" s="224"/>
      <c r="E85" s="224"/>
      <c r="F85" s="224"/>
      <c r="G85" s="224"/>
      <c r="H85" s="73"/>
      <c r="I85" s="225" t="s">
        <v>63</v>
      </c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5" t="s">
        <v>64</v>
      </c>
      <c r="AH85" s="224"/>
      <c r="AI85" s="224"/>
      <c r="AJ85" s="224"/>
      <c r="AK85" s="224"/>
      <c r="AL85" s="224"/>
      <c r="AM85" s="224"/>
      <c r="AN85" s="225" t="s">
        <v>65</v>
      </c>
      <c r="AO85" s="224"/>
      <c r="AP85" s="226"/>
      <c r="AQ85" s="35"/>
      <c r="AS85" s="74" t="s">
        <v>66</v>
      </c>
      <c r="AT85" s="75" t="s">
        <v>67</v>
      </c>
      <c r="AU85" s="75" t="s">
        <v>68</v>
      </c>
      <c r="AV85" s="75" t="s">
        <v>69</v>
      </c>
      <c r="AW85" s="75" t="s">
        <v>70</v>
      </c>
      <c r="AX85" s="75" t="s">
        <v>71</v>
      </c>
      <c r="AY85" s="75" t="s">
        <v>72</v>
      </c>
      <c r="AZ85" s="75" t="s">
        <v>73</v>
      </c>
      <c r="BA85" s="75" t="s">
        <v>74</v>
      </c>
      <c r="BB85" s="75" t="s">
        <v>75</v>
      </c>
      <c r="BC85" s="75" t="s">
        <v>76</v>
      </c>
      <c r="BD85" s="76" t="s">
        <v>77</v>
      </c>
    </row>
    <row r="86" spans="2:56" s="1" customFormat="1" ht="10.5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5"/>
      <c r="AS86" s="77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50"/>
    </row>
    <row r="87" spans="2:76" s="4" customFormat="1" ht="32.25" customHeight="1">
      <c r="B87" s="66"/>
      <c r="C87" s="78" t="s">
        <v>78</v>
      </c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233">
        <f>ROUNDUP(SUM(AG88:AG89),2)</f>
        <v>0</v>
      </c>
      <c r="AH87" s="233"/>
      <c r="AI87" s="233"/>
      <c r="AJ87" s="233"/>
      <c r="AK87" s="233"/>
      <c r="AL87" s="233"/>
      <c r="AM87" s="233"/>
      <c r="AN87" s="234">
        <f>SUM(AG87,AT87)</f>
        <v>0</v>
      </c>
      <c r="AO87" s="234"/>
      <c r="AP87" s="234"/>
      <c r="AQ87" s="69"/>
      <c r="AS87" s="80">
        <f>ROUNDUP(SUM(AS88:AS89),2)</f>
        <v>0</v>
      </c>
      <c r="AT87" s="81">
        <f>ROUNDUP(SUM(AV87:AW87),1)</f>
        <v>0</v>
      </c>
      <c r="AU87" s="82">
        <f>ROUNDUP(SUM(AU88:AU89),5)</f>
        <v>0</v>
      </c>
      <c r="AV87" s="81">
        <f>ROUNDUP(AZ87*L31,1)</f>
        <v>0</v>
      </c>
      <c r="AW87" s="81">
        <f>ROUNDUP(BA87*L32,1)</f>
        <v>0</v>
      </c>
      <c r="AX87" s="81">
        <f>ROUNDUP(BB87*L31,1)</f>
        <v>0</v>
      </c>
      <c r="AY87" s="81">
        <f>ROUNDUP(BC87*L32,1)</f>
        <v>0</v>
      </c>
      <c r="AZ87" s="81">
        <f>ROUNDUP(SUM(AZ88:AZ89),2)</f>
        <v>0</v>
      </c>
      <c r="BA87" s="81">
        <f>ROUNDUP(SUM(BA88:BA89),2)</f>
        <v>0</v>
      </c>
      <c r="BB87" s="81">
        <f>ROUNDUP(SUM(BB88:BB89),2)</f>
        <v>0</v>
      </c>
      <c r="BC87" s="81">
        <f>ROUNDUP(SUM(BC88:BC89),2)</f>
        <v>0</v>
      </c>
      <c r="BD87" s="83">
        <f>ROUNDUP(SUM(BD88:BD89),2)</f>
        <v>0</v>
      </c>
      <c r="BS87" s="84" t="s">
        <v>79</v>
      </c>
      <c r="BT87" s="84" t="s">
        <v>80</v>
      </c>
      <c r="BU87" s="85" t="s">
        <v>81</v>
      </c>
      <c r="BV87" s="84" t="s">
        <v>82</v>
      </c>
      <c r="BW87" s="84" t="s">
        <v>83</v>
      </c>
      <c r="BX87" s="84" t="s">
        <v>84</v>
      </c>
    </row>
    <row r="88" spans="1:76" s="5" customFormat="1" ht="27" customHeight="1">
      <c r="A88" s="277" t="s">
        <v>268</v>
      </c>
      <c r="B88" s="86"/>
      <c r="C88" s="87"/>
      <c r="D88" s="229" t="s">
        <v>85</v>
      </c>
      <c r="E88" s="228"/>
      <c r="F88" s="228"/>
      <c r="G88" s="228"/>
      <c r="H88" s="228"/>
      <c r="I88" s="88"/>
      <c r="J88" s="229" t="s">
        <v>86</v>
      </c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8"/>
      <c r="AA88" s="228"/>
      <c r="AB88" s="228"/>
      <c r="AC88" s="228"/>
      <c r="AD88" s="228"/>
      <c r="AE88" s="228"/>
      <c r="AF88" s="228"/>
      <c r="AG88" s="227">
        <f>'P.I07 - křižovatka SSZ Ko...'!M30</f>
        <v>0</v>
      </c>
      <c r="AH88" s="228"/>
      <c r="AI88" s="228"/>
      <c r="AJ88" s="228"/>
      <c r="AK88" s="228"/>
      <c r="AL88" s="228"/>
      <c r="AM88" s="228"/>
      <c r="AN88" s="227">
        <f>SUM(AG88,AT88)</f>
        <v>0</v>
      </c>
      <c r="AO88" s="228"/>
      <c r="AP88" s="228"/>
      <c r="AQ88" s="89"/>
      <c r="AS88" s="90">
        <f>'P.I07 - křižovatka SSZ Ko...'!M28</f>
        <v>0</v>
      </c>
      <c r="AT88" s="91">
        <f>ROUNDUP(SUM(AV88:AW88),1)</f>
        <v>0</v>
      </c>
      <c r="AU88" s="92">
        <f>'P.I07 - křižovatka SSZ Ko...'!W118</f>
        <v>0</v>
      </c>
      <c r="AV88" s="91">
        <f>'P.I07 - křižovatka SSZ Ko...'!M32</f>
        <v>0</v>
      </c>
      <c r="AW88" s="91">
        <f>'P.I07 - křižovatka SSZ Ko...'!M33</f>
        <v>0</v>
      </c>
      <c r="AX88" s="91">
        <f>'P.I07 - křižovatka SSZ Ko...'!M34</f>
        <v>0</v>
      </c>
      <c r="AY88" s="91">
        <f>'P.I07 - křižovatka SSZ Ko...'!M35</f>
        <v>0</v>
      </c>
      <c r="AZ88" s="91">
        <f>'P.I07 - křižovatka SSZ Ko...'!H32</f>
        <v>0</v>
      </c>
      <c r="BA88" s="91">
        <f>'P.I07 - křižovatka SSZ Ko...'!H33</f>
        <v>0</v>
      </c>
      <c r="BB88" s="91">
        <f>'P.I07 - křižovatka SSZ Ko...'!H34</f>
        <v>0</v>
      </c>
      <c r="BC88" s="91">
        <f>'P.I07 - křižovatka SSZ Ko...'!H35</f>
        <v>0</v>
      </c>
      <c r="BD88" s="93">
        <f>'P.I07 - křižovatka SSZ Ko...'!H36</f>
        <v>0</v>
      </c>
      <c r="BT88" s="94" t="s">
        <v>23</v>
      </c>
      <c r="BV88" s="94" t="s">
        <v>82</v>
      </c>
      <c r="BW88" s="94" t="s">
        <v>87</v>
      </c>
      <c r="BX88" s="94" t="s">
        <v>83</v>
      </c>
    </row>
    <row r="89" spans="1:76" s="5" customFormat="1" ht="27" customHeight="1">
      <c r="A89" s="277" t="s">
        <v>268</v>
      </c>
      <c r="B89" s="86"/>
      <c r="C89" s="87"/>
      <c r="D89" s="229" t="s">
        <v>88</v>
      </c>
      <c r="E89" s="228"/>
      <c r="F89" s="228"/>
      <c r="G89" s="228"/>
      <c r="H89" s="228"/>
      <c r="I89" s="88"/>
      <c r="J89" s="229" t="s">
        <v>89</v>
      </c>
      <c r="K89" s="228"/>
      <c r="L89" s="228"/>
      <c r="M89" s="228"/>
      <c r="N89" s="228"/>
      <c r="O89" s="228"/>
      <c r="P89" s="228"/>
      <c r="Q89" s="228"/>
      <c r="R89" s="228"/>
      <c r="S89" s="228"/>
      <c r="T89" s="228"/>
      <c r="U89" s="228"/>
      <c r="V89" s="228"/>
      <c r="W89" s="228"/>
      <c r="X89" s="228"/>
      <c r="Y89" s="228"/>
      <c r="Z89" s="228"/>
      <c r="AA89" s="228"/>
      <c r="AB89" s="228"/>
      <c r="AC89" s="228"/>
      <c r="AD89" s="228"/>
      <c r="AE89" s="228"/>
      <c r="AF89" s="228"/>
      <c r="AG89" s="227">
        <f>'P.I08 - křižovatka SSZ Ko...'!M30</f>
        <v>0</v>
      </c>
      <c r="AH89" s="228"/>
      <c r="AI89" s="228"/>
      <c r="AJ89" s="228"/>
      <c r="AK89" s="228"/>
      <c r="AL89" s="228"/>
      <c r="AM89" s="228"/>
      <c r="AN89" s="227">
        <f>SUM(AG89,AT89)</f>
        <v>0</v>
      </c>
      <c r="AO89" s="228"/>
      <c r="AP89" s="228"/>
      <c r="AQ89" s="89"/>
      <c r="AS89" s="95">
        <f>'P.I08 - křižovatka SSZ Ko...'!M28</f>
        <v>0</v>
      </c>
      <c r="AT89" s="96">
        <f>ROUNDUP(SUM(AV89:AW89),1)</f>
        <v>0</v>
      </c>
      <c r="AU89" s="97">
        <f>'P.I08 - křižovatka SSZ Ko...'!W118</f>
        <v>0</v>
      </c>
      <c r="AV89" s="96">
        <f>'P.I08 - křižovatka SSZ Ko...'!M32</f>
        <v>0</v>
      </c>
      <c r="AW89" s="96">
        <f>'P.I08 - křižovatka SSZ Ko...'!M33</f>
        <v>0</v>
      </c>
      <c r="AX89" s="96">
        <f>'P.I08 - křižovatka SSZ Ko...'!M34</f>
        <v>0</v>
      </c>
      <c r="AY89" s="96">
        <f>'P.I08 - křižovatka SSZ Ko...'!M35</f>
        <v>0</v>
      </c>
      <c r="AZ89" s="96">
        <f>'P.I08 - křižovatka SSZ Ko...'!H32</f>
        <v>0</v>
      </c>
      <c r="BA89" s="96">
        <f>'P.I08 - křižovatka SSZ Ko...'!H33</f>
        <v>0</v>
      </c>
      <c r="BB89" s="96">
        <f>'P.I08 - křižovatka SSZ Ko...'!H34</f>
        <v>0</v>
      </c>
      <c r="BC89" s="96">
        <f>'P.I08 - křižovatka SSZ Ko...'!H35</f>
        <v>0</v>
      </c>
      <c r="BD89" s="98">
        <f>'P.I08 - křižovatka SSZ Ko...'!H36</f>
        <v>0</v>
      </c>
      <c r="BT89" s="94" t="s">
        <v>23</v>
      </c>
      <c r="BV89" s="94" t="s">
        <v>82</v>
      </c>
      <c r="BW89" s="94" t="s">
        <v>90</v>
      </c>
      <c r="BX89" s="94" t="s">
        <v>83</v>
      </c>
    </row>
    <row r="90" spans="2:43" ht="13.5">
      <c r="B90" s="20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2"/>
    </row>
    <row r="91" spans="2:48" s="1" customFormat="1" ht="30" customHeight="1">
      <c r="B91" s="33"/>
      <c r="C91" s="78" t="s">
        <v>91</v>
      </c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234">
        <f>ROUNDUP(SUM(AG92:AG94),2)</f>
        <v>0</v>
      </c>
      <c r="AH91" s="216"/>
      <c r="AI91" s="216"/>
      <c r="AJ91" s="216"/>
      <c r="AK91" s="216"/>
      <c r="AL91" s="216"/>
      <c r="AM91" s="216"/>
      <c r="AN91" s="234">
        <f>ROUNDUP(SUM(AN92:AN94),2)</f>
        <v>0</v>
      </c>
      <c r="AO91" s="216"/>
      <c r="AP91" s="216"/>
      <c r="AQ91" s="35"/>
      <c r="AS91" s="74" t="s">
        <v>92</v>
      </c>
      <c r="AT91" s="75" t="s">
        <v>93</v>
      </c>
      <c r="AU91" s="75" t="s">
        <v>44</v>
      </c>
      <c r="AV91" s="76" t="s">
        <v>67</v>
      </c>
    </row>
    <row r="92" spans="2:89" s="1" customFormat="1" ht="19.5" customHeight="1">
      <c r="B92" s="33"/>
      <c r="C92" s="34"/>
      <c r="D92" s="230" t="s">
        <v>94</v>
      </c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  <c r="AC92" s="34"/>
      <c r="AD92" s="34"/>
      <c r="AE92" s="34"/>
      <c r="AF92" s="34"/>
      <c r="AG92" s="231">
        <f>AG87*AS92</f>
        <v>0</v>
      </c>
      <c r="AH92" s="216"/>
      <c r="AI92" s="216"/>
      <c r="AJ92" s="216"/>
      <c r="AK92" s="216"/>
      <c r="AL92" s="216"/>
      <c r="AM92" s="216"/>
      <c r="AN92" s="232">
        <f>AG92+AV92</f>
        <v>0</v>
      </c>
      <c r="AO92" s="216"/>
      <c r="AP92" s="216"/>
      <c r="AQ92" s="35"/>
      <c r="AS92" s="99">
        <v>0</v>
      </c>
      <c r="AT92" s="100" t="s">
        <v>95</v>
      </c>
      <c r="AU92" s="100" t="s">
        <v>45</v>
      </c>
      <c r="AV92" s="101">
        <f>ROUNDUP(IF(AU92="nulová",0,IF(OR(AU92="základní",AU92="zákl. přenesená"),AG92*L31,AG92*L32)),1)</f>
        <v>0</v>
      </c>
      <c r="BV92" s="16" t="s">
        <v>96</v>
      </c>
      <c r="BY92" s="102">
        <f>IF(AU92="základní",AV92,0)</f>
        <v>0</v>
      </c>
      <c r="BZ92" s="102">
        <f>IF(AU92="snížená",AV92,0)</f>
        <v>0</v>
      </c>
      <c r="CA92" s="102">
        <f>IF(AU92="zákl. přenesená",AV92,0)</f>
        <v>0</v>
      </c>
      <c r="CB92" s="102">
        <f>IF(AU92="sníž. přenesená",AV92,0)</f>
        <v>0</v>
      </c>
      <c r="CC92" s="102">
        <f>IF(AU92="nulová",AV92,0)</f>
        <v>0</v>
      </c>
      <c r="CD92" s="102">
        <f>IF(AU92="základní",AG92,0)</f>
        <v>0</v>
      </c>
      <c r="CE92" s="102">
        <f>IF(AU92="snížená",AG92,0)</f>
        <v>0</v>
      </c>
      <c r="CF92" s="102">
        <f>IF(AU92="zákl. přenesená",AG92,0)</f>
        <v>0</v>
      </c>
      <c r="CG92" s="102">
        <f>IF(AU92="sníž. přenesená",AG92,0)</f>
        <v>0</v>
      </c>
      <c r="CH92" s="102">
        <f>IF(AU92="nulová",AG92,0)</f>
        <v>0</v>
      </c>
      <c r="CI92" s="16">
        <f>IF(AU92="základní",1,IF(AU92="snížená",2,IF(AU92="zákl. přenesená",4,IF(AU92="sníž. přenesená",5,3))))</f>
        <v>1</v>
      </c>
      <c r="CJ92" s="16">
        <f>IF(AT92="stavební čast",1,IF(8892="investiční čast",2,3))</f>
        <v>1</v>
      </c>
      <c r="CK92" s="16">
        <f>IF(D92="Vyplň vlastní","","x")</f>
      </c>
    </row>
    <row r="93" spans="2:89" s="1" customFormat="1" ht="19.5" customHeight="1">
      <c r="B93" s="33"/>
      <c r="C93" s="34"/>
      <c r="D93" s="230" t="s">
        <v>94</v>
      </c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  <c r="R93" s="216"/>
      <c r="S93" s="216"/>
      <c r="T93" s="216"/>
      <c r="U93" s="216"/>
      <c r="V93" s="216"/>
      <c r="W93" s="216"/>
      <c r="X93" s="216"/>
      <c r="Y93" s="216"/>
      <c r="Z93" s="216"/>
      <c r="AA93" s="216"/>
      <c r="AB93" s="216"/>
      <c r="AC93" s="34"/>
      <c r="AD93" s="34"/>
      <c r="AE93" s="34"/>
      <c r="AF93" s="34"/>
      <c r="AG93" s="231">
        <f>AG87*AS93</f>
        <v>0</v>
      </c>
      <c r="AH93" s="216"/>
      <c r="AI93" s="216"/>
      <c r="AJ93" s="216"/>
      <c r="AK93" s="216"/>
      <c r="AL93" s="216"/>
      <c r="AM93" s="216"/>
      <c r="AN93" s="232">
        <f>AG93+AV93</f>
        <v>0</v>
      </c>
      <c r="AO93" s="216"/>
      <c r="AP93" s="216"/>
      <c r="AQ93" s="35"/>
      <c r="AS93" s="103">
        <v>0</v>
      </c>
      <c r="AT93" s="104" t="s">
        <v>95</v>
      </c>
      <c r="AU93" s="104" t="s">
        <v>45</v>
      </c>
      <c r="AV93" s="105">
        <f>ROUNDUP(IF(AU93="nulová",0,IF(OR(AU93="základní",AU93="zákl. přenesená"),AG93*L31,AG93*L32)),1)</f>
        <v>0</v>
      </c>
      <c r="BV93" s="16" t="s">
        <v>96</v>
      </c>
      <c r="BY93" s="102">
        <f>IF(AU93="základní",AV93,0)</f>
        <v>0</v>
      </c>
      <c r="BZ93" s="102">
        <f>IF(AU93="snížená",AV93,0)</f>
        <v>0</v>
      </c>
      <c r="CA93" s="102">
        <f>IF(AU93="zákl. přenesená",AV93,0)</f>
        <v>0</v>
      </c>
      <c r="CB93" s="102">
        <f>IF(AU93="sníž. přenesená",AV93,0)</f>
        <v>0</v>
      </c>
      <c r="CC93" s="102">
        <f>IF(AU93="nulová",AV93,0)</f>
        <v>0</v>
      </c>
      <c r="CD93" s="102">
        <f>IF(AU93="základní",AG93,0)</f>
        <v>0</v>
      </c>
      <c r="CE93" s="102">
        <f>IF(AU93="snížená",AG93,0)</f>
        <v>0</v>
      </c>
      <c r="CF93" s="102">
        <f>IF(AU93="zákl. přenesená",AG93,0)</f>
        <v>0</v>
      </c>
      <c r="CG93" s="102">
        <f>IF(AU93="sníž. přenesená",AG93,0)</f>
        <v>0</v>
      </c>
      <c r="CH93" s="102">
        <f>IF(AU93="nulová",AG93,0)</f>
        <v>0</v>
      </c>
      <c r="CI93" s="16">
        <f>IF(AU93="základní",1,IF(AU93="snížená",2,IF(AU93="zákl. přenesená",4,IF(AU93="sníž. přenesená",5,3))))</f>
        <v>1</v>
      </c>
      <c r="CJ93" s="16">
        <f>IF(AT93="stavební čast",1,IF(8893="investiční čast",2,3))</f>
        <v>1</v>
      </c>
      <c r="CK93" s="16">
        <f>IF(D93="Vyplň vlastní","","x")</f>
      </c>
    </row>
    <row r="94" spans="2:89" s="1" customFormat="1" ht="19.5" customHeight="1">
      <c r="B94" s="33"/>
      <c r="C94" s="34"/>
      <c r="D94" s="230" t="s">
        <v>94</v>
      </c>
      <c r="E94" s="216"/>
      <c r="F94" s="216"/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6"/>
      <c r="R94" s="216"/>
      <c r="S94" s="216"/>
      <c r="T94" s="216"/>
      <c r="U94" s="216"/>
      <c r="V94" s="216"/>
      <c r="W94" s="216"/>
      <c r="X94" s="216"/>
      <c r="Y94" s="216"/>
      <c r="Z94" s="216"/>
      <c r="AA94" s="216"/>
      <c r="AB94" s="216"/>
      <c r="AC94" s="34"/>
      <c r="AD94" s="34"/>
      <c r="AE94" s="34"/>
      <c r="AF94" s="34"/>
      <c r="AG94" s="231">
        <f>AG87*AS94</f>
        <v>0</v>
      </c>
      <c r="AH94" s="216"/>
      <c r="AI94" s="216"/>
      <c r="AJ94" s="216"/>
      <c r="AK94" s="216"/>
      <c r="AL94" s="216"/>
      <c r="AM94" s="216"/>
      <c r="AN94" s="232">
        <f>AG94+AV94</f>
        <v>0</v>
      </c>
      <c r="AO94" s="216"/>
      <c r="AP94" s="216"/>
      <c r="AQ94" s="35"/>
      <c r="AS94" s="106">
        <v>0</v>
      </c>
      <c r="AT94" s="107" t="s">
        <v>95</v>
      </c>
      <c r="AU94" s="107" t="s">
        <v>45</v>
      </c>
      <c r="AV94" s="108">
        <f>ROUNDUP(IF(AU94="nulová",0,IF(OR(AU94="základní",AU94="zákl. přenesená"),AG94*L31,AG94*L32)),1)</f>
        <v>0</v>
      </c>
      <c r="BV94" s="16" t="s">
        <v>96</v>
      </c>
      <c r="BY94" s="102">
        <f>IF(AU94="základní",AV94,0)</f>
        <v>0</v>
      </c>
      <c r="BZ94" s="102">
        <f>IF(AU94="snížená",AV94,0)</f>
        <v>0</v>
      </c>
      <c r="CA94" s="102">
        <f>IF(AU94="zákl. přenesená",AV94,0)</f>
        <v>0</v>
      </c>
      <c r="CB94" s="102">
        <f>IF(AU94="sníž. přenesená",AV94,0)</f>
        <v>0</v>
      </c>
      <c r="CC94" s="102">
        <f>IF(AU94="nulová",AV94,0)</f>
        <v>0</v>
      </c>
      <c r="CD94" s="102">
        <f>IF(AU94="základní",AG94,0)</f>
        <v>0</v>
      </c>
      <c r="CE94" s="102">
        <f>IF(AU94="snížená",AG94,0)</f>
        <v>0</v>
      </c>
      <c r="CF94" s="102">
        <f>IF(AU94="zákl. přenesená",AG94,0)</f>
        <v>0</v>
      </c>
      <c r="CG94" s="102">
        <f>IF(AU94="sníž. přenesená",AG94,0)</f>
        <v>0</v>
      </c>
      <c r="CH94" s="102">
        <f>IF(AU94="nulová",AG94,0)</f>
        <v>0</v>
      </c>
      <c r="CI94" s="16">
        <f>IF(AU94="základní",1,IF(AU94="snížená",2,IF(AU94="zákl. přenesená",4,IF(AU94="sníž. přenesená",5,3))))</f>
        <v>1</v>
      </c>
      <c r="CJ94" s="16">
        <f>IF(AT94="stavební čast",1,IF(8894="investiční čast",2,3))</f>
        <v>1</v>
      </c>
      <c r="CK94" s="16">
        <f>IF(D94="Vyplň vlastní","","x")</f>
      </c>
    </row>
    <row r="95" spans="2:43" s="1" customFormat="1" ht="10.5" customHeight="1"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5"/>
    </row>
    <row r="96" spans="2:43" s="1" customFormat="1" ht="30" customHeight="1">
      <c r="B96" s="33"/>
      <c r="C96" s="109" t="s">
        <v>97</v>
      </c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235">
        <f>ROUNDUP(AG87+AG91,2)</f>
        <v>0</v>
      </c>
      <c r="AH96" s="235"/>
      <c r="AI96" s="235"/>
      <c r="AJ96" s="235"/>
      <c r="AK96" s="235"/>
      <c r="AL96" s="235"/>
      <c r="AM96" s="235"/>
      <c r="AN96" s="235">
        <f>AN87+AN91</f>
        <v>0</v>
      </c>
      <c r="AO96" s="235"/>
      <c r="AP96" s="235"/>
      <c r="AQ96" s="35"/>
    </row>
    <row r="97" spans="2:43" s="1" customFormat="1" ht="6.75" customHeight="1">
      <c r="B97" s="57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9"/>
    </row>
  </sheetData>
  <sheetProtection password="CC35" sheet="1" objects="1" scenarios="1" formatColumns="0" formatRows="0" sort="0" autoFilter="0"/>
  <mergeCells count="60">
    <mergeCell ref="AG96:AM96"/>
    <mergeCell ref="AN96:AP96"/>
    <mergeCell ref="AR2:BE2"/>
    <mergeCell ref="D94:AB94"/>
    <mergeCell ref="AG94:AM94"/>
    <mergeCell ref="AN94:AP94"/>
    <mergeCell ref="AG87:AM87"/>
    <mergeCell ref="AN87:AP87"/>
    <mergeCell ref="AG91:AM91"/>
    <mergeCell ref="AN91:AP91"/>
    <mergeCell ref="D92:AB92"/>
    <mergeCell ref="AG92:AM92"/>
    <mergeCell ref="AN92:AP92"/>
    <mergeCell ref="D93:AB93"/>
    <mergeCell ref="AG93:AM93"/>
    <mergeCell ref="AN93:AP93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L31:O31"/>
    <mergeCell ref="W31:AE31"/>
    <mergeCell ref="AK31:AO31"/>
    <mergeCell ref="L32:O32"/>
    <mergeCell ref="W32:AE32"/>
    <mergeCell ref="AK32:AO32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</mergeCells>
  <dataValidations count="2">
    <dataValidation type="list" allowBlank="1" showInputMessage="1" showErrorMessage="1" error="Povoleny jsou hodnoty základní, snížená, zákl. přenesená, sníž. přenesená, nulová." sqref="AU92:AU95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2:AT95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P.I07 - křižovatka SSZ Ko...'!C2" tooltip="P.I07 - křižovatka SSZ Ko..." display="/"/>
    <hyperlink ref="A89" location="'P.I08 - křižovatka SSZ Ko...'!C2" tooltip="P.I08 - křižovatka SSZ Ko...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6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7" width="11.140625" style="0" customWidth="1"/>
    <col min="8" max="8" width="12.421875" style="0" customWidth="1"/>
    <col min="9" max="9" width="7.00390625" style="0" customWidth="1"/>
    <col min="10" max="10" width="5.140625" style="0" customWidth="1"/>
    <col min="11" max="11" width="11.421875" style="0" customWidth="1"/>
    <col min="12" max="12" width="12.00390625" style="0" customWidth="1"/>
    <col min="13" max="14" width="6.00390625" style="0" customWidth="1"/>
    <col min="15" max="15" width="2.00390625" style="0" customWidth="1"/>
    <col min="16" max="16" width="12.421875" style="0" customWidth="1"/>
    <col min="17" max="17" width="4.140625" style="0" customWidth="1"/>
    <col min="18" max="18" width="1.7109375" style="0" customWidth="1"/>
    <col min="19" max="19" width="8.140625" style="0" customWidth="1"/>
    <col min="20" max="20" width="29.7109375" style="0" hidden="1" customWidth="1"/>
    <col min="21" max="21" width="16.28125" style="0" hidden="1" customWidth="1"/>
    <col min="22" max="22" width="12.28125" style="0" hidden="1" customWidth="1"/>
    <col min="23" max="23" width="16.28125" style="0" hidden="1" customWidth="1"/>
    <col min="24" max="24" width="12.140625" style="0" hidden="1" customWidth="1"/>
    <col min="25" max="25" width="15.00390625" style="0" hidden="1" customWidth="1"/>
    <col min="26" max="26" width="11.00390625" style="0" hidden="1" customWidth="1"/>
    <col min="27" max="27" width="15.00390625" style="0" hidden="1" customWidth="1"/>
    <col min="28" max="28" width="16.28125" style="0" hidden="1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4" width="0" style="0" hidden="1" customWidth="1"/>
  </cols>
  <sheetData>
    <row r="1" spans="1:66" ht="21.75" customHeight="1">
      <c r="A1" s="282"/>
      <c r="B1" s="279"/>
      <c r="C1" s="279"/>
      <c r="D1" s="280" t="s">
        <v>1</v>
      </c>
      <c r="E1" s="279"/>
      <c r="F1" s="281" t="s">
        <v>269</v>
      </c>
      <c r="G1" s="281"/>
      <c r="H1" s="283" t="s">
        <v>270</v>
      </c>
      <c r="I1" s="283"/>
      <c r="J1" s="283"/>
      <c r="K1" s="283"/>
      <c r="L1" s="281" t="s">
        <v>271</v>
      </c>
      <c r="M1" s="279"/>
      <c r="N1" s="279"/>
      <c r="O1" s="280" t="s">
        <v>98</v>
      </c>
      <c r="P1" s="279"/>
      <c r="Q1" s="279"/>
      <c r="R1" s="279"/>
      <c r="S1" s="281" t="s">
        <v>272</v>
      </c>
      <c r="T1" s="281"/>
      <c r="U1" s="282"/>
      <c r="V1" s="282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75" customHeight="1">
      <c r="C2" s="195" t="s">
        <v>5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S2" s="236" t="s">
        <v>6</v>
      </c>
      <c r="T2" s="196"/>
      <c r="U2" s="196"/>
      <c r="V2" s="196"/>
      <c r="W2" s="196"/>
      <c r="X2" s="196"/>
      <c r="Y2" s="196"/>
      <c r="Z2" s="196"/>
      <c r="AA2" s="196"/>
      <c r="AB2" s="196"/>
      <c r="AC2" s="196"/>
      <c r="AT2" s="16" t="s">
        <v>87</v>
      </c>
    </row>
    <row r="3" spans="2:46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99</v>
      </c>
    </row>
    <row r="4" spans="2:46" ht="36.75" customHeight="1">
      <c r="B4" s="20"/>
      <c r="C4" s="197" t="s">
        <v>100</v>
      </c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22"/>
      <c r="T4" s="23" t="s">
        <v>11</v>
      </c>
      <c r="AT4" s="16" t="s">
        <v>4</v>
      </c>
    </row>
    <row r="5" spans="2:18" ht="6.7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spans="2:18" ht="24.75" customHeight="1">
      <c r="B6" s="20"/>
      <c r="C6" s="21"/>
      <c r="D6" s="28" t="s">
        <v>17</v>
      </c>
      <c r="E6" s="21"/>
      <c r="F6" s="237" t="str">
        <f>'Rekapitulace stavby'!K6</f>
        <v>Písek - 2 x SSZ - výměna technologie SSZ (Řadič + vložky návěstidel)_PR1</v>
      </c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21"/>
      <c r="R6" s="22"/>
    </row>
    <row r="7" spans="2:18" s="1" customFormat="1" ht="32.25" customHeight="1">
      <c r="B7" s="33"/>
      <c r="C7" s="34"/>
      <c r="D7" s="27" t="s">
        <v>101</v>
      </c>
      <c r="E7" s="34"/>
      <c r="F7" s="203" t="s">
        <v>102</v>
      </c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34"/>
      <c r="R7" s="35"/>
    </row>
    <row r="8" spans="2:18" s="1" customFormat="1" ht="14.25" customHeight="1">
      <c r="B8" s="33"/>
      <c r="C8" s="34"/>
      <c r="D8" s="28" t="s">
        <v>20</v>
      </c>
      <c r="E8" s="34"/>
      <c r="F8" s="26" t="s">
        <v>103</v>
      </c>
      <c r="G8" s="34"/>
      <c r="H8" s="34"/>
      <c r="I8" s="34"/>
      <c r="J8" s="34"/>
      <c r="K8" s="34"/>
      <c r="L8" s="34"/>
      <c r="M8" s="28" t="s">
        <v>22</v>
      </c>
      <c r="N8" s="34"/>
      <c r="O8" s="26" t="s">
        <v>104</v>
      </c>
      <c r="P8" s="34"/>
      <c r="Q8" s="34"/>
      <c r="R8" s="35"/>
    </row>
    <row r="9" spans="2:18" s="1" customFormat="1" ht="14.25" customHeight="1">
      <c r="B9" s="33"/>
      <c r="C9" s="34"/>
      <c r="D9" s="28" t="s">
        <v>24</v>
      </c>
      <c r="E9" s="34"/>
      <c r="F9" s="26" t="s">
        <v>25</v>
      </c>
      <c r="G9" s="34"/>
      <c r="H9" s="34"/>
      <c r="I9" s="34"/>
      <c r="J9" s="34"/>
      <c r="K9" s="34"/>
      <c r="L9" s="34"/>
      <c r="M9" s="28" t="s">
        <v>26</v>
      </c>
      <c r="N9" s="34"/>
      <c r="O9" s="238" t="str">
        <f>'Rekapitulace stavby'!AN8</f>
        <v>4.2.2016</v>
      </c>
      <c r="P9" s="216"/>
      <c r="Q9" s="34"/>
      <c r="R9" s="35"/>
    </row>
    <row r="10" spans="2:18" s="1" customFormat="1" ht="21.75" customHeight="1">
      <c r="B10" s="33"/>
      <c r="C10" s="34"/>
      <c r="D10" s="25" t="s">
        <v>105</v>
      </c>
      <c r="E10" s="34"/>
      <c r="F10" s="111" t="s">
        <v>106</v>
      </c>
      <c r="G10" s="34"/>
      <c r="H10" s="34"/>
      <c r="I10" s="34"/>
      <c r="J10" s="34"/>
      <c r="K10" s="34"/>
      <c r="L10" s="34"/>
      <c r="M10" s="25" t="s">
        <v>107</v>
      </c>
      <c r="N10" s="34"/>
      <c r="O10" s="111" t="s">
        <v>108</v>
      </c>
      <c r="P10" s="34"/>
      <c r="Q10" s="34"/>
      <c r="R10" s="35"/>
    </row>
    <row r="11" spans="2:18" s="1" customFormat="1" ht="14.25" customHeight="1">
      <c r="B11" s="33"/>
      <c r="C11" s="34"/>
      <c r="D11" s="28" t="s">
        <v>30</v>
      </c>
      <c r="E11" s="34"/>
      <c r="F11" s="34"/>
      <c r="G11" s="34"/>
      <c r="H11" s="34"/>
      <c r="I11" s="34"/>
      <c r="J11" s="34"/>
      <c r="K11" s="34"/>
      <c r="L11" s="34"/>
      <c r="M11" s="28" t="s">
        <v>31</v>
      </c>
      <c r="N11" s="34"/>
      <c r="O11" s="202">
        <f>IF('Rekapitulace stavby'!AN10="","",'Rekapitulace stavby'!AN10)</f>
      </c>
      <c r="P11" s="216"/>
      <c r="Q11" s="34"/>
      <c r="R11" s="35"/>
    </row>
    <row r="12" spans="2:18" s="1" customFormat="1" ht="18" customHeight="1">
      <c r="B12" s="33"/>
      <c r="C12" s="34"/>
      <c r="D12" s="34"/>
      <c r="E12" s="26" t="str">
        <f>IF('Rekapitulace stavby'!E11="","",'Rekapitulace stavby'!E11)</f>
        <v> </v>
      </c>
      <c r="F12" s="34"/>
      <c r="G12" s="34"/>
      <c r="H12" s="34"/>
      <c r="I12" s="34"/>
      <c r="J12" s="34"/>
      <c r="K12" s="34"/>
      <c r="L12" s="34"/>
      <c r="M12" s="28" t="s">
        <v>33</v>
      </c>
      <c r="N12" s="34"/>
      <c r="O12" s="202">
        <f>IF('Rekapitulace stavby'!AN11="","",'Rekapitulace stavby'!AN11)</f>
      </c>
      <c r="P12" s="216"/>
      <c r="Q12" s="34"/>
      <c r="R12" s="35"/>
    </row>
    <row r="13" spans="2:18" s="1" customFormat="1" ht="6.7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2:18" s="1" customFormat="1" ht="14.25" customHeight="1">
      <c r="B14" s="33"/>
      <c r="C14" s="34"/>
      <c r="D14" s="28" t="s">
        <v>34</v>
      </c>
      <c r="E14" s="34"/>
      <c r="F14" s="34"/>
      <c r="G14" s="34"/>
      <c r="H14" s="34"/>
      <c r="I14" s="34"/>
      <c r="J14" s="34"/>
      <c r="K14" s="34"/>
      <c r="L14" s="34"/>
      <c r="M14" s="28" t="s">
        <v>31</v>
      </c>
      <c r="N14" s="34"/>
      <c r="O14" s="239" t="str">
        <f>IF('Rekapitulace stavby'!AN13="","",'Rekapitulace stavby'!AN13)</f>
        <v>Vyplň údaj</v>
      </c>
      <c r="P14" s="216"/>
      <c r="Q14" s="34"/>
      <c r="R14" s="35"/>
    </row>
    <row r="15" spans="2:18" s="1" customFormat="1" ht="18" customHeight="1">
      <c r="B15" s="33"/>
      <c r="C15" s="34"/>
      <c r="D15" s="34"/>
      <c r="E15" s="239" t="str">
        <f>IF('Rekapitulace stavby'!E14="","",'Rekapitulace stavby'!E14)</f>
        <v>Vyplň údaj</v>
      </c>
      <c r="F15" s="216"/>
      <c r="G15" s="216"/>
      <c r="H15" s="216"/>
      <c r="I15" s="216"/>
      <c r="J15" s="216"/>
      <c r="K15" s="216"/>
      <c r="L15" s="216"/>
      <c r="M15" s="28" t="s">
        <v>33</v>
      </c>
      <c r="N15" s="34"/>
      <c r="O15" s="239" t="str">
        <f>IF('Rekapitulace stavby'!AN14="","",'Rekapitulace stavby'!AN14)</f>
        <v>Vyplň údaj</v>
      </c>
      <c r="P15" s="216"/>
      <c r="Q15" s="34"/>
      <c r="R15" s="35"/>
    </row>
    <row r="16" spans="2:18" s="1" customFormat="1" ht="6.75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1" customFormat="1" ht="14.25" customHeight="1">
      <c r="B17" s="33"/>
      <c r="C17" s="34"/>
      <c r="D17" s="28" t="s">
        <v>36</v>
      </c>
      <c r="E17" s="34"/>
      <c r="F17" s="34"/>
      <c r="G17" s="34"/>
      <c r="H17" s="34"/>
      <c r="I17" s="34"/>
      <c r="J17" s="34"/>
      <c r="K17" s="34"/>
      <c r="L17" s="34"/>
      <c r="M17" s="28" t="s">
        <v>31</v>
      </c>
      <c r="N17" s="34"/>
      <c r="O17" s="202">
        <f>IF('Rekapitulace stavby'!AN16="","",'Rekapitulace stavby'!AN16)</f>
      </c>
      <c r="P17" s="216"/>
      <c r="Q17" s="34"/>
      <c r="R17" s="35"/>
    </row>
    <row r="18" spans="2:18" s="1" customFormat="1" ht="18" customHeight="1">
      <c r="B18" s="33"/>
      <c r="C18" s="34"/>
      <c r="D18" s="34"/>
      <c r="E18" s="26" t="str">
        <f>IF('Rekapitulace stavby'!E17="","",'Rekapitulace stavby'!E17)</f>
        <v> </v>
      </c>
      <c r="F18" s="34"/>
      <c r="G18" s="34"/>
      <c r="H18" s="34"/>
      <c r="I18" s="34"/>
      <c r="J18" s="34"/>
      <c r="K18" s="34"/>
      <c r="L18" s="34"/>
      <c r="M18" s="28" t="s">
        <v>33</v>
      </c>
      <c r="N18" s="34"/>
      <c r="O18" s="202">
        <f>IF('Rekapitulace stavby'!AN17="","",'Rekapitulace stavby'!AN17)</f>
      </c>
      <c r="P18" s="216"/>
      <c r="Q18" s="34"/>
      <c r="R18" s="35"/>
    </row>
    <row r="19" spans="2:18" s="1" customFormat="1" ht="6.7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1" customFormat="1" ht="14.25" customHeight="1">
      <c r="B20" s="33"/>
      <c r="C20" s="34"/>
      <c r="D20" s="28" t="s">
        <v>38</v>
      </c>
      <c r="E20" s="34"/>
      <c r="F20" s="34"/>
      <c r="G20" s="34"/>
      <c r="H20" s="34"/>
      <c r="I20" s="34"/>
      <c r="J20" s="34"/>
      <c r="K20" s="34"/>
      <c r="L20" s="34"/>
      <c r="M20" s="28" t="s">
        <v>31</v>
      </c>
      <c r="N20" s="34"/>
      <c r="O20" s="202" t="s">
        <v>21</v>
      </c>
      <c r="P20" s="216"/>
      <c r="Q20" s="34"/>
      <c r="R20" s="35"/>
    </row>
    <row r="21" spans="2:18" s="1" customFormat="1" ht="18" customHeight="1">
      <c r="B21" s="33"/>
      <c r="C21" s="34"/>
      <c r="D21" s="34"/>
      <c r="E21" s="26" t="s">
        <v>39</v>
      </c>
      <c r="F21" s="34"/>
      <c r="G21" s="34"/>
      <c r="H21" s="34"/>
      <c r="I21" s="34"/>
      <c r="J21" s="34"/>
      <c r="K21" s="34"/>
      <c r="L21" s="34"/>
      <c r="M21" s="28" t="s">
        <v>33</v>
      </c>
      <c r="N21" s="34"/>
      <c r="O21" s="202" t="s">
        <v>21</v>
      </c>
      <c r="P21" s="216"/>
      <c r="Q21" s="34"/>
      <c r="R21" s="35"/>
    </row>
    <row r="22" spans="2:18" s="1" customFormat="1" ht="6.7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4.25" customHeight="1">
      <c r="B23" s="33"/>
      <c r="C23" s="34"/>
      <c r="D23" s="28" t="s">
        <v>40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22.5" customHeight="1">
      <c r="B24" s="33"/>
      <c r="C24" s="34"/>
      <c r="D24" s="34"/>
      <c r="E24" s="205" t="s">
        <v>21</v>
      </c>
      <c r="F24" s="216"/>
      <c r="G24" s="216"/>
      <c r="H24" s="216"/>
      <c r="I24" s="216"/>
      <c r="J24" s="216"/>
      <c r="K24" s="216"/>
      <c r="L24" s="216"/>
      <c r="M24" s="34"/>
      <c r="N24" s="34"/>
      <c r="O24" s="34"/>
      <c r="P24" s="34"/>
      <c r="Q24" s="34"/>
      <c r="R24" s="35"/>
    </row>
    <row r="25" spans="2:18" s="1" customFormat="1" ht="6.7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1" customFormat="1" ht="6.75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25" customHeight="1">
      <c r="B27" s="33"/>
      <c r="C27" s="34"/>
      <c r="D27" s="112" t="s">
        <v>109</v>
      </c>
      <c r="E27" s="34"/>
      <c r="F27" s="34"/>
      <c r="G27" s="34"/>
      <c r="H27" s="34"/>
      <c r="I27" s="34"/>
      <c r="J27" s="34"/>
      <c r="K27" s="34"/>
      <c r="L27" s="34"/>
      <c r="M27" s="206">
        <f>N87</f>
        <v>0</v>
      </c>
      <c r="N27" s="216"/>
      <c r="O27" s="216"/>
      <c r="P27" s="216"/>
      <c r="Q27" s="34"/>
      <c r="R27" s="35"/>
    </row>
    <row r="28" spans="2:18" s="1" customFormat="1" ht="14.25" customHeight="1">
      <c r="B28" s="33"/>
      <c r="C28" s="34"/>
      <c r="D28" s="32" t="s">
        <v>110</v>
      </c>
      <c r="E28" s="34"/>
      <c r="F28" s="34"/>
      <c r="G28" s="34"/>
      <c r="H28" s="34"/>
      <c r="I28" s="34"/>
      <c r="J28" s="34"/>
      <c r="K28" s="34"/>
      <c r="L28" s="34"/>
      <c r="M28" s="206">
        <f>N93</f>
        <v>0</v>
      </c>
      <c r="N28" s="216"/>
      <c r="O28" s="216"/>
      <c r="P28" s="216"/>
      <c r="Q28" s="34"/>
      <c r="R28" s="35"/>
    </row>
    <row r="29" spans="2:18" s="1" customFormat="1" ht="6.7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1" customFormat="1" ht="24.75" customHeight="1">
      <c r="B30" s="33"/>
      <c r="C30" s="34"/>
      <c r="D30" s="113" t="s">
        <v>43</v>
      </c>
      <c r="E30" s="34"/>
      <c r="F30" s="34"/>
      <c r="G30" s="34"/>
      <c r="H30" s="34"/>
      <c r="I30" s="34"/>
      <c r="J30" s="34"/>
      <c r="K30" s="34"/>
      <c r="L30" s="34"/>
      <c r="M30" s="240">
        <f>ROUNDUP(M27+M28,2)</f>
        <v>0</v>
      </c>
      <c r="N30" s="216"/>
      <c r="O30" s="216"/>
      <c r="P30" s="216"/>
      <c r="Q30" s="34"/>
      <c r="R30" s="35"/>
    </row>
    <row r="31" spans="2:18" s="1" customFormat="1" ht="6.75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25" customHeight="1">
      <c r="B32" s="33"/>
      <c r="C32" s="34"/>
      <c r="D32" s="40" t="s">
        <v>44</v>
      </c>
      <c r="E32" s="40" t="s">
        <v>45</v>
      </c>
      <c r="F32" s="41">
        <v>0.21</v>
      </c>
      <c r="G32" s="114" t="s">
        <v>46</v>
      </c>
      <c r="H32" s="241">
        <f>(SUM(BE93:BE100)+SUM(BE118:BE164))</f>
        <v>0</v>
      </c>
      <c r="I32" s="216"/>
      <c r="J32" s="216"/>
      <c r="K32" s="34"/>
      <c r="L32" s="34"/>
      <c r="M32" s="241">
        <f>ROUNDUP((SUM(BE93:BE100)+SUM(BE118:BE164)),2)*F32</f>
        <v>0</v>
      </c>
      <c r="N32" s="216"/>
      <c r="O32" s="216"/>
      <c r="P32" s="216"/>
      <c r="Q32" s="34"/>
      <c r="R32" s="35"/>
    </row>
    <row r="33" spans="2:18" s="1" customFormat="1" ht="14.25" customHeight="1">
      <c r="B33" s="33"/>
      <c r="C33" s="34"/>
      <c r="D33" s="34"/>
      <c r="E33" s="40" t="s">
        <v>47</v>
      </c>
      <c r="F33" s="41">
        <v>0.15</v>
      </c>
      <c r="G33" s="114" t="s">
        <v>46</v>
      </c>
      <c r="H33" s="241">
        <f>(SUM(BF93:BF100)+SUM(BF118:BF164))</f>
        <v>0</v>
      </c>
      <c r="I33" s="216"/>
      <c r="J33" s="216"/>
      <c r="K33" s="34"/>
      <c r="L33" s="34"/>
      <c r="M33" s="241">
        <f>ROUNDUP((SUM(BF93:BF100)+SUM(BF118:BF164)),2)*F33</f>
        <v>0</v>
      </c>
      <c r="N33" s="216"/>
      <c r="O33" s="216"/>
      <c r="P33" s="216"/>
      <c r="Q33" s="34"/>
      <c r="R33" s="35"/>
    </row>
    <row r="34" spans="2:18" s="1" customFormat="1" ht="14.25" customHeight="1" hidden="1">
      <c r="B34" s="33"/>
      <c r="C34" s="34"/>
      <c r="D34" s="34"/>
      <c r="E34" s="40" t="s">
        <v>48</v>
      </c>
      <c r="F34" s="41">
        <v>0.21</v>
      </c>
      <c r="G34" s="114" t="s">
        <v>46</v>
      </c>
      <c r="H34" s="241">
        <f>(SUM(BG93:BG100)+SUM(BG118:BG164))</f>
        <v>0</v>
      </c>
      <c r="I34" s="216"/>
      <c r="J34" s="216"/>
      <c r="K34" s="34"/>
      <c r="L34" s="34"/>
      <c r="M34" s="241">
        <v>0</v>
      </c>
      <c r="N34" s="216"/>
      <c r="O34" s="216"/>
      <c r="P34" s="216"/>
      <c r="Q34" s="34"/>
      <c r="R34" s="35"/>
    </row>
    <row r="35" spans="2:18" s="1" customFormat="1" ht="14.25" customHeight="1" hidden="1">
      <c r="B35" s="33"/>
      <c r="C35" s="34"/>
      <c r="D35" s="34"/>
      <c r="E35" s="40" t="s">
        <v>49</v>
      </c>
      <c r="F35" s="41">
        <v>0.15</v>
      </c>
      <c r="G35" s="114" t="s">
        <v>46</v>
      </c>
      <c r="H35" s="241">
        <f>(SUM(BH93:BH100)+SUM(BH118:BH164))</f>
        <v>0</v>
      </c>
      <c r="I35" s="216"/>
      <c r="J35" s="216"/>
      <c r="K35" s="34"/>
      <c r="L35" s="34"/>
      <c r="M35" s="241">
        <v>0</v>
      </c>
      <c r="N35" s="216"/>
      <c r="O35" s="216"/>
      <c r="P35" s="216"/>
      <c r="Q35" s="34"/>
      <c r="R35" s="35"/>
    </row>
    <row r="36" spans="2:18" s="1" customFormat="1" ht="14.25" customHeight="1" hidden="1">
      <c r="B36" s="33"/>
      <c r="C36" s="34"/>
      <c r="D36" s="34"/>
      <c r="E36" s="40" t="s">
        <v>50</v>
      </c>
      <c r="F36" s="41">
        <v>0</v>
      </c>
      <c r="G36" s="114" t="s">
        <v>46</v>
      </c>
      <c r="H36" s="241">
        <f>(SUM(BI93:BI100)+SUM(BI118:BI164))</f>
        <v>0</v>
      </c>
      <c r="I36" s="216"/>
      <c r="J36" s="216"/>
      <c r="K36" s="34"/>
      <c r="L36" s="34"/>
      <c r="M36" s="241">
        <v>0</v>
      </c>
      <c r="N36" s="216"/>
      <c r="O36" s="216"/>
      <c r="P36" s="216"/>
      <c r="Q36" s="34"/>
      <c r="R36" s="35"/>
    </row>
    <row r="37" spans="2:18" s="1" customFormat="1" ht="6.7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4.75" customHeight="1">
      <c r="B38" s="33"/>
      <c r="C38" s="110"/>
      <c r="D38" s="115" t="s">
        <v>51</v>
      </c>
      <c r="E38" s="73"/>
      <c r="F38" s="73"/>
      <c r="G38" s="116" t="s">
        <v>52</v>
      </c>
      <c r="H38" s="117" t="s">
        <v>53</v>
      </c>
      <c r="I38" s="73"/>
      <c r="J38" s="73"/>
      <c r="K38" s="73"/>
      <c r="L38" s="242">
        <f>SUM(M30:M36)</f>
        <v>0</v>
      </c>
      <c r="M38" s="224"/>
      <c r="N38" s="224"/>
      <c r="O38" s="224"/>
      <c r="P38" s="226"/>
      <c r="Q38" s="110"/>
      <c r="R38" s="35"/>
    </row>
    <row r="39" spans="2:18" s="1" customFormat="1" ht="14.2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2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 ht="13.5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</row>
    <row r="42" spans="2:18" ht="13.5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/>
    </row>
    <row r="43" spans="2:18" ht="13.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</row>
    <row r="44" spans="2:18" ht="13.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2:18" ht="13.5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</row>
    <row r="46" spans="2:18" ht="13.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spans="2:18" ht="13.5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</row>
    <row r="48" spans="2:18" ht="13.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spans="2:18" s="1" customFormat="1" ht="15">
      <c r="B49" s="33"/>
      <c r="C49" s="34"/>
      <c r="D49" s="48" t="s">
        <v>54</v>
      </c>
      <c r="E49" s="49"/>
      <c r="F49" s="49"/>
      <c r="G49" s="49"/>
      <c r="H49" s="50"/>
      <c r="I49" s="34"/>
      <c r="J49" s="48" t="s">
        <v>55</v>
      </c>
      <c r="K49" s="49"/>
      <c r="L49" s="49"/>
      <c r="M49" s="49"/>
      <c r="N49" s="49"/>
      <c r="O49" s="49"/>
      <c r="P49" s="50"/>
      <c r="Q49" s="34"/>
      <c r="R49" s="35"/>
    </row>
    <row r="50" spans="2:18" ht="13.5">
      <c r="B50" s="20"/>
      <c r="C50" s="21"/>
      <c r="D50" s="51"/>
      <c r="E50" s="21"/>
      <c r="F50" s="21"/>
      <c r="G50" s="21"/>
      <c r="H50" s="52"/>
      <c r="I50" s="21"/>
      <c r="J50" s="51"/>
      <c r="K50" s="21"/>
      <c r="L50" s="21"/>
      <c r="M50" s="21"/>
      <c r="N50" s="21"/>
      <c r="O50" s="21"/>
      <c r="P50" s="52"/>
      <c r="Q50" s="21"/>
      <c r="R50" s="22"/>
    </row>
    <row r="51" spans="2:18" ht="13.5">
      <c r="B51" s="20"/>
      <c r="C51" s="21"/>
      <c r="D51" s="51"/>
      <c r="E51" s="21"/>
      <c r="F51" s="21"/>
      <c r="G51" s="21"/>
      <c r="H51" s="52"/>
      <c r="I51" s="21"/>
      <c r="J51" s="51"/>
      <c r="K51" s="21"/>
      <c r="L51" s="21"/>
      <c r="M51" s="21"/>
      <c r="N51" s="21"/>
      <c r="O51" s="21"/>
      <c r="P51" s="52"/>
      <c r="Q51" s="21"/>
      <c r="R51" s="22"/>
    </row>
    <row r="52" spans="2:18" ht="13.5">
      <c r="B52" s="20"/>
      <c r="C52" s="21"/>
      <c r="D52" s="51"/>
      <c r="E52" s="21"/>
      <c r="F52" s="21"/>
      <c r="G52" s="21"/>
      <c r="H52" s="52"/>
      <c r="I52" s="21"/>
      <c r="J52" s="51"/>
      <c r="K52" s="21"/>
      <c r="L52" s="21"/>
      <c r="M52" s="21"/>
      <c r="N52" s="21"/>
      <c r="O52" s="21"/>
      <c r="P52" s="52"/>
      <c r="Q52" s="21"/>
      <c r="R52" s="22"/>
    </row>
    <row r="53" spans="2:18" ht="13.5">
      <c r="B53" s="20"/>
      <c r="C53" s="21"/>
      <c r="D53" s="51"/>
      <c r="E53" s="21"/>
      <c r="F53" s="21"/>
      <c r="G53" s="21"/>
      <c r="H53" s="52"/>
      <c r="I53" s="21"/>
      <c r="J53" s="51"/>
      <c r="K53" s="21"/>
      <c r="L53" s="21"/>
      <c r="M53" s="21"/>
      <c r="N53" s="21"/>
      <c r="O53" s="21"/>
      <c r="P53" s="52"/>
      <c r="Q53" s="21"/>
      <c r="R53" s="22"/>
    </row>
    <row r="54" spans="2:18" ht="13.5">
      <c r="B54" s="20"/>
      <c r="C54" s="21"/>
      <c r="D54" s="51"/>
      <c r="E54" s="21"/>
      <c r="F54" s="21"/>
      <c r="G54" s="21"/>
      <c r="H54" s="52"/>
      <c r="I54" s="21"/>
      <c r="J54" s="51"/>
      <c r="K54" s="21"/>
      <c r="L54" s="21"/>
      <c r="M54" s="21"/>
      <c r="N54" s="21"/>
      <c r="O54" s="21"/>
      <c r="P54" s="52"/>
      <c r="Q54" s="21"/>
      <c r="R54" s="22"/>
    </row>
    <row r="55" spans="2:18" ht="13.5">
      <c r="B55" s="20"/>
      <c r="C55" s="21"/>
      <c r="D55" s="51"/>
      <c r="E55" s="21"/>
      <c r="F55" s="21"/>
      <c r="G55" s="21"/>
      <c r="H55" s="52"/>
      <c r="I55" s="21"/>
      <c r="J55" s="51"/>
      <c r="K55" s="21"/>
      <c r="L55" s="21"/>
      <c r="M55" s="21"/>
      <c r="N55" s="21"/>
      <c r="O55" s="21"/>
      <c r="P55" s="52"/>
      <c r="Q55" s="21"/>
      <c r="R55" s="22"/>
    </row>
    <row r="56" spans="2:18" ht="13.5">
      <c r="B56" s="20"/>
      <c r="C56" s="21"/>
      <c r="D56" s="51"/>
      <c r="E56" s="21"/>
      <c r="F56" s="21"/>
      <c r="G56" s="21"/>
      <c r="H56" s="52"/>
      <c r="I56" s="21"/>
      <c r="J56" s="51"/>
      <c r="K56" s="21"/>
      <c r="L56" s="21"/>
      <c r="M56" s="21"/>
      <c r="N56" s="21"/>
      <c r="O56" s="21"/>
      <c r="P56" s="52"/>
      <c r="Q56" s="21"/>
      <c r="R56" s="22"/>
    </row>
    <row r="57" spans="2:18" ht="13.5">
      <c r="B57" s="20"/>
      <c r="C57" s="21"/>
      <c r="D57" s="51"/>
      <c r="E57" s="21"/>
      <c r="F57" s="21"/>
      <c r="G57" s="21"/>
      <c r="H57" s="52"/>
      <c r="I57" s="21"/>
      <c r="J57" s="51"/>
      <c r="K57" s="21"/>
      <c r="L57" s="21"/>
      <c r="M57" s="21"/>
      <c r="N57" s="21"/>
      <c r="O57" s="21"/>
      <c r="P57" s="52"/>
      <c r="Q57" s="21"/>
      <c r="R57" s="22"/>
    </row>
    <row r="58" spans="2:18" s="1" customFormat="1" ht="15">
      <c r="B58" s="33"/>
      <c r="C58" s="34"/>
      <c r="D58" s="53" t="s">
        <v>56</v>
      </c>
      <c r="E58" s="54"/>
      <c r="F58" s="54"/>
      <c r="G58" s="55" t="s">
        <v>57</v>
      </c>
      <c r="H58" s="56"/>
      <c r="I58" s="34"/>
      <c r="J58" s="53" t="s">
        <v>56</v>
      </c>
      <c r="K58" s="54"/>
      <c r="L58" s="54"/>
      <c r="M58" s="54"/>
      <c r="N58" s="55" t="s">
        <v>57</v>
      </c>
      <c r="O58" s="54"/>
      <c r="P58" s="56"/>
      <c r="Q58" s="34"/>
      <c r="R58" s="35"/>
    </row>
    <row r="59" spans="2:18" ht="13.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2"/>
    </row>
    <row r="60" spans="2:18" s="1" customFormat="1" ht="15">
      <c r="B60" s="33"/>
      <c r="C60" s="34"/>
      <c r="D60" s="48" t="s">
        <v>58</v>
      </c>
      <c r="E60" s="49"/>
      <c r="F60" s="49"/>
      <c r="G60" s="49"/>
      <c r="H60" s="50"/>
      <c r="I60" s="34"/>
      <c r="J60" s="48" t="s">
        <v>59</v>
      </c>
      <c r="K60" s="49"/>
      <c r="L60" s="49"/>
      <c r="M60" s="49"/>
      <c r="N60" s="49"/>
      <c r="O60" s="49"/>
      <c r="P60" s="50"/>
      <c r="Q60" s="34"/>
      <c r="R60" s="35"/>
    </row>
    <row r="61" spans="2:18" ht="13.5">
      <c r="B61" s="20"/>
      <c r="C61" s="21"/>
      <c r="D61" s="51"/>
      <c r="E61" s="21"/>
      <c r="F61" s="21"/>
      <c r="G61" s="21"/>
      <c r="H61" s="52"/>
      <c r="I61" s="21"/>
      <c r="J61" s="51"/>
      <c r="K61" s="21"/>
      <c r="L61" s="21"/>
      <c r="M61" s="21"/>
      <c r="N61" s="21"/>
      <c r="O61" s="21"/>
      <c r="P61" s="52"/>
      <c r="Q61" s="21"/>
      <c r="R61" s="22"/>
    </row>
    <row r="62" spans="2:18" ht="13.5">
      <c r="B62" s="20"/>
      <c r="C62" s="21"/>
      <c r="D62" s="51"/>
      <c r="E62" s="21"/>
      <c r="F62" s="21"/>
      <c r="G62" s="21"/>
      <c r="H62" s="52"/>
      <c r="I62" s="21"/>
      <c r="J62" s="51"/>
      <c r="K62" s="21"/>
      <c r="L62" s="21"/>
      <c r="M62" s="21"/>
      <c r="N62" s="21"/>
      <c r="O62" s="21"/>
      <c r="P62" s="52"/>
      <c r="Q62" s="21"/>
      <c r="R62" s="22"/>
    </row>
    <row r="63" spans="2:18" ht="13.5">
      <c r="B63" s="20"/>
      <c r="C63" s="21"/>
      <c r="D63" s="51"/>
      <c r="E63" s="21"/>
      <c r="F63" s="21"/>
      <c r="G63" s="21"/>
      <c r="H63" s="52"/>
      <c r="I63" s="21"/>
      <c r="J63" s="51"/>
      <c r="K63" s="21"/>
      <c r="L63" s="21"/>
      <c r="M63" s="21"/>
      <c r="N63" s="21"/>
      <c r="O63" s="21"/>
      <c r="P63" s="52"/>
      <c r="Q63" s="21"/>
      <c r="R63" s="22"/>
    </row>
    <row r="64" spans="2:18" ht="13.5">
      <c r="B64" s="20"/>
      <c r="C64" s="21"/>
      <c r="D64" s="51"/>
      <c r="E64" s="21"/>
      <c r="F64" s="21"/>
      <c r="G64" s="21"/>
      <c r="H64" s="52"/>
      <c r="I64" s="21"/>
      <c r="J64" s="51"/>
      <c r="K64" s="21"/>
      <c r="L64" s="21"/>
      <c r="M64" s="21"/>
      <c r="N64" s="21"/>
      <c r="O64" s="21"/>
      <c r="P64" s="52"/>
      <c r="Q64" s="21"/>
      <c r="R64" s="22"/>
    </row>
    <row r="65" spans="2:18" ht="13.5">
      <c r="B65" s="20"/>
      <c r="C65" s="21"/>
      <c r="D65" s="51"/>
      <c r="E65" s="21"/>
      <c r="F65" s="21"/>
      <c r="G65" s="21"/>
      <c r="H65" s="52"/>
      <c r="I65" s="21"/>
      <c r="J65" s="51"/>
      <c r="K65" s="21"/>
      <c r="L65" s="21"/>
      <c r="M65" s="21"/>
      <c r="N65" s="21"/>
      <c r="O65" s="21"/>
      <c r="P65" s="52"/>
      <c r="Q65" s="21"/>
      <c r="R65" s="22"/>
    </row>
    <row r="66" spans="2:18" ht="13.5">
      <c r="B66" s="20"/>
      <c r="C66" s="21"/>
      <c r="D66" s="51"/>
      <c r="E66" s="21"/>
      <c r="F66" s="21"/>
      <c r="G66" s="21"/>
      <c r="H66" s="52"/>
      <c r="I66" s="21"/>
      <c r="J66" s="51"/>
      <c r="K66" s="21"/>
      <c r="L66" s="21"/>
      <c r="M66" s="21"/>
      <c r="N66" s="21"/>
      <c r="O66" s="21"/>
      <c r="P66" s="52"/>
      <c r="Q66" s="21"/>
      <c r="R66" s="22"/>
    </row>
    <row r="67" spans="2:18" ht="13.5">
      <c r="B67" s="20"/>
      <c r="C67" s="21"/>
      <c r="D67" s="51"/>
      <c r="E67" s="21"/>
      <c r="F67" s="21"/>
      <c r="G67" s="21"/>
      <c r="H67" s="52"/>
      <c r="I67" s="21"/>
      <c r="J67" s="51"/>
      <c r="K67" s="21"/>
      <c r="L67" s="21"/>
      <c r="M67" s="21"/>
      <c r="N67" s="21"/>
      <c r="O67" s="21"/>
      <c r="P67" s="52"/>
      <c r="Q67" s="21"/>
      <c r="R67" s="22"/>
    </row>
    <row r="68" spans="2:18" ht="13.5">
      <c r="B68" s="20"/>
      <c r="C68" s="21"/>
      <c r="D68" s="51"/>
      <c r="E68" s="21"/>
      <c r="F68" s="21"/>
      <c r="G68" s="21"/>
      <c r="H68" s="52"/>
      <c r="I68" s="21"/>
      <c r="J68" s="51"/>
      <c r="K68" s="21"/>
      <c r="L68" s="21"/>
      <c r="M68" s="21"/>
      <c r="N68" s="21"/>
      <c r="O68" s="21"/>
      <c r="P68" s="52"/>
      <c r="Q68" s="21"/>
      <c r="R68" s="22"/>
    </row>
    <row r="69" spans="2:18" s="1" customFormat="1" ht="15">
      <c r="B69" s="33"/>
      <c r="C69" s="34"/>
      <c r="D69" s="53" t="s">
        <v>56</v>
      </c>
      <c r="E69" s="54"/>
      <c r="F69" s="54"/>
      <c r="G69" s="55" t="s">
        <v>57</v>
      </c>
      <c r="H69" s="56"/>
      <c r="I69" s="34"/>
      <c r="J69" s="53" t="s">
        <v>56</v>
      </c>
      <c r="K69" s="54"/>
      <c r="L69" s="54"/>
      <c r="M69" s="54"/>
      <c r="N69" s="55" t="s">
        <v>57</v>
      </c>
      <c r="O69" s="54"/>
      <c r="P69" s="56"/>
      <c r="Q69" s="34"/>
      <c r="R69" s="35"/>
    </row>
    <row r="70" spans="2:18" s="1" customFormat="1" ht="14.25" customHeight="1">
      <c r="B70" s="57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9"/>
    </row>
    <row r="74" spans="2:18" s="1" customFormat="1" ht="6.75" customHeight="1">
      <c r="B74" s="60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2"/>
    </row>
    <row r="75" spans="2:18" s="1" customFormat="1" ht="36.75" customHeight="1">
      <c r="B75" s="33"/>
      <c r="C75" s="197" t="s">
        <v>111</v>
      </c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35"/>
    </row>
    <row r="76" spans="2:18" s="1" customFormat="1" ht="6.75" customHeight="1"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5"/>
    </row>
    <row r="77" spans="2:18" s="1" customFormat="1" ht="30" customHeight="1">
      <c r="B77" s="33"/>
      <c r="C77" s="28" t="s">
        <v>17</v>
      </c>
      <c r="D77" s="34"/>
      <c r="E77" s="34"/>
      <c r="F77" s="237" t="str">
        <f>F6</f>
        <v>Písek - 2 x SSZ - výměna technologie SSZ (Řadič + vložky návěstidel)_PR1</v>
      </c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34"/>
      <c r="R77" s="35"/>
    </row>
    <row r="78" spans="2:18" s="1" customFormat="1" ht="36.75" customHeight="1">
      <c r="B78" s="33"/>
      <c r="C78" s="67" t="s">
        <v>101</v>
      </c>
      <c r="D78" s="34"/>
      <c r="E78" s="34"/>
      <c r="F78" s="217" t="str">
        <f>F7</f>
        <v>P.I07 - křižovatka SSZ Kollárova x Jerenýmova</v>
      </c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34"/>
      <c r="R78" s="35"/>
    </row>
    <row r="79" spans="2:18" s="1" customFormat="1" ht="6.75" customHeight="1"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5"/>
    </row>
    <row r="80" spans="2:18" s="1" customFormat="1" ht="18" customHeight="1">
      <c r="B80" s="33"/>
      <c r="C80" s="28" t="s">
        <v>24</v>
      </c>
      <c r="D80" s="34"/>
      <c r="E80" s="34"/>
      <c r="F80" s="26" t="str">
        <f>F9</f>
        <v>Písek </v>
      </c>
      <c r="G80" s="34"/>
      <c r="H80" s="34"/>
      <c r="I80" s="34"/>
      <c r="J80" s="34"/>
      <c r="K80" s="28" t="s">
        <v>26</v>
      </c>
      <c r="L80" s="34"/>
      <c r="M80" s="243" t="str">
        <f>IF(O9="","",O9)</f>
        <v>4.2.2016</v>
      </c>
      <c r="N80" s="216"/>
      <c r="O80" s="216"/>
      <c r="P80" s="216"/>
      <c r="Q80" s="34"/>
      <c r="R80" s="35"/>
    </row>
    <row r="81" spans="2:18" s="1" customFormat="1" ht="6.75" customHeight="1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5"/>
    </row>
    <row r="82" spans="2:18" s="1" customFormat="1" ht="15">
      <c r="B82" s="33"/>
      <c r="C82" s="28" t="s">
        <v>30</v>
      </c>
      <c r="D82" s="34"/>
      <c r="E82" s="34"/>
      <c r="F82" s="26" t="str">
        <f>E12</f>
        <v> </v>
      </c>
      <c r="G82" s="34"/>
      <c r="H82" s="34"/>
      <c r="I82" s="34"/>
      <c r="J82" s="34"/>
      <c r="K82" s="28" t="s">
        <v>36</v>
      </c>
      <c r="L82" s="34"/>
      <c r="M82" s="202" t="str">
        <f>E18</f>
        <v> </v>
      </c>
      <c r="N82" s="216"/>
      <c r="O82" s="216"/>
      <c r="P82" s="216"/>
      <c r="Q82" s="216"/>
      <c r="R82" s="35"/>
    </row>
    <row r="83" spans="2:18" s="1" customFormat="1" ht="14.25" customHeight="1">
      <c r="B83" s="33"/>
      <c r="C83" s="28" t="s">
        <v>34</v>
      </c>
      <c r="D83" s="34"/>
      <c r="E83" s="34"/>
      <c r="F83" s="26" t="str">
        <f>IF(E15="","",E15)</f>
        <v>Vyplň údaj</v>
      </c>
      <c r="G83" s="34"/>
      <c r="H83" s="34"/>
      <c r="I83" s="34"/>
      <c r="J83" s="34"/>
      <c r="K83" s="28" t="s">
        <v>38</v>
      </c>
      <c r="L83" s="34"/>
      <c r="M83" s="202" t="str">
        <f>E21</f>
        <v>Ing. Urban</v>
      </c>
      <c r="N83" s="216"/>
      <c r="O83" s="216"/>
      <c r="P83" s="216"/>
      <c r="Q83" s="216"/>
      <c r="R83" s="35"/>
    </row>
    <row r="84" spans="2:18" s="1" customFormat="1" ht="9.75" customHeight="1"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5"/>
    </row>
    <row r="85" spans="2:18" s="1" customFormat="1" ht="29.25" customHeight="1">
      <c r="B85" s="33"/>
      <c r="C85" s="244" t="s">
        <v>112</v>
      </c>
      <c r="D85" s="245"/>
      <c r="E85" s="245"/>
      <c r="F85" s="245"/>
      <c r="G85" s="245"/>
      <c r="H85" s="110"/>
      <c r="I85" s="110"/>
      <c r="J85" s="110"/>
      <c r="K85" s="110"/>
      <c r="L85" s="110"/>
      <c r="M85" s="110"/>
      <c r="N85" s="244" t="s">
        <v>113</v>
      </c>
      <c r="O85" s="216"/>
      <c r="P85" s="216"/>
      <c r="Q85" s="216"/>
      <c r="R85" s="35"/>
    </row>
    <row r="86" spans="2:18" s="1" customFormat="1" ht="9.75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5"/>
    </row>
    <row r="87" spans="2:47" s="1" customFormat="1" ht="29.25" customHeight="1">
      <c r="B87" s="33"/>
      <c r="C87" s="118" t="s">
        <v>114</v>
      </c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234">
        <f>N118</f>
        <v>0</v>
      </c>
      <c r="O87" s="216"/>
      <c r="P87" s="216"/>
      <c r="Q87" s="216"/>
      <c r="R87" s="35"/>
      <c r="AU87" s="16" t="s">
        <v>115</v>
      </c>
    </row>
    <row r="88" spans="2:18" s="6" customFormat="1" ht="24.75" customHeight="1">
      <c r="B88" s="119"/>
      <c r="C88" s="120"/>
      <c r="D88" s="121" t="s">
        <v>116</v>
      </c>
      <c r="E88" s="120"/>
      <c r="F88" s="120"/>
      <c r="G88" s="120"/>
      <c r="H88" s="120"/>
      <c r="I88" s="120"/>
      <c r="J88" s="120"/>
      <c r="K88" s="120"/>
      <c r="L88" s="120"/>
      <c r="M88" s="120"/>
      <c r="N88" s="246">
        <f>N119</f>
        <v>0</v>
      </c>
      <c r="O88" s="247"/>
      <c r="P88" s="247"/>
      <c r="Q88" s="247"/>
      <c r="R88" s="122"/>
    </row>
    <row r="89" spans="2:18" s="7" customFormat="1" ht="19.5" customHeight="1">
      <c r="B89" s="123"/>
      <c r="C89" s="124"/>
      <c r="D89" s="125" t="s">
        <v>117</v>
      </c>
      <c r="E89" s="124"/>
      <c r="F89" s="124"/>
      <c r="G89" s="124"/>
      <c r="H89" s="124"/>
      <c r="I89" s="124"/>
      <c r="J89" s="124"/>
      <c r="K89" s="124"/>
      <c r="L89" s="124"/>
      <c r="M89" s="124"/>
      <c r="N89" s="232">
        <f>N120</f>
        <v>0</v>
      </c>
      <c r="O89" s="248"/>
      <c r="P89" s="248"/>
      <c r="Q89" s="248"/>
      <c r="R89" s="126"/>
    </row>
    <row r="90" spans="2:18" s="6" customFormat="1" ht="24.75" customHeight="1">
      <c r="B90" s="119"/>
      <c r="C90" s="120"/>
      <c r="D90" s="121" t="s">
        <v>118</v>
      </c>
      <c r="E90" s="120"/>
      <c r="F90" s="120"/>
      <c r="G90" s="120"/>
      <c r="H90" s="120"/>
      <c r="I90" s="120"/>
      <c r="J90" s="120"/>
      <c r="K90" s="120"/>
      <c r="L90" s="120"/>
      <c r="M90" s="120"/>
      <c r="N90" s="246">
        <f>N122</f>
        <v>0</v>
      </c>
      <c r="O90" s="247"/>
      <c r="P90" s="247"/>
      <c r="Q90" s="247"/>
      <c r="R90" s="122"/>
    </row>
    <row r="91" spans="2:18" s="7" customFormat="1" ht="19.5" customHeight="1">
      <c r="B91" s="123"/>
      <c r="C91" s="124"/>
      <c r="D91" s="125" t="s">
        <v>119</v>
      </c>
      <c r="E91" s="124"/>
      <c r="F91" s="124"/>
      <c r="G91" s="124"/>
      <c r="H91" s="124"/>
      <c r="I91" s="124"/>
      <c r="J91" s="124"/>
      <c r="K91" s="124"/>
      <c r="L91" s="124"/>
      <c r="M91" s="124"/>
      <c r="N91" s="232">
        <f>N123</f>
        <v>0</v>
      </c>
      <c r="O91" s="248"/>
      <c r="P91" s="248"/>
      <c r="Q91" s="248"/>
      <c r="R91" s="126"/>
    </row>
    <row r="92" spans="2:18" s="1" customFormat="1" ht="21.75" customHeight="1">
      <c r="B92" s="33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5"/>
    </row>
    <row r="93" spans="2:21" s="1" customFormat="1" ht="29.25" customHeight="1">
      <c r="B93" s="33"/>
      <c r="C93" s="118" t="s">
        <v>120</v>
      </c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249">
        <f>ROUNDUP(N94+N95+N96+N97+N98+N99,2)</f>
        <v>0</v>
      </c>
      <c r="O93" s="216"/>
      <c r="P93" s="216"/>
      <c r="Q93" s="216"/>
      <c r="R93" s="35"/>
      <c r="T93" s="127"/>
      <c r="U93" s="128" t="s">
        <v>44</v>
      </c>
    </row>
    <row r="94" spans="2:65" s="1" customFormat="1" ht="18" customHeight="1">
      <c r="B94" s="129"/>
      <c r="C94" s="130"/>
      <c r="D94" s="230" t="s">
        <v>121</v>
      </c>
      <c r="E94" s="250"/>
      <c r="F94" s="250"/>
      <c r="G94" s="250"/>
      <c r="H94" s="250"/>
      <c r="I94" s="130"/>
      <c r="J94" s="130"/>
      <c r="K94" s="130"/>
      <c r="L94" s="130"/>
      <c r="M94" s="130"/>
      <c r="N94" s="231">
        <f>ROUNDUP(N87*T94,2)</f>
        <v>0</v>
      </c>
      <c r="O94" s="250"/>
      <c r="P94" s="250"/>
      <c r="Q94" s="250"/>
      <c r="R94" s="131"/>
      <c r="S94" s="132"/>
      <c r="T94" s="133"/>
      <c r="U94" s="134" t="s">
        <v>45</v>
      </c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6" t="s">
        <v>122</v>
      </c>
      <c r="AZ94" s="135"/>
      <c r="BA94" s="135"/>
      <c r="BB94" s="135"/>
      <c r="BC94" s="135"/>
      <c r="BD94" s="135"/>
      <c r="BE94" s="137">
        <f aca="true" t="shared" si="0" ref="BE94:BE99">IF(U94="základní",N94,0)</f>
        <v>0</v>
      </c>
      <c r="BF94" s="137">
        <f aca="true" t="shared" si="1" ref="BF94:BF99">IF(U94="snížená",N94,0)</f>
        <v>0</v>
      </c>
      <c r="BG94" s="137">
        <f aca="true" t="shared" si="2" ref="BG94:BG99">IF(U94="zákl. přenesená",N94,0)</f>
        <v>0</v>
      </c>
      <c r="BH94" s="137">
        <f aca="true" t="shared" si="3" ref="BH94:BH99">IF(U94="sníž. přenesená",N94,0)</f>
        <v>0</v>
      </c>
      <c r="BI94" s="137">
        <f aca="true" t="shared" si="4" ref="BI94:BI99">IF(U94="nulová",N94,0)</f>
        <v>0</v>
      </c>
      <c r="BJ94" s="136" t="s">
        <v>23</v>
      </c>
      <c r="BK94" s="135"/>
      <c r="BL94" s="135"/>
      <c r="BM94" s="135"/>
    </row>
    <row r="95" spans="2:65" s="1" customFormat="1" ht="18" customHeight="1">
      <c r="B95" s="129"/>
      <c r="C95" s="130"/>
      <c r="D95" s="230" t="s">
        <v>123</v>
      </c>
      <c r="E95" s="250"/>
      <c r="F95" s="250"/>
      <c r="G95" s="250"/>
      <c r="H95" s="250"/>
      <c r="I95" s="130"/>
      <c r="J95" s="130"/>
      <c r="K95" s="130"/>
      <c r="L95" s="130"/>
      <c r="M95" s="130"/>
      <c r="N95" s="231">
        <f>ROUNDUP(N87*T95,2)</f>
        <v>0</v>
      </c>
      <c r="O95" s="250"/>
      <c r="P95" s="250"/>
      <c r="Q95" s="250"/>
      <c r="R95" s="131"/>
      <c r="S95" s="132"/>
      <c r="T95" s="133"/>
      <c r="U95" s="134" t="s">
        <v>45</v>
      </c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6" t="s">
        <v>122</v>
      </c>
      <c r="AZ95" s="135"/>
      <c r="BA95" s="135"/>
      <c r="BB95" s="135"/>
      <c r="BC95" s="135"/>
      <c r="BD95" s="135"/>
      <c r="BE95" s="137">
        <f t="shared" si="0"/>
        <v>0</v>
      </c>
      <c r="BF95" s="137">
        <f t="shared" si="1"/>
        <v>0</v>
      </c>
      <c r="BG95" s="137">
        <f t="shared" si="2"/>
        <v>0</v>
      </c>
      <c r="BH95" s="137">
        <f t="shared" si="3"/>
        <v>0</v>
      </c>
      <c r="BI95" s="137">
        <f t="shared" si="4"/>
        <v>0</v>
      </c>
      <c r="BJ95" s="136" t="s">
        <v>23</v>
      </c>
      <c r="BK95" s="135"/>
      <c r="BL95" s="135"/>
      <c r="BM95" s="135"/>
    </row>
    <row r="96" spans="2:65" s="1" customFormat="1" ht="18" customHeight="1">
      <c r="B96" s="129"/>
      <c r="C96" s="130"/>
      <c r="D96" s="230" t="s">
        <v>124</v>
      </c>
      <c r="E96" s="250"/>
      <c r="F96" s="250"/>
      <c r="G96" s="250"/>
      <c r="H96" s="250"/>
      <c r="I96" s="130"/>
      <c r="J96" s="130"/>
      <c r="K96" s="130"/>
      <c r="L96" s="130"/>
      <c r="M96" s="130"/>
      <c r="N96" s="231">
        <f>ROUNDUP(N87*T96,2)</f>
        <v>0</v>
      </c>
      <c r="O96" s="250"/>
      <c r="P96" s="250"/>
      <c r="Q96" s="250"/>
      <c r="R96" s="131"/>
      <c r="S96" s="132"/>
      <c r="T96" s="133"/>
      <c r="U96" s="134" t="s">
        <v>45</v>
      </c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6" t="s">
        <v>122</v>
      </c>
      <c r="AZ96" s="135"/>
      <c r="BA96" s="135"/>
      <c r="BB96" s="135"/>
      <c r="BC96" s="135"/>
      <c r="BD96" s="135"/>
      <c r="BE96" s="137">
        <f t="shared" si="0"/>
        <v>0</v>
      </c>
      <c r="BF96" s="137">
        <f t="shared" si="1"/>
        <v>0</v>
      </c>
      <c r="BG96" s="137">
        <f t="shared" si="2"/>
        <v>0</v>
      </c>
      <c r="BH96" s="137">
        <f t="shared" si="3"/>
        <v>0</v>
      </c>
      <c r="BI96" s="137">
        <f t="shared" si="4"/>
        <v>0</v>
      </c>
      <c r="BJ96" s="136" t="s">
        <v>23</v>
      </c>
      <c r="BK96" s="135"/>
      <c r="BL96" s="135"/>
      <c r="BM96" s="135"/>
    </row>
    <row r="97" spans="2:65" s="1" customFormat="1" ht="18" customHeight="1">
      <c r="B97" s="129"/>
      <c r="C97" s="130"/>
      <c r="D97" s="230" t="s">
        <v>125</v>
      </c>
      <c r="E97" s="250"/>
      <c r="F97" s="250"/>
      <c r="G97" s="250"/>
      <c r="H97" s="250"/>
      <c r="I97" s="130"/>
      <c r="J97" s="130"/>
      <c r="K97" s="130"/>
      <c r="L97" s="130"/>
      <c r="M97" s="130"/>
      <c r="N97" s="231">
        <f>ROUNDUP(N87*T97,2)</f>
        <v>0</v>
      </c>
      <c r="O97" s="250"/>
      <c r="P97" s="250"/>
      <c r="Q97" s="250"/>
      <c r="R97" s="131"/>
      <c r="S97" s="132"/>
      <c r="T97" s="133"/>
      <c r="U97" s="134" t="s">
        <v>45</v>
      </c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6" t="s">
        <v>122</v>
      </c>
      <c r="AZ97" s="135"/>
      <c r="BA97" s="135"/>
      <c r="BB97" s="135"/>
      <c r="BC97" s="135"/>
      <c r="BD97" s="135"/>
      <c r="BE97" s="137">
        <f t="shared" si="0"/>
        <v>0</v>
      </c>
      <c r="BF97" s="137">
        <f t="shared" si="1"/>
        <v>0</v>
      </c>
      <c r="BG97" s="137">
        <f t="shared" si="2"/>
        <v>0</v>
      </c>
      <c r="BH97" s="137">
        <f t="shared" si="3"/>
        <v>0</v>
      </c>
      <c r="BI97" s="137">
        <f t="shared" si="4"/>
        <v>0</v>
      </c>
      <c r="BJ97" s="136" t="s">
        <v>23</v>
      </c>
      <c r="BK97" s="135"/>
      <c r="BL97" s="135"/>
      <c r="BM97" s="135"/>
    </row>
    <row r="98" spans="2:65" s="1" customFormat="1" ht="18" customHeight="1">
      <c r="B98" s="129"/>
      <c r="C98" s="130"/>
      <c r="D98" s="230" t="s">
        <v>126</v>
      </c>
      <c r="E98" s="250"/>
      <c r="F98" s="250"/>
      <c r="G98" s="250"/>
      <c r="H98" s="250"/>
      <c r="I98" s="130"/>
      <c r="J98" s="130"/>
      <c r="K98" s="130"/>
      <c r="L98" s="130"/>
      <c r="M98" s="130"/>
      <c r="N98" s="231">
        <f>ROUNDUP(N87*T98,2)</f>
        <v>0</v>
      </c>
      <c r="O98" s="250"/>
      <c r="P98" s="250"/>
      <c r="Q98" s="250"/>
      <c r="R98" s="131"/>
      <c r="S98" s="132"/>
      <c r="T98" s="133"/>
      <c r="U98" s="134" t="s">
        <v>45</v>
      </c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6" t="s">
        <v>122</v>
      </c>
      <c r="AZ98" s="135"/>
      <c r="BA98" s="135"/>
      <c r="BB98" s="135"/>
      <c r="BC98" s="135"/>
      <c r="BD98" s="135"/>
      <c r="BE98" s="137">
        <f t="shared" si="0"/>
        <v>0</v>
      </c>
      <c r="BF98" s="137">
        <f t="shared" si="1"/>
        <v>0</v>
      </c>
      <c r="BG98" s="137">
        <f t="shared" si="2"/>
        <v>0</v>
      </c>
      <c r="BH98" s="137">
        <f t="shared" si="3"/>
        <v>0</v>
      </c>
      <c r="BI98" s="137">
        <f t="shared" si="4"/>
        <v>0</v>
      </c>
      <c r="BJ98" s="136" t="s">
        <v>23</v>
      </c>
      <c r="BK98" s="135"/>
      <c r="BL98" s="135"/>
      <c r="BM98" s="135"/>
    </row>
    <row r="99" spans="2:65" s="1" customFormat="1" ht="18" customHeight="1">
      <c r="B99" s="129"/>
      <c r="C99" s="130"/>
      <c r="D99" s="138" t="s">
        <v>127</v>
      </c>
      <c r="E99" s="130"/>
      <c r="F99" s="130"/>
      <c r="G99" s="130"/>
      <c r="H99" s="130"/>
      <c r="I99" s="130"/>
      <c r="J99" s="130"/>
      <c r="K99" s="130"/>
      <c r="L99" s="130"/>
      <c r="M99" s="130"/>
      <c r="N99" s="231">
        <f>ROUNDUP(N87*T99,2)</f>
        <v>0</v>
      </c>
      <c r="O99" s="250"/>
      <c r="P99" s="250"/>
      <c r="Q99" s="250"/>
      <c r="R99" s="131"/>
      <c r="S99" s="132"/>
      <c r="T99" s="139"/>
      <c r="U99" s="140" t="s">
        <v>45</v>
      </c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6" t="s">
        <v>128</v>
      </c>
      <c r="AZ99" s="135"/>
      <c r="BA99" s="135"/>
      <c r="BB99" s="135"/>
      <c r="BC99" s="135"/>
      <c r="BD99" s="135"/>
      <c r="BE99" s="137">
        <f t="shared" si="0"/>
        <v>0</v>
      </c>
      <c r="BF99" s="137">
        <f t="shared" si="1"/>
        <v>0</v>
      </c>
      <c r="BG99" s="137">
        <f t="shared" si="2"/>
        <v>0</v>
      </c>
      <c r="BH99" s="137">
        <f t="shared" si="3"/>
        <v>0</v>
      </c>
      <c r="BI99" s="137">
        <f t="shared" si="4"/>
        <v>0</v>
      </c>
      <c r="BJ99" s="136" t="s">
        <v>23</v>
      </c>
      <c r="BK99" s="135"/>
      <c r="BL99" s="135"/>
      <c r="BM99" s="135"/>
    </row>
    <row r="100" spans="2:18" s="1" customFormat="1" ht="13.5">
      <c r="B100" s="33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5"/>
    </row>
    <row r="101" spans="2:18" s="1" customFormat="1" ht="29.25" customHeight="1">
      <c r="B101" s="33"/>
      <c r="C101" s="109" t="s">
        <v>97</v>
      </c>
      <c r="D101" s="110"/>
      <c r="E101" s="110"/>
      <c r="F101" s="110"/>
      <c r="G101" s="110"/>
      <c r="H101" s="110"/>
      <c r="I101" s="110"/>
      <c r="J101" s="110"/>
      <c r="K101" s="110"/>
      <c r="L101" s="235">
        <f>ROUNDUP(SUM(N87+N93),2)</f>
        <v>0</v>
      </c>
      <c r="M101" s="245"/>
      <c r="N101" s="245"/>
      <c r="O101" s="245"/>
      <c r="P101" s="245"/>
      <c r="Q101" s="245"/>
      <c r="R101" s="35"/>
    </row>
    <row r="102" spans="2:18" s="1" customFormat="1" ht="6.75" customHeight="1">
      <c r="B102" s="57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9"/>
    </row>
    <row r="106" spans="2:18" s="1" customFormat="1" ht="6.75" customHeight="1">
      <c r="B106" s="60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2"/>
    </row>
    <row r="107" spans="2:18" s="1" customFormat="1" ht="36.75" customHeight="1">
      <c r="B107" s="33"/>
      <c r="C107" s="197" t="s">
        <v>129</v>
      </c>
      <c r="D107" s="216"/>
      <c r="E107" s="216"/>
      <c r="F107" s="216"/>
      <c r="G107" s="216"/>
      <c r="H107" s="216"/>
      <c r="I107" s="216"/>
      <c r="J107" s="216"/>
      <c r="K107" s="216"/>
      <c r="L107" s="216"/>
      <c r="M107" s="216"/>
      <c r="N107" s="216"/>
      <c r="O107" s="216"/>
      <c r="P107" s="216"/>
      <c r="Q107" s="216"/>
      <c r="R107" s="35"/>
    </row>
    <row r="108" spans="2:18" s="1" customFormat="1" ht="6.75" customHeight="1">
      <c r="B108" s="33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5"/>
    </row>
    <row r="109" spans="2:18" s="1" customFormat="1" ht="30" customHeight="1">
      <c r="B109" s="33"/>
      <c r="C109" s="28" t="s">
        <v>17</v>
      </c>
      <c r="D109" s="34"/>
      <c r="E109" s="34"/>
      <c r="F109" s="237" t="str">
        <f>F6</f>
        <v>Písek - 2 x SSZ - výměna technologie SSZ (Řadič + vložky návěstidel)_PR1</v>
      </c>
      <c r="G109" s="216"/>
      <c r="H109" s="216"/>
      <c r="I109" s="216"/>
      <c r="J109" s="216"/>
      <c r="K109" s="216"/>
      <c r="L109" s="216"/>
      <c r="M109" s="216"/>
      <c r="N109" s="216"/>
      <c r="O109" s="216"/>
      <c r="P109" s="216"/>
      <c r="Q109" s="34"/>
      <c r="R109" s="35"/>
    </row>
    <row r="110" spans="2:18" s="1" customFormat="1" ht="36.75" customHeight="1">
      <c r="B110" s="33"/>
      <c r="C110" s="67" t="s">
        <v>101</v>
      </c>
      <c r="D110" s="34"/>
      <c r="E110" s="34"/>
      <c r="F110" s="217" t="str">
        <f>F7</f>
        <v>P.I07 - křižovatka SSZ Kollárova x Jerenýmova</v>
      </c>
      <c r="G110" s="216"/>
      <c r="H110" s="216"/>
      <c r="I110" s="216"/>
      <c r="J110" s="216"/>
      <c r="K110" s="216"/>
      <c r="L110" s="216"/>
      <c r="M110" s="216"/>
      <c r="N110" s="216"/>
      <c r="O110" s="216"/>
      <c r="P110" s="216"/>
      <c r="Q110" s="34"/>
      <c r="R110" s="35"/>
    </row>
    <row r="111" spans="2:18" s="1" customFormat="1" ht="6.75" customHeight="1"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5"/>
    </row>
    <row r="112" spans="2:18" s="1" customFormat="1" ht="18" customHeight="1">
      <c r="B112" s="33"/>
      <c r="C112" s="28" t="s">
        <v>24</v>
      </c>
      <c r="D112" s="34"/>
      <c r="E112" s="34"/>
      <c r="F112" s="26" t="str">
        <f>F9</f>
        <v>Písek </v>
      </c>
      <c r="G112" s="34"/>
      <c r="H112" s="34"/>
      <c r="I112" s="34"/>
      <c r="J112" s="34"/>
      <c r="K112" s="28" t="s">
        <v>26</v>
      </c>
      <c r="L112" s="34"/>
      <c r="M112" s="243" t="str">
        <f>IF(O9="","",O9)</f>
        <v>4.2.2016</v>
      </c>
      <c r="N112" s="216"/>
      <c r="O112" s="216"/>
      <c r="P112" s="216"/>
      <c r="Q112" s="34"/>
      <c r="R112" s="35"/>
    </row>
    <row r="113" spans="2:18" s="1" customFormat="1" ht="6.75" customHeight="1"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5"/>
    </row>
    <row r="114" spans="2:18" s="1" customFormat="1" ht="15">
      <c r="B114" s="33"/>
      <c r="C114" s="28" t="s">
        <v>30</v>
      </c>
      <c r="D114" s="34"/>
      <c r="E114" s="34"/>
      <c r="F114" s="26" t="str">
        <f>E12</f>
        <v> </v>
      </c>
      <c r="G114" s="34"/>
      <c r="H114" s="34"/>
      <c r="I114" s="34"/>
      <c r="J114" s="34"/>
      <c r="K114" s="28" t="s">
        <v>36</v>
      </c>
      <c r="L114" s="34"/>
      <c r="M114" s="202" t="str">
        <f>E18</f>
        <v> </v>
      </c>
      <c r="N114" s="216"/>
      <c r="O114" s="216"/>
      <c r="P114" s="216"/>
      <c r="Q114" s="216"/>
      <c r="R114" s="35"/>
    </row>
    <row r="115" spans="2:18" s="1" customFormat="1" ht="14.25" customHeight="1">
      <c r="B115" s="33"/>
      <c r="C115" s="28" t="s">
        <v>34</v>
      </c>
      <c r="D115" s="34"/>
      <c r="E115" s="34"/>
      <c r="F115" s="26" t="str">
        <f>IF(E15="","",E15)</f>
        <v>Vyplň údaj</v>
      </c>
      <c r="G115" s="34"/>
      <c r="H115" s="34"/>
      <c r="I115" s="34"/>
      <c r="J115" s="34"/>
      <c r="K115" s="28" t="s">
        <v>38</v>
      </c>
      <c r="L115" s="34"/>
      <c r="M115" s="202" t="str">
        <f>E21</f>
        <v>Ing. Urban</v>
      </c>
      <c r="N115" s="216"/>
      <c r="O115" s="216"/>
      <c r="P115" s="216"/>
      <c r="Q115" s="216"/>
      <c r="R115" s="35"/>
    </row>
    <row r="116" spans="2:18" s="1" customFormat="1" ht="9.75" customHeight="1"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5"/>
    </row>
    <row r="117" spans="2:27" s="8" customFormat="1" ht="29.25" customHeight="1">
      <c r="B117" s="141"/>
      <c r="C117" s="142" t="s">
        <v>130</v>
      </c>
      <c r="D117" s="143" t="s">
        <v>131</v>
      </c>
      <c r="E117" s="143" t="s">
        <v>62</v>
      </c>
      <c r="F117" s="251" t="s">
        <v>132</v>
      </c>
      <c r="G117" s="252"/>
      <c r="H117" s="252"/>
      <c r="I117" s="252"/>
      <c r="J117" s="143" t="s">
        <v>133</v>
      </c>
      <c r="K117" s="143" t="s">
        <v>134</v>
      </c>
      <c r="L117" s="253" t="s">
        <v>135</v>
      </c>
      <c r="M117" s="252"/>
      <c r="N117" s="251" t="s">
        <v>113</v>
      </c>
      <c r="O117" s="252"/>
      <c r="P117" s="252"/>
      <c r="Q117" s="254"/>
      <c r="R117" s="144"/>
      <c r="T117" s="74" t="s">
        <v>136</v>
      </c>
      <c r="U117" s="75" t="s">
        <v>44</v>
      </c>
      <c r="V117" s="75" t="s">
        <v>137</v>
      </c>
      <c r="W117" s="75" t="s">
        <v>138</v>
      </c>
      <c r="X117" s="75" t="s">
        <v>139</v>
      </c>
      <c r="Y117" s="75" t="s">
        <v>140</v>
      </c>
      <c r="Z117" s="75" t="s">
        <v>141</v>
      </c>
      <c r="AA117" s="76" t="s">
        <v>142</v>
      </c>
    </row>
    <row r="118" spans="2:63" s="1" customFormat="1" ht="29.25" customHeight="1">
      <c r="B118" s="33"/>
      <c r="C118" s="78" t="s">
        <v>109</v>
      </c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270">
        <f>BK118</f>
        <v>0</v>
      </c>
      <c r="O118" s="271"/>
      <c r="P118" s="271"/>
      <c r="Q118" s="271"/>
      <c r="R118" s="35"/>
      <c r="T118" s="77"/>
      <c r="U118" s="49"/>
      <c r="V118" s="49"/>
      <c r="W118" s="145">
        <f>W119+W122+W165</f>
        <v>0</v>
      </c>
      <c r="X118" s="49"/>
      <c r="Y118" s="145">
        <f>Y119+Y122+Y165</f>
        <v>0.09</v>
      </c>
      <c r="Z118" s="49"/>
      <c r="AA118" s="146">
        <f>AA119+AA122+AA165</f>
        <v>0</v>
      </c>
      <c r="AT118" s="16" t="s">
        <v>79</v>
      </c>
      <c r="AU118" s="16" t="s">
        <v>115</v>
      </c>
      <c r="BK118" s="147">
        <f>BK119+BK122+BK165</f>
        <v>0</v>
      </c>
    </row>
    <row r="119" spans="2:63" s="9" customFormat="1" ht="36.75" customHeight="1">
      <c r="B119" s="148"/>
      <c r="C119" s="149"/>
      <c r="D119" s="150" t="s">
        <v>116</v>
      </c>
      <c r="E119" s="150"/>
      <c r="F119" s="150"/>
      <c r="G119" s="150"/>
      <c r="H119" s="150"/>
      <c r="I119" s="150"/>
      <c r="J119" s="150"/>
      <c r="K119" s="150"/>
      <c r="L119" s="150"/>
      <c r="M119" s="150"/>
      <c r="N119" s="272">
        <f>BK119</f>
        <v>0</v>
      </c>
      <c r="O119" s="246"/>
      <c r="P119" s="246"/>
      <c r="Q119" s="246"/>
      <c r="R119" s="151"/>
      <c r="T119" s="152"/>
      <c r="U119" s="149"/>
      <c r="V119" s="149"/>
      <c r="W119" s="153">
        <f>W120</f>
        <v>0</v>
      </c>
      <c r="X119" s="149"/>
      <c r="Y119" s="153">
        <f>Y120</f>
        <v>0</v>
      </c>
      <c r="Z119" s="149"/>
      <c r="AA119" s="154">
        <f>AA120</f>
        <v>0</v>
      </c>
      <c r="AR119" s="155" t="s">
        <v>99</v>
      </c>
      <c r="AT119" s="156" t="s">
        <v>79</v>
      </c>
      <c r="AU119" s="156" t="s">
        <v>80</v>
      </c>
      <c r="AY119" s="155" t="s">
        <v>143</v>
      </c>
      <c r="BK119" s="157">
        <f>BK120</f>
        <v>0</v>
      </c>
    </row>
    <row r="120" spans="2:63" s="9" customFormat="1" ht="19.5" customHeight="1">
      <c r="B120" s="148"/>
      <c r="C120" s="149"/>
      <c r="D120" s="158" t="s">
        <v>117</v>
      </c>
      <c r="E120" s="158"/>
      <c r="F120" s="158"/>
      <c r="G120" s="158"/>
      <c r="H120" s="158"/>
      <c r="I120" s="158"/>
      <c r="J120" s="158"/>
      <c r="K120" s="158"/>
      <c r="L120" s="158"/>
      <c r="M120" s="158"/>
      <c r="N120" s="273">
        <f>BK120</f>
        <v>0</v>
      </c>
      <c r="O120" s="274"/>
      <c r="P120" s="274"/>
      <c r="Q120" s="274"/>
      <c r="R120" s="151"/>
      <c r="T120" s="152"/>
      <c r="U120" s="149"/>
      <c r="V120" s="149"/>
      <c r="W120" s="153">
        <f>W121</f>
        <v>0</v>
      </c>
      <c r="X120" s="149"/>
      <c r="Y120" s="153">
        <f>Y121</f>
        <v>0</v>
      </c>
      <c r="Z120" s="149"/>
      <c r="AA120" s="154">
        <f>AA121</f>
        <v>0</v>
      </c>
      <c r="AR120" s="155" t="s">
        <v>99</v>
      </c>
      <c r="AT120" s="156" t="s">
        <v>79</v>
      </c>
      <c r="AU120" s="156" t="s">
        <v>23</v>
      </c>
      <c r="AY120" s="155" t="s">
        <v>143</v>
      </c>
      <c r="BK120" s="157">
        <f>BK121</f>
        <v>0</v>
      </c>
    </row>
    <row r="121" spans="2:65" s="1" customFormat="1" ht="31.5" customHeight="1">
      <c r="B121" s="129"/>
      <c r="C121" s="159" t="s">
        <v>23</v>
      </c>
      <c r="D121" s="159" t="s">
        <v>144</v>
      </c>
      <c r="E121" s="160" t="s">
        <v>145</v>
      </c>
      <c r="F121" s="255" t="s">
        <v>146</v>
      </c>
      <c r="G121" s="256"/>
      <c r="H121" s="256"/>
      <c r="I121" s="256"/>
      <c r="J121" s="161" t="s">
        <v>147</v>
      </c>
      <c r="K121" s="162">
        <v>1</v>
      </c>
      <c r="L121" s="257">
        <v>0</v>
      </c>
      <c r="M121" s="256"/>
      <c r="N121" s="258">
        <f>ROUND(L121*K121,2)</f>
        <v>0</v>
      </c>
      <c r="O121" s="256"/>
      <c r="P121" s="256"/>
      <c r="Q121" s="256"/>
      <c r="R121" s="131"/>
      <c r="T121" s="163" t="s">
        <v>21</v>
      </c>
      <c r="U121" s="42" t="s">
        <v>45</v>
      </c>
      <c r="V121" s="34"/>
      <c r="W121" s="164">
        <f>V121*K121</f>
        <v>0</v>
      </c>
      <c r="X121" s="164">
        <v>0</v>
      </c>
      <c r="Y121" s="164">
        <f>X121*K121</f>
        <v>0</v>
      </c>
      <c r="Z121" s="164">
        <v>0</v>
      </c>
      <c r="AA121" s="165">
        <f>Z121*K121</f>
        <v>0</v>
      </c>
      <c r="AR121" s="16" t="s">
        <v>148</v>
      </c>
      <c r="AT121" s="16" t="s">
        <v>144</v>
      </c>
      <c r="AU121" s="16" t="s">
        <v>99</v>
      </c>
      <c r="AY121" s="16" t="s">
        <v>143</v>
      </c>
      <c r="BE121" s="102">
        <f>IF(U121="základní",N121,0)</f>
        <v>0</v>
      </c>
      <c r="BF121" s="102">
        <f>IF(U121="snížená",N121,0)</f>
        <v>0</v>
      </c>
      <c r="BG121" s="102">
        <f>IF(U121="zákl. přenesená",N121,0)</f>
        <v>0</v>
      </c>
      <c r="BH121" s="102">
        <f>IF(U121="sníž. přenesená",N121,0)</f>
        <v>0</v>
      </c>
      <c r="BI121" s="102">
        <f>IF(U121="nulová",N121,0)</f>
        <v>0</v>
      </c>
      <c r="BJ121" s="16" t="s">
        <v>23</v>
      </c>
      <c r="BK121" s="102">
        <f>ROUND(L121*K121,2)</f>
        <v>0</v>
      </c>
      <c r="BL121" s="16" t="s">
        <v>148</v>
      </c>
      <c r="BM121" s="16" t="s">
        <v>149</v>
      </c>
    </row>
    <row r="122" spans="2:63" s="9" customFormat="1" ht="36.75" customHeight="1">
      <c r="B122" s="148"/>
      <c r="C122" s="149"/>
      <c r="D122" s="150" t="s">
        <v>118</v>
      </c>
      <c r="E122" s="150"/>
      <c r="F122" s="150"/>
      <c r="G122" s="150"/>
      <c r="H122" s="150"/>
      <c r="I122" s="150"/>
      <c r="J122" s="150"/>
      <c r="K122" s="150"/>
      <c r="L122" s="150"/>
      <c r="M122" s="150"/>
      <c r="N122" s="275">
        <f>BK122</f>
        <v>0</v>
      </c>
      <c r="O122" s="276"/>
      <c r="P122" s="276"/>
      <c r="Q122" s="276"/>
      <c r="R122" s="151"/>
      <c r="T122" s="152"/>
      <c r="U122" s="149"/>
      <c r="V122" s="149"/>
      <c r="W122" s="153">
        <f>W123</f>
        <v>0</v>
      </c>
      <c r="X122" s="149"/>
      <c r="Y122" s="153">
        <f>Y123</f>
        <v>0.09</v>
      </c>
      <c r="Z122" s="149"/>
      <c r="AA122" s="154">
        <f>AA123</f>
        <v>0</v>
      </c>
      <c r="AR122" s="155" t="s">
        <v>150</v>
      </c>
      <c r="AT122" s="156" t="s">
        <v>79</v>
      </c>
      <c r="AU122" s="156" t="s">
        <v>80</v>
      </c>
      <c r="AY122" s="155" t="s">
        <v>143</v>
      </c>
      <c r="BK122" s="157">
        <f>BK123</f>
        <v>0</v>
      </c>
    </row>
    <row r="123" spans="2:63" s="9" customFormat="1" ht="19.5" customHeight="1">
      <c r="B123" s="148"/>
      <c r="C123" s="149"/>
      <c r="D123" s="158" t="s">
        <v>119</v>
      </c>
      <c r="E123" s="158"/>
      <c r="F123" s="158"/>
      <c r="G123" s="158"/>
      <c r="H123" s="158"/>
      <c r="I123" s="158"/>
      <c r="J123" s="158"/>
      <c r="K123" s="158"/>
      <c r="L123" s="158"/>
      <c r="M123" s="158"/>
      <c r="N123" s="273">
        <f>BK123</f>
        <v>0</v>
      </c>
      <c r="O123" s="274"/>
      <c r="P123" s="274"/>
      <c r="Q123" s="274"/>
      <c r="R123" s="151"/>
      <c r="T123" s="152"/>
      <c r="U123" s="149"/>
      <c r="V123" s="149"/>
      <c r="W123" s="153">
        <f>SUM(W124:W164)</f>
        <v>0</v>
      </c>
      <c r="X123" s="149"/>
      <c r="Y123" s="153">
        <f>SUM(Y124:Y164)</f>
        <v>0.09</v>
      </c>
      <c r="Z123" s="149"/>
      <c r="AA123" s="154">
        <f>SUM(AA124:AA164)</f>
        <v>0</v>
      </c>
      <c r="AR123" s="155" t="s">
        <v>150</v>
      </c>
      <c r="AT123" s="156" t="s">
        <v>79</v>
      </c>
      <c r="AU123" s="156" t="s">
        <v>23</v>
      </c>
      <c r="AY123" s="155" t="s">
        <v>143</v>
      </c>
      <c r="BK123" s="157">
        <f>SUM(BK124:BK164)</f>
        <v>0</v>
      </c>
    </row>
    <row r="124" spans="2:65" s="1" customFormat="1" ht="22.5" customHeight="1">
      <c r="B124" s="129"/>
      <c r="C124" s="159" t="s">
        <v>99</v>
      </c>
      <c r="D124" s="159" t="s">
        <v>144</v>
      </c>
      <c r="E124" s="160" t="s">
        <v>151</v>
      </c>
      <c r="F124" s="255" t="s">
        <v>152</v>
      </c>
      <c r="G124" s="256"/>
      <c r="H124" s="256"/>
      <c r="I124" s="256"/>
      <c r="J124" s="161" t="s">
        <v>147</v>
      </c>
      <c r="K124" s="162">
        <v>1</v>
      </c>
      <c r="L124" s="257">
        <v>0</v>
      </c>
      <c r="M124" s="256"/>
      <c r="N124" s="258">
        <f>ROUND(L124*K124,2)</f>
        <v>0</v>
      </c>
      <c r="O124" s="256"/>
      <c r="P124" s="256"/>
      <c r="Q124" s="256"/>
      <c r="R124" s="131"/>
      <c r="T124" s="163" t="s">
        <v>21</v>
      </c>
      <c r="U124" s="42" t="s">
        <v>45</v>
      </c>
      <c r="V124" s="34"/>
      <c r="W124" s="164">
        <f>V124*K124</f>
        <v>0</v>
      </c>
      <c r="X124" s="164">
        <v>0</v>
      </c>
      <c r="Y124" s="164">
        <f>X124*K124</f>
        <v>0</v>
      </c>
      <c r="Z124" s="164">
        <v>0</v>
      </c>
      <c r="AA124" s="165">
        <f>Z124*K124</f>
        <v>0</v>
      </c>
      <c r="AR124" s="16" t="s">
        <v>153</v>
      </c>
      <c r="AT124" s="16" t="s">
        <v>144</v>
      </c>
      <c r="AU124" s="16" t="s">
        <v>99</v>
      </c>
      <c r="AY124" s="16" t="s">
        <v>143</v>
      </c>
      <c r="BE124" s="102">
        <f>IF(U124="základní",N124,0)</f>
        <v>0</v>
      </c>
      <c r="BF124" s="102">
        <f>IF(U124="snížená",N124,0)</f>
        <v>0</v>
      </c>
      <c r="BG124" s="102">
        <f>IF(U124="zákl. přenesená",N124,0)</f>
        <v>0</v>
      </c>
      <c r="BH124" s="102">
        <f>IF(U124="sníž. přenesená",N124,0)</f>
        <v>0</v>
      </c>
      <c r="BI124" s="102">
        <f>IF(U124="nulová",N124,0)</f>
        <v>0</v>
      </c>
      <c r="BJ124" s="16" t="s">
        <v>23</v>
      </c>
      <c r="BK124" s="102">
        <f>ROUND(L124*K124,2)</f>
        <v>0</v>
      </c>
      <c r="BL124" s="16" t="s">
        <v>153</v>
      </c>
      <c r="BM124" s="16" t="s">
        <v>154</v>
      </c>
    </row>
    <row r="125" spans="2:51" s="10" customFormat="1" ht="22.5" customHeight="1">
      <c r="B125" s="166"/>
      <c r="C125" s="167"/>
      <c r="D125" s="167"/>
      <c r="E125" s="168" t="s">
        <v>21</v>
      </c>
      <c r="F125" s="259" t="s">
        <v>155</v>
      </c>
      <c r="G125" s="260"/>
      <c r="H125" s="260"/>
      <c r="I125" s="260"/>
      <c r="J125" s="167"/>
      <c r="K125" s="169">
        <v>1</v>
      </c>
      <c r="L125" s="167"/>
      <c r="M125" s="167"/>
      <c r="N125" s="167"/>
      <c r="O125" s="167"/>
      <c r="P125" s="167"/>
      <c r="Q125" s="167"/>
      <c r="R125" s="170"/>
      <c r="T125" s="171"/>
      <c r="U125" s="167"/>
      <c r="V125" s="167"/>
      <c r="W125" s="167"/>
      <c r="X125" s="167"/>
      <c r="Y125" s="167"/>
      <c r="Z125" s="167"/>
      <c r="AA125" s="172"/>
      <c r="AT125" s="173" t="s">
        <v>156</v>
      </c>
      <c r="AU125" s="173" t="s">
        <v>99</v>
      </c>
      <c r="AV125" s="10" t="s">
        <v>99</v>
      </c>
      <c r="AW125" s="10" t="s">
        <v>37</v>
      </c>
      <c r="AX125" s="10" t="s">
        <v>23</v>
      </c>
      <c r="AY125" s="173" t="s">
        <v>143</v>
      </c>
    </row>
    <row r="126" spans="2:65" s="1" customFormat="1" ht="22.5" customHeight="1">
      <c r="B126" s="129"/>
      <c r="C126" s="159" t="s">
        <v>150</v>
      </c>
      <c r="D126" s="159" t="s">
        <v>144</v>
      </c>
      <c r="E126" s="160" t="s">
        <v>157</v>
      </c>
      <c r="F126" s="255" t="s">
        <v>158</v>
      </c>
      <c r="G126" s="256"/>
      <c r="H126" s="256"/>
      <c r="I126" s="256"/>
      <c r="J126" s="161" t="s">
        <v>147</v>
      </c>
      <c r="K126" s="162">
        <v>1</v>
      </c>
      <c r="L126" s="257">
        <v>0</v>
      </c>
      <c r="M126" s="256"/>
      <c r="N126" s="258">
        <f>ROUND(L126*K126,2)</f>
        <v>0</v>
      </c>
      <c r="O126" s="256"/>
      <c r="P126" s="256"/>
      <c r="Q126" s="256"/>
      <c r="R126" s="131"/>
      <c r="T126" s="163" t="s">
        <v>21</v>
      </c>
      <c r="U126" s="42" t="s">
        <v>45</v>
      </c>
      <c r="V126" s="34"/>
      <c r="W126" s="164">
        <f>V126*K126</f>
        <v>0</v>
      </c>
      <c r="X126" s="164">
        <v>0</v>
      </c>
      <c r="Y126" s="164">
        <f>X126*K126</f>
        <v>0</v>
      </c>
      <c r="Z126" s="164">
        <v>0</v>
      </c>
      <c r="AA126" s="165">
        <f>Z126*K126</f>
        <v>0</v>
      </c>
      <c r="AR126" s="16" t="s">
        <v>153</v>
      </c>
      <c r="AT126" s="16" t="s">
        <v>144</v>
      </c>
      <c r="AU126" s="16" t="s">
        <v>99</v>
      </c>
      <c r="AY126" s="16" t="s">
        <v>143</v>
      </c>
      <c r="BE126" s="102">
        <f>IF(U126="základní",N126,0)</f>
        <v>0</v>
      </c>
      <c r="BF126" s="102">
        <f>IF(U126="snížená",N126,0)</f>
        <v>0</v>
      </c>
      <c r="BG126" s="102">
        <f>IF(U126="zákl. přenesená",N126,0)</f>
        <v>0</v>
      </c>
      <c r="BH126" s="102">
        <f>IF(U126="sníž. přenesená",N126,0)</f>
        <v>0</v>
      </c>
      <c r="BI126" s="102">
        <f>IF(U126="nulová",N126,0)</f>
        <v>0</v>
      </c>
      <c r="BJ126" s="16" t="s">
        <v>23</v>
      </c>
      <c r="BK126" s="102">
        <f>ROUND(L126*K126,2)</f>
        <v>0</v>
      </c>
      <c r="BL126" s="16" t="s">
        <v>153</v>
      </c>
      <c r="BM126" s="16" t="s">
        <v>159</v>
      </c>
    </row>
    <row r="127" spans="2:65" s="1" customFormat="1" ht="22.5" customHeight="1">
      <c r="B127" s="129"/>
      <c r="C127" s="174" t="s">
        <v>160</v>
      </c>
      <c r="D127" s="174" t="s">
        <v>161</v>
      </c>
      <c r="E127" s="175" t="s">
        <v>162</v>
      </c>
      <c r="F127" s="261" t="s">
        <v>163</v>
      </c>
      <c r="G127" s="262"/>
      <c r="H127" s="262"/>
      <c r="I127" s="262"/>
      <c r="J127" s="176" t="s">
        <v>147</v>
      </c>
      <c r="K127" s="177">
        <v>1</v>
      </c>
      <c r="L127" s="263">
        <v>0</v>
      </c>
      <c r="M127" s="262"/>
      <c r="N127" s="264">
        <f>ROUND(L127*K127,2)</f>
        <v>0</v>
      </c>
      <c r="O127" s="256"/>
      <c r="P127" s="256"/>
      <c r="Q127" s="256"/>
      <c r="R127" s="131"/>
      <c r="T127" s="163" t="s">
        <v>21</v>
      </c>
      <c r="U127" s="42" t="s">
        <v>45</v>
      </c>
      <c r="V127" s="34"/>
      <c r="W127" s="164">
        <f>V127*K127</f>
        <v>0</v>
      </c>
      <c r="X127" s="164">
        <v>0.01</v>
      </c>
      <c r="Y127" s="164">
        <f>X127*K127</f>
        <v>0.01</v>
      </c>
      <c r="Z127" s="164">
        <v>0</v>
      </c>
      <c r="AA127" s="165">
        <f>Z127*K127</f>
        <v>0</v>
      </c>
      <c r="AR127" s="16" t="s">
        <v>164</v>
      </c>
      <c r="AT127" s="16" t="s">
        <v>161</v>
      </c>
      <c r="AU127" s="16" t="s">
        <v>99</v>
      </c>
      <c r="AY127" s="16" t="s">
        <v>143</v>
      </c>
      <c r="BE127" s="102">
        <f>IF(U127="základní",N127,0)</f>
        <v>0</v>
      </c>
      <c r="BF127" s="102">
        <f>IF(U127="snížená",N127,0)</f>
        <v>0</v>
      </c>
      <c r="BG127" s="102">
        <f>IF(U127="zákl. přenesená",N127,0)</f>
        <v>0</v>
      </c>
      <c r="BH127" s="102">
        <f>IF(U127="sníž. přenesená",N127,0)</f>
        <v>0</v>
      </c>
      <c r="BI127" s="102">
        <f>IF(U127="nulová",N127,0)</f>
        <v>0</v>
      </c>
      <c r="BJ127" s="16" t="s">
        <v>23</v>
      </c>
      <c r="BK127" s="102">
        <f>ROUND(L127*K127,2)</f>
        <v>0</v>
      </c>
      <c r="BL127" s="16" t="s">
        <v>164</v>
      </c>
      <c r="BM127" s="16" t="s">
        <v>165</v>
      </c>
    </row>
    <row r="128" spans="2:65" s="1" customFormat="1" ht="22.5" customHeight="1">
      <c r="B128" s="129"/>
      <c r="C128" s="159" t="s">
        <v>166</v>
      </c>
      <c r="D128" s="159" t="s">
        <v>144</v>
      </c>
      <c r="E128" s="160" t="s">
        <v>167</v>
      </c>
      <c r="F128" s="255" t="s">
        <v>168</v>
      </c>
      <c r="G128" s="256"/>
      <c r="H128" s="256"/>
      <c r="I128" s="256"/>
      <c r="J128" s="161" t="s">
        <v>147</v>
      </c>
      <c r="K128" s="162">
        <v>1</v>
      </c>
      <c r="L128" s="257">
        <v>0</v>
      </c>
      <c r="M128" s="256"/>
      <c r="N128" s="258">
        <f>ROUND(L128*K128,2)</f>
        <v>0</v>
      </c>
      <c r="O128" s="256"/>
      <c r="P128" s="256"/>
      <c r="Q128" s="256"/>
      <c r="R128" s="131"/>
      <c r="T128" s="163" t="s">
        <v>21</v>
      </c>
      <c r="U128" s="42" t="s">
        <v>45</v>
      </c>
      <c r="V128" s="34"/>
      <c r="W128" s="164">
        <f>V128*K128</f>
        <v>0</v>
      </c>
      <c r="X128" s="164">
        <v>0</v>
      </c>
      <c r="Y128" s="164">
        <f>X128*K128</f>
        <v>0</v>
      </c>
      <c r="Z128" s="164">
        <v>0</v>
      </c>
      <c r="AA128" s="165">
        <f>Z128*K128</f>
        <v>0</v>
      </c>
      <c r="AR128" s="16" t="s">
        <v>153</v>
      </c>
      <c r="AT128" s="16" t="s">
        <v>144</v>
      </c>
      <c r="AU128" s="16" t="s">
        <v>99</v>
      </c>
      <c r="AY128" s="16" t="s">
        <v>143</v>
      </c>
      <c r="BE128" s="102">
        <f>IF(U128="základní",N128,0)</f>
        <v>0</v>
      </c>
      <c r="BF128" s="102">
        <f>IF(U128="snížená",N128,0)</f>
        <v>0</v>
      </c>
      <c r="BG128" s="102">
        <f>IF(U128="zákl. přenesená",N128,0)</f>
        <v>0</v>
      </c>
      <c r="BH128" s="102">
        <f>IF(U128="sníž. přenesená",N128,0)</f>
        <v>0</v>
      </c>
      <c r="BI128" s="102">
        <f>IF(U128="nulová",N128,0)</f>
        <v>0</v>
      </c>
      <c r="BJ128" s="16" t="s">
        <v>23</v>
      </c>
      <c r="BK128" s="102">
        <f>ROUND(L128*K128,2)</f>
        <v>0</v>
      </c>
      <c r="BL128" s="16" t="s">
        <v>153</v>
      </c>
      <c r="BM128" s="16" t="s">
        <v>169</v>
      </c>
    </row>
    <row r="129" spans="2:65" s="1" customFormat="1" ht="31.5" customHeight="1">
      <c r="B129" s="129"/>
      <c r="C129" s="159" t="s">
        <v>170</v>
      </c>
      <c r="D129" s="159" t="s">
        <v>144</v>
      </c>
      <c r="E129" s="160" t="s">
        <v>171</v>
      </c>
      <c r="F129" s="255" t="s">
        <v>172</v>
      </c>
      <c r="G129" s="256"/>
      <c r="H129" s="256"/>
      <c r="I129" s="256"/>
      <c r="J129" s="161" t="s">
        <v>147</v>
      </c>
      <c r="K129" s="162">
        <v>8</v>
      </c>
      <c r="L129" s="257">
        <v>0</v>
      </c>
      <c r="M129" s="256"/>
      <c r="N129" s="258">
        <f>ROUND(L129*K129,2)</f>
        <v>0</v>
      </c>
      <c r="O129" s="256"/>
      <c r="P129" s="256"/>
      <c r="Q129" s="256"/>
      <c r="R129" s="131"/>
      <c r="T129" s="163" t="s">
        <v>21</v>
      </c>
      <c r="U129" s="42" t="s">
        <v>45</v>
      </c>
      <c r="V129" s="34"/>
      <c r="W129" s="164">
        <f>V129*K129</f>
        <v>0</v>
      </c>
      <c r="X129" s="164">
        <v>0</v>
      </c>
      <c r="Y129" s="164">
        <f>X129*K129</f>
        <v>0</v>
      </c>
      <c r="Z129" s="164">
        <v>0</v>
      </c>
      <c r="AA129" s="165">
        <f>Z129*K129</f>
        <v>0</v>
      </c>
      <c r="AR129" s="16" t="s">
        <v>23</v>
      </c>
      <c r="AT129" s="16" t="s">
        <v>144</v>
      </c>
      <c r="AU129" s="16" t="s">
        <v>99</v>
      </c>
      <c r="AY129" s="16" t="s">
        <v>143</v>
      </c>
      <c r="BE129" s="102">
        <f>IF(U129="základní",N129,0)</f>
        <v>0</v>
      </c>
      <c r="BF129" s="102">
        <f>IF(U129="snížená",N129,0)</f>
        <v>0</v>
      </c>
      <c r="BG129" s="102">
        <f>IF(U129="zákl. přenesená",N129,0)</f>
        <v>0</v>
      </c>
      <c r="BH129" s="102">
        <f>IF(U129="sníž. přenesená",N129,0)</f>
        <v>0</v>
      </c>
      <c r="BI129" s="102">
        <f>IF(U129="nulová",N129,0)</f>
        <v>0</v>
      </c>
      <c r="BJ129" s="16" t="s">
        <v>23</v>
      </c>
      <c r="BK129" s="102">
        <f>ROUND(L129*K129,2)</f>
        <v>0</v>
      </c>
      <c r="BL129" s="16" t="s">
        <v>23</v>
      </c>
      <c r="BM129" s="16" t="s">
        <v>173</v>
      </c>
    </row>
    <row r="130" spans="2:51" s="11" customFormat="1" ht="22.5" customHeight="1">
      <c r="B130" s="178"/>
      <c r="C130" s="179"/>
      <c r="D130" s="179"/>
      <c r="E130" s="180" t="s">
        <v>21</v>
      </c>
      <c r="F130" s="265" t="s">
        <v>174</v>
      </c>
      <c r="G130" s="266"/>
      <c r="H130" s="266"/>
      <c r="I130" s="266"/>
      <c r="J130" s="179"/>
      <c r="K130" s="181" t="s">
        <v>21</v>
      </c>
      <c r="L130" s="179"/>
      <c r="M130" s="179"/>
      <c r="N130" s="179"/>
      <c r="O130" s="179"/>
      <c r="P130" s="179"/>
      <c r="Q130" s="179"/>
      <c r="R130" s="182"/>
      <c r="T130" s="183"/>
      <c r="U130" s="179"/>
      <c r="V130" s="179"/>
      <c r="W130" s="179"/>
      <c r="X130" s="179"/>
      <c r="Y130" s="179"/>
      <c r="Z130" s="179"/>
      <c r="AA130" s="184"/>
      <c r="AT130" s="185" t="s">
        <v>156</v>
      </c>
      <c r="AU130" s="185" t="s">
        <v>99</v>
      </c>
      <c r="AV130" s="11" t="s">
        <v>23</v>
      </c>
      <c r="AW130" s="11" t="s">
        <v>37</v>
      </c>
      <c r="AX130" s="11" t="s">
        <v>80</v>
      </c>
      <c r="AY130" s="185" t="s">
        <v>143</v>
      </c>
    </row>
    <row r="131" spans="2:51" s="10" customFormat="1" ht="22.5" customHeight="1">
      <c r="B131" s="166"/>
      <c r="C131" s="167"/>
      <c r="D131" s="167"/>
      <c r="E131" s="168" t="s">
        <v>21</v>
      </c>
      <c r="F131" s="267" t="s">
        <v>175</v>
      </c>
      <c r="G131" s="260"/>
      <c r="H131" s="260"/>
      <c r="I131" s="260"/>
      <c r="J131" s="167"/>
      <c r="K131" s="169">
        <v>8</v>
      </c>
      <c r="L131" s="167"/>
      <c r="M131" s="167"/>
      <c r="N131" s="167"/>
      <c r="O131" s="167"/>
      <c r="P131" s="167"/>
      <c r="Q131" s="167"/>
      <c r="R131" s="170"/>
      <c r="T131" s="171"/>
      <c r="U131" s="167"/>
      <c r="V131" s="167"/>
      <c r="W131" s="167"/>
      <c r="X131" s="167"/>
      <c r="Y131" s="167"/>
      <c r="Z131" s="167"/>
      <c r="AA131" s="172"/>
      <c r="AT131" s="173" t="s">
        <v>156</v>
      </c>
      <c r="AU131" s="173" t="s">
        <v>99</v>
      </c>
      <c r="AV131" s="10" t="s">
        <v>99</v>
      </c>
      <c r="AW131" s="10" t="s">
        <v>37</v>
      </c>
      <c r="AX131" s="10" t="s">
        <v>23</v>
      </c>
      <c r="AY131" s="173" t="s">
        <v>143</v>
      </c>
    </row>
    <row r="132" spans="2:65" s="1" customFormat="1" ht="31.5" customHeight="1">
      <c r="B132" s="129"/>
      <c r="C132" s="159" t="s">
        <v>176</v>
      </c>
      <c r="D132" s="159" t="s">
        <v>144</v>
      </c>
      <c r="E132" s="160" t="s">
        <v>177</v>
      </c>
      <c r="F132" s="255" t="s">
        <v>178</v>
      </c>
      <c r="G132" s="256"/>
      <c r="H132" s="256"/>
      <c r="I132" s="256"/>
      <c r="J132" s="161" t="s">
        <v>147</v>
      </c>
      <c r="K132" s="162">
        <v>5</v>
      </c>
      <c r="L132" s="257">
        <v>0</v>
      </c>
      <c r="M132" s="256"/>
      <c r="N132" s="258">
        <f>ROUND(L132*K132,2)</f>
        <v>0</v>
      </c>
      <c r="O132" s="256"/>
      <c r="P132" s="256"/>
      <c r="Q132" s="256"/>
      <c r="R132" s="131"/>
      <c r="T132" s="163" t="s">
        <v>21</v>
      </c>
      <c r="U132" s="42" t="s">
        <v>45</v>
      </c>
      <c r="V132" s="34"/>
      <c r="W132" s="164">
        <f>V132*K132</f>
        <v>0</v>
      </c>
      <c r="X132" s="164">
        <v>0</v>
      </c>
      <c r="Y132" s="164">
        <f>X132*K132</f>
        <v>0</v>
      </c>
      <c r="Z132" s="164">
        <v>0</v>
      </c>
      <c r="AA132" s="165">
        <f>Z132*K132</f>
        <v>0</v>
      </c>
      <c r="AR132" s="16" t="s">
        <v>23</v>
      </c>
      <c r="AT132" s="16" t="s">
        <v>144</v>
      </c>
      <c r="AU132" s="16" t="s">
        <v>99</v>
      </c>
      <c r="AY132" s="16" t="s">
        <v>143</v>
      </c>
      <c r="BE132" s="102">
        <f>IF(U132="základní",N132,0)</f>
        <v>0</v>
      </c>
      <c r="BF132" s="102">
        <f>IF(U132="snížená",N132,0)</f>
        <v>0</v>
      </c>
      <c r="BG132" s="102">
        <f>IF(U132="zákl. přenesená",N132,0)</f>
        <v>0</v>
      </c>
      <c r="BH132" s="102">
        <f>IF(U132="sníž. přenesená",N132,0)</f>
        <v>0</v>
      </c>
      <c r="BI132" s="102">
        <f>IF(U132="nulová",N132,0)</f>
        <v>0</v>
      </c>
      <c r="BJ132" s="16" t="s">
        <v>23</v>
      </c>
      <c r="BK132" s="102">
        <f>ROUND(L132*K132,2)</f>
        <v>0</v>
      </c>
      <c r="BL132" s="16" t="s">
        <v>23</v>
      </c>
      <c r="BM132" s="16" t="s">
        <v>179</v>
      </c>
    </row>
    <row r="133" spans="2:51" s="11" customFormat="1" ht="22.5" customHeight="1">
      <c r="B133" s="178"/>
      <c r="C133" s="179"/>
      <c r="D133" s="179"/>
      <c r="E133" s="180" t="s">
        <v>21</v>
      </c>
      <c r="F133" s="265" t="s">
        <v>180</v>
      </c>
      <c r="G133" s="266"/>
      <c r="H133" s="266"/>
      <c r="I133" s="266"/>
      <c r="J133" s="179"/>
      <c r="K133" s="181" t="s">
        <v>21</v>
      </c>
      <c r="L133" s="179"/>
      <c r="M133" s="179"/>
      <c r="N133" s="179"/>
      <c r="O133" s="179"/>
      <c r="P133" s="179"/>
      <c r="Q133" s="179"/>
      <c r="R133" s="182"/>
      <c r="T133" s="183"/>
      <c r="U133" s="179"/>
      <c r="V133" s="179"/>
      <c r="W133" s="179"/>
      <c r="X133" s="179"/>
      <c r="Y133" s="179"/>
      <c r="Z133" s="179"/>
      <c r="AA133" s="184"/>
      <c r="AT133" s="185" t="s">
        <v>156</v>
      </c>
      <c r="AU133" s="185" t="s">
        <v>99</v>
      </c>
      <c r="AV133" s="11" t="s">
        <v>23</v>
      </c>
      <c r="AW133" s="11" t="s">
        <v>37</v>
      </c>
      <c r="AX133" s="11" t="s">
        <v>80</v>
      </c>
      <c r="AY133" s="185" t="s">
        <v>143</v>
      </c>
    </row>
    <row r="134" spans="2:51" s="10" customFormat="1" ht="22.5" customHeight="1">
      <c r="B134" s="166"/>
      <c r="C134" s="167"/>
      <c r="D134" s="167"/>
      <c r="E134" s="168" t="s">
        <v>21</v>
      </c>
      <c r="F134" s="267" t="s">
        <v>181</v>
      </c>
      <c r="G134" s="260"/>
      <c r="H134" s="260"/>
      <c r="I134" s="260"/>
      <c r="J134" s="167"/>
      <c r="K134" s="169">
        <v>5</v>
      </c>
      <c r="L134" s="167"/>
      <c r="M134" s="167"/>
      <c r="N134" s="167"/>
      <c r="O134" s="167"/>
      <c r="P134" s="167"/>
      <c r="Q134" s="167"/>
      <c r="R134" s="170"/>
      <c r="T134" s="171"/>
      <c r="U134" s="167"/>
      <c r="V134" s="167"/>
      <c r="W134" s="167"/>
      <c r="X134" s="167"/>
      <c r="Y134" s="167"/>
      <c r="Z134" s="167"/>
      <c r="AA134" s="172"/>
      <c r="AT134" s="173" t="s">
        <v>156</v>
      </c>
      <c r="AU134" s="173" t="s">
        <v>99</v>
      </c>
      <c r="AV134" s="10" t="s">
        <v>99</v>
      </c>
      <c r="AW134" s="10" t="s">
        <v>37</v>
      </c>
      <c r="AX134" s="10" t="s">
        <v>23</v>
      </c>
      <c r="AY134" s="173" t="s">
        <v>143</v>
      </c>
    </row>
    <row r="135" spans="2:65" s="1" customFormat="1" ht="31.5" customHeight="1">
      <c r="B135" s="129"/>
      <c r="C135" s="159" t="s">
        <v>182</v>
      </c>
      <c r="D135" s="159" t="s">
        <v>144</v>
      </c>
      <c r="E135" s="160" t="s">
        <v>183</v>
      </c>
      <c r="F135" s="255" t="s">
        <v>184</v>
      </c>
      <c r="G135" s="256"/>
      <c r="H135" s="256"/>
      <c r="I135" s="256"/>
      <c r="J135" s="161" t="s">
        <v>147</v>
      </c>
      <c r="K135" s="162">
        <v>4</v>
      </c>
      <c r="L135" s="257">
        <v>0</v>
      </c>
      <c r="M135" s="256"/>
      <c r="N135" s="258">
        <f>ROUND(L135*K135,2)</f>
        <v>0</v>
      </c>
      <c r="O135" s="256"/>
      <c r="P135" s="256"/>
      <c r="Q135" s="256"/>
      <c r="R135" s="131"/>
      <c r="T135" s="163" t="s">
        <v>21</v>
      </c>
      <c r="U135" s="42" t="s">
        <v>45</v>
      </c>
      <c r="V135" s="34"/>
      <c r="W135" s="164">
        <f>V135*K135</f>
        <v>0</v>
      </c>
      <c r="X135" s="164">
        <v>0</v>
      </c>
      <c r="Y135" s="164">
        <f>X135*K135</f>
        <v>0</v>
      </c>
      <c r="Z135" s="164">
        <v>0</v>
      </c>
      <c r="AA135" s="165">
        <f>Z135*K135</f>
        <v>0</v>
      </c>
      <c r="AR135" s="16" t="s">
        <v>23</v>
      </c>
      <c r="AT135" s="16" t="s">
        <v>144</v>
      </c>
      <c r="AU135" s="16" t="s">
        <v>99</v>
      </c>
      <c r="AY135" s="16" t="s">
        <v>143</v>
      </c>
      <c r="BE135" s="102">
        <f>IF(U135="základní",N135,0)</f>
        <v>0</v>
      </c>
      <c r="BF135" s="102">
        <f>IF(U135="snížená",N135,0)</f>
        <v>0</v>
      </c>
      <c r="BG135" s="102">
        <f>IF(U135="zákl. přenesená",N135,0)</f>
        <v>0</v>
      </c>
      <c r="BH135" s="102">
        <f>IF(U135="sníž. přenesená",N135,0)</f>
        <v>0</v>
      </c>
      <c r="BI135" s="102">
        <f>IF(U135="nulová",N135,0)</f>
        <v>0</v>
      </c>
      <c r="BJ135" s="16" t="s">
        <v>23</v>
      </c>
      <c r="BK135" s="102">
        <f>ROUND(L135*K135,2)</f>
        <v>0</v>
      </c>
      <c r="BL135" s="16" t="s">
        <v>23</v>
      </c>
      <c r="BM135" s="16" t="s">
        <v>185</v>
      </c>
    </row>
    <row r="136" spans="2:51" s="11" customFormat="1" ht="22.5" customHeight="1">
      <c r="B136" s="178"/>
      <c r="C136" s="179"/>
      <c r="D136" s="179"/>
      <c r="E136" s="180" t="s">
        <v>21</v>
      </c>
      <c r="F136" s="265" t="s">
        <v>186</v>
      </c>
      <c r="G136" s="266"/>
      <c r="H136" s="266"/>
      <c r="I136" s="266"/>
      <c r="J136" s="179"/>
      <c r="K136" s="181" t="s">
        <v>21</v>
      </c>
      <c r="L136" s="179"/>
      <c r="M136" s="179"/>
      <c r="N136" s="179"/>
      <c r="O136" s="179"/>
      <c r="P136" s="179"/>
      <c r="Q136" s="179"/>
      <c r="R136" s="182"/>
      <c r="T136" s="183"/>
      <c r="U136" s="179"/>
      <c r="V136" s="179"/>
      <c r="W136" s="179"/>
      <c r="X136" s="179"/>
      <c r="Y136" s="179"/>
      <c r="Z136" s="179"/>
      <c r="AA136" s="184"/>
      <c r="AT136" s="185" t="s">
        <v>156</v>
      </c>
      <c r="AU136" s="185" t="s">
        <v>99</v>
      </c>
      <c r="AV136" s="11" t="s">
        <v>23</v>
      </c>
      <c r="AW136" s="11" t="s">
        <v>37</v>
      </c>
      <c r="AX136" s="11" t="s">
        <v>80</v>
      </c>
      <c r="AY136" s="185" t="s">
        <v>143</v>
      </c>
    </row>
    <row r="137" spans="2:51" s="10" customFormat="1" ht="22.5" customHeight="1">
      <c r="B137" s="166"/>
      <c r="C137" s="167"/>
      <c r="D137" s="167"/>
      <c r="E137" s="168" t="s">
        <v>21</v>
      </c>
      <c r="F137" s="267" t="s">
        <v>187</v>
      </c>
      <c r="G137" s="260"/>
      <c r="H137" s="260"/>
      <c r="I137" s="260"/>
      <c r="J137" s="167"/>
      <c r="K137" s="169">
        <v>4</v>
      </c>
      <c r="L137" s="167"/>
      <c r="M137" s="167"/>
      <c r="N137" s="167"/>
      <c r="O137" s="167"/>
      <c r="P137" s="167"/>
      <c r="Q137" s="167"/>
      <c r="R137" s="170"/>
      <c r="T137" s="171"/>
      <c r="U137" s="167"/>
      <c r="V137" s="167"/>
      <c r="W137" s="167"/>
      <c r="X137" s="167"/>
      <c r="Y137" s="167"/>
      <c r="Z137" s="167"/>
      <c r="AA137" s="172"/>
      <c r="AT137" s="173" t="s">
        <v>156</v>
      </c>
      <c r="AU137" s="173" t="s">
        <v>99</v>
      </c>
      <c r="AV137" s="10" t="s">
        <v>99</v>
      </c>
      <c r="AW137" s="10" t="s">
        <v>37</v>
      </c>
      <c r="AX137" s="10" t="s">
        <v>23</v>
      </c>
      <c r="AY137" s="173" t="s">
        <v>143</v>
      </c>
    </row>
    <row r="138" spans="2:65" s="1" customFormat="1" ht="31.5" customHeight="1">
      <c r="B138" s="129"/>
      <c r="C138" s="159" t="s">
        <v>188</v>
      </c>
      <c r="D138" s="159" t="s">
        <v>144</v>
      </c>
      <c r="E138" s="160" t="s">
        <v>189</v>
      </c>
      <c r="F138" s="255" t="s">
        <v>190</v>
      </c>
      <c r="G138" s="256"/>
      <c r="H138" s="256"/>
      <c r="I138" s="256"/>
      <c r="J138" s="161" t="s">
        <v>191</v>
      </c>
      <c r="K138" s="162">
        <v>8</v>
      </c>
      <c r="L138" s="257">
        <v>0</v>
      </c>
      <c r="M138" s="256"/>
      <c r="N138" s="258">
        <f>ROUND(L138*K138,2)</f>
        <v>0</v>
      </c>
      <c r="O138" s="256"/>
      <c r="P138" s="256"/>
      <c r="Q138" s="256"/>
      <c r="R138" s="131"/>
      <c r="T138" s="163" t="s">
        <v>21</v>
      </c>
      <c r="U138" s="42" t="s">
        <v>45</v>
      </c>
      <c r="V138" s="34"/>
      <c r="W138" s="164">
        <f>V138*K138</f>
        <v>0</v>
      </c>
      <c r="X138" s="164">
        <v>0</v>
      </c>
      <c r="Y138" s="164">
        <f>X138*K138</f>
        <v>0</v>
      </c>
      <c r="Z138" s="164">
        <v>0</v>
      </c>
      <c r="AA138" s="165">
        <f>Z138*K138</f>
        <v>0</v>
      </c>
      <c r="AR138" s="16" t="s">
        <v>153</v>
      </c>
      <c r="AT138" s="16" t="s">
        <v>144</v>
      </c>
      <c r="AU138" s="16" t="s">
        <v>99</v>
      </c>
      <c r="AY138" s="16" t="s">
        <v>143</v>
      </c>
      <c r="BE138" s="102">
        <f>IF(U138="základní",N138,0)</f>
        <v>0</v>
      </c>
      <c r="BF138" s="102">
        <f>IF(U138="snížená",N138,0)</f>
        <v>0</v>
      </c>
      <c r="BG138" s="102">
        <f>IF(U138="zákl. přenesená",N138,0)</f>
        <v>0</v>
      </c>
      <c r="BH138" s="102">
        <f>IF(U138="sníž. přenesená",N138,0)</f>
        <v>0</v>
      </c>
      <c r="BI138" s="102">
        <f>IF(U138="nulová",N138,0)</f>
        <v>0</v>
      </c>
      <c r="BJ138" s="16" t="s">
        <v>23</v>
      </c>
      <c r="BK138" s="102">
        <f>ROUND(L138*K138,2)</f>
        <v>0</v>
      </c>
      <c r="BL138" s="16" t="s">
        <v>153</v>
      </c>
      <c r="BM138" s="16" t="s">
        <v>192</v>
      </c>
    </row>
    <row r="139" spans="2:65" s="1" customFormat="1" ht="22.5" customHeight="1">
      <c r="B139" s="129"/>
      <c r="C139" s="174" t="s">
        <v>28</v>
      </c>
      <c r="D139" s="174" t="s">
        <v>161</v>
      </c>
      <c r="E139" s="175" t="s">
        <v>193</v>
      </c>
      <c r="F139" s="261" t="s">
        <v>194</v>
      </c>
      <c r="G139" s="262"/>
      <c r="H139" s="262"/>
      <c r="I139" s="262"/>
      <c r="J139" s="176" t="s">
        <v>195</v>
      </c>
      <c r="K139" s="177">
        <v>13</v>
      </c>
      <c r="L139" s="263">
        <v>0</v>
      </c>
      <c r="M139" s="262"/>
      <c r="N139" s="264">
        <f>ROUND(L139*K139,2)</f>
        <v>0</v>
      </c>
      <c r="O139" s="256"/>
      <c r="P139" s="256"/>
      <c r="Q139" s="256"/>
      <c r="R139" s="131"/>
      <c r="T139" s="163" t="s">
        <v>21</v>
      </c>
      <c r="U139" s="42" t="s">
        <v>45</v>
      </c>
      <c r="V139" s="34"/>
      <c r="W139" s="164">
        <f>V139*K139</f>
        <v>0</v>
      </c>
      <c r="X139" s="164">
        <v>0</v>
      </c>
      <c r="Y139" s="164">
        <f>X139*K139</f>
        <v>0</v>
      </c>
      <c r="Z139" s="164">
        <v>0</v>
      </c>
      <c r="AA139" s="165">
        <f>Z139*K139</f>
        <v>0</v>
      </c>
      <c r="AR139" s="16" t="s">
        <v>182</v>
      </c>
      <c r="AT139" s="16" t="s">
        <v>161</v>
      </c>
      <c r="AU139" s="16" t="s">
        <v>99</v>
      </c>
      <c r="AY139" s="16" t="s">
        <v>143</v>
      </c>
      <c r="BE139" s="102">
        <f>IF(U139="základní",N139,0)</f>
        <v>0</v>
      </c>
      <c r="BF139" s="102">
        <f>IF(U139="snížená",N139,0)</f>
        <v>0</v>
      </c>
      <c r="BG139" s="102">
        <f>IF(U139="zákl. přenesená",N139,0)</f>
        <v>0</v>
      </c>
      <c r="BH139" s="102">
        <f>IF(U139="sníž. přenesená",N139,0)</f>
        <v>0</v>
      </c>
      <c r="BI139" s="102">
        <f>IF(U139="nulová",N139,0)</f>
        <v>0</v>
      </c>
      <c r="BJ139" s="16" t="s">
        <v>23</v>
      </c>
      <c r="BK139" s="102">
        <f>ROUND(L139*K139,2)</f>
        <v>0</v>
      </c>
      <c r="BL139" s="16" t="s">
        <v>160</v>
      </c>
      <c r="BM139" s="16" t="s">
        <v>196</v>
      </c>
    </row>
    <row r="140" spans="2:51" s="10" customFormat="1" ht="22.5" customHeight="1">
      <c r="B140" s="166"/>
      <c r="C140" s="167"/>
      <c r="D140" s="167"/>
      <c r="E140" s="168" t="s">
        <v>21</v>
      </c>
      <c r="F140" s="259" t="s">
        <v>197</v>
      </c>
      <c r="G140" s="260"/>
      <c r="H140" s="260"/>
      <c r="I140" s="260"/>
      <c r="J140" s="167"/>
      <c r="K140" s="169">
        <v>5</v>
      </c>
      <c r="L140" s="167"/>
      <c r="M140" s="167"/>
      <c r="N140" s="167"/>
      <c r="O140" s="167"/>
      <c r="P140" s="167"/>
      <c r="Q140" s="167"/>
      <c r="R140" s="170"/>
      <c r="T140" s="171"/>
      <c r="U140" s="167"/>
      <c r="V140" s="167"/>
      <c r="W140" s="167"/>
      <c r="X140" s="167"/>
      <c r="Y140" s="167"/>
      <c r="Z140" s="167"/>
      <c r="AA140" s="172"/>
      <c r="AT140" s="173" t="s">
        <v>156</v>
      </c>
      <c r="AU140" s="173" t="s">
        <v>99</v>
      </c>
      <c r="AV140" s="10" t="s">
        <v>99</v>
      </c>
      <c r="AW140" s="10" t="s">
        <v>37</v>
      </c>
      <c r="AX140" s="10" t="s">
        <v>80</v>
      </c>
      <c r="AY140" s="173" t="s">
        <v>143</v>
      </c>
    </row>
    <row r="141" spans="2:51" s="10" customFormat="1" ht="22.5" customHeight="1">
      <c r="B141" s="166"/>
      <c r="C141" s="167"/>
      <c r="D141" s="167"/>
      <c r="E141" s="168" t="s">
        <v>21</v>
      </c>
      <c r="F141" s="267" t="s">
        <v>198</v>
      </c>
      <c r="G141" s="260"/>
      <c r="H141" s="260"/>
      <c r="I141" s="260"/>
      <c r="J141" s="167"/>
      <c r="K141" s="169">
        <v>8</v>
      </c>
      <c r="L141" s="167"/>
      <c r="M141" s="167"/>
      <c r="N141" s="167"/>
      <c r="O141" s="167"/>
      <c r="P141" s="167"/>
      <c r="Q141" s="167"/>
      <c r="R141" s="170"/>
      <c r="T141" s="171"/>
      <c r="U141" s="167"/>
      <c r="V141" s="167"/>
      <c r="W141" s="167"/>
      <c r="X141" s="167"/>
      <c r="Y141" s="167"/>
      <c r="Z141" s="167"/>
      <c r="AA141" s="172"/>
      <c r="AT141" s="173" t="s">
        <v>156</v>
      </c>
      <c r="AU141" s="173" t="s">
        <v>99</v>
      </c>
      <c r="AV141" s="10" t="s">
        <v>99</v>
      </c>
      <c r="AW141" s="10" t="s">
        <v>37</v>
      </c>
      <c r="AX141" s="10" t="s">
        <v>80</v>
      </c>
      <c r="AY141" s="173" t="s">
        <v>143</v>
      </c>
    </row>
    <row r="142" spans="2:51" s="12" customFormat="1" ht="22.5" customHeight="1">
      <c r="B142" s="186"/>
      <c r="C142" s="187"/>
      <c r="D142" s="187"/>
      <c r="E142" s="188" t="s">
        <v>21</v>
      </c>
      <c r="F142" s="268" t="s">
        <v>199</v>
      </c>
      <c r="G142" s="269"/>
      <c r="H142" s="269"/>
      <c r="I142" s="269"/>
      <c r="J142" s="187"/>
      <c r="K142" s="189">
        <v>13</v>
      </c>
      <c r="L142" s="187"/>
      <c r="M142" s="187"/>
      <c r="N142" s="187"/>
      <c r="O142" s="187"/>
      <c r="P142" s="187"/>
      <c r="Q142" s="187"/>
      <c r="R142" s="190"/>
      <c r="T142" s="191"/>
      <c r="U142" s="187"/>
      <c r="V142" s="187"/>
      <c r="W142" s="187"/>
      <c r="X142" s="187"/>
      <c r="Y142" s="187"/>
      <c r="Z142" s="187"/>
      <c r="AA142" s="192"/>
      <c r="AT142" s="193" t="s">
        <v>156</v>
      </c>
      <c r="AU142" s="193" t="s">
        <v>99</v>
      </c>
      <c r="AV142" s="12" t="s">
        <v>160</v>
      </c>
      <c r="AW142" s="12" t="s">
        <v>37</v>
      </c>
      <c r="AX142" s="12" t="s">
        <v>23</v>
      </c>
      <c r="AY142" s="193" t="s">
        <v>143</v>
      </c>
    </row>
    <row r="143" spans="2:65" s="1" customFormat="1" ht="22.5" customHeight="1">
      <c r="B143" s="129"/>
      <c r="C143" s="174" t="s">
        <v>200</v>
      </c>
      <c r="D143" s="174" t="s">
        <v>161</v>
      </c>
      <c r="E143" s="175" t="s">
        <v>201</v>
      </c>
      <c r="F143" s="261" t="s">
        <v>202</v>
      </c>
      <c r="G143" s="262"/>
      <c r="H143" s="262"/>
      <c r="I143" s="262"/>
      <c r="J143" s="176" t="s">
        <v>195</v>
      </c>
      <c r="K143" s="177">
        <v>5</v>
      </c>
      <c r="L143" s="263">
        <v>0</v>
      </c>
      <c r="M143" s="262"/>
      <c r="N143" s="264">
        <f>ROUND(L143*K143,2)</f>
        <v>0</v>
      </c>
      <c r="O143" s="256"/>
      <c r="P143" s="256"/>
      <c r="Q143" s="256"/>
      <c r="R143" s="131"/>
      <c r="T143" s="163" t="s">
        <v>21</v>
      </c>
      <c r="U143" s="42" t="s">
        <v>45</v>
      </c>
      <c r="V143" s="34"/>
      <c r="W143" s="164">
        <f>V143*K143</f>
        <v>0</v>
      </c>
      <c r="X143" s="164">
        <v>0</v>
      </c>
      <c r="Y143" s="164">
        <f>X143*K143</f>
        <v>0</v>
      </c>
      <c r="Z143" s="164">
        <v>0</v>
      </c>
      <c r="AA143" s="165">
        <f>Z143*K143</f>
        <v>0</v>
      </c>
      <c r="AR143" s="16" t="s">
        <v>182</v>
      </c>
      <c r="AT143" s="16" t="s">
        <v>161</v>
      </c>
      <c r="AU143" s="16" t="s">
        <v>99</v>
      </c>
      <c r="AY143" s="16" t="s">
        <v>143</v>
      </c>
      <c r="BE143" s="102">
        <f>IF(U143="základní",N143,0)</f>
        <v>0</v>
      </c>
      <c r="BF143" s="102">
        <f>IF(U143="snížená",N143,0)</f>
        <v>0</v>
      </c>
      <c r="BG143" s="102">
        <f>IF(U143="zákl. přenesená",N143,0)</f>
        <v>0</v>
      </c>
      <c r="BH143" s="102">
        <f>IF(U143="sníž. přenesená",N143,0)</f>
        <v>0</v>
      </c>
      <c r="BI143" s="102">
        <f>IF(U143="nulová",N143,0)</f>
        <v>0</v>
      </c>
      <c r="BJ143" s="16" t="s">
        <v>23</v>
      </c>
      <c r="BK143" s="102">
        <f>ROUND(L143*K143,2)</f>
        <v>0</v>
      </c>
      <c r="BL143" s="16" t="s">
        <v>160</v>
      </c>
      <c r="BM143" s="16" t="s">
        <v>203</v>
      </c>
    </row>
    <row r="144" spans="2:51" s="10" customFormat="1" ht="22.5" customHeight="1">
      <c r="B144" s="166"/>
      <c r="C144" s="167"/>
      <c r="D144" s="167"/>
      <c r="E144" s="168" t="s">
        <v>21</v>
      </c>
      <c r="F144" s="259" t="s">
        <v>204</v>
      </c>
      <c r="G144" s="260"/>
      <c r="H144" s="260"/>
      <c r="I144" s="260"/>
      <c r="J144" s="167"/>
      <c r="K144" s="169">
        <v>5</v>
      </c>
      <c r="L144" s="167"/>
      <c r="M144" s="167"/>
      <c r="N144" s="167"/>
      <c r="O144" s="167"/>
      <c r="P144" s="167"/>
      <c r="Q144" s="167"/>
      <c r="R144" s="170"/>
      <c r="T144" s="171"/>
      <c r="U144" s="167"/>
      <c r="V144" s="167"/>
      <c r="W144" s="167"/>
      <c r="X144" s="167"/>
      <c r="Y144" s="167"/>
      <c r="Z144" s="167"/>
      <c r="AA144" s="172"/>
      <c r="AT144" s="173" t="s">
        <v>156</v>
      </c>
      <c r="AU144" s="173" t="s">
        <v>99</v>
      </c>
      <c r="AV144" s="10" t="s">
        <v>99</v>
      </c>
      <c r="AW144" s="10" t="s">
        <v>37</v>
      </c>
      <c r="AX144" s="10" t="s">
        <v>80</v>
      </c>
      <c r="AY144" s="173" t="s">
        <v>143</v>
      </c>
    </row>
    <row r="145" spans="2:51" s="12" customFormat="1" ht="22.5" customHeight="1">
      <c r="B145" s="186"/>
      <c r="C145" s="187"/>
      <c r="D145" s="187"/>
      <c r="E145" s="188" t="s">
        <v>21</v>
      </c>
      <c r="F145" s="268" t="s">
        <v>199</v>
      </c>
      <c r="G145" s="269"/>
      <c r="H145" s="269"/>
      <c r="I145" s="269"/>
      <c r="J145" s="187"/>
      <c r="K145" s="189">
        <v>5</v>
      </c>
      <c r="L145" s="187"/>
      <c r="M145" s="187"/>
      <c r="N145" s="187"/>
      <c r="O145" s="187"/>
      <c r="P145" s="187"/>
      <c r="Q145" s="187"/>
      <c r="R145" s="190"/>
      <c r="T145" s="191"/>
      <c r="U145" s="187"/>
      <c r="V145" s="187"/>
      <c r="W145" s="187"/>
      <c r="X145" s="187"/>
      <c r="Y145" s="187"/>
      <c r="Z145" s="187"/>
      <c r="AA145" s="192"/>
      <c r="AT145" s="193" t="s">
        <v>156</v>
      </c>
      <c r="AU145" s="193" t="s">
        <v>99</v>
      </c>
      <c r="AV145" s="12" t="s">
        <v>160</v>
      </c>
      <c r="AW145" s="12" t="s">
        <v>37</v>
      </c>
      <c r="AX145" s="12" t="s">
        <v>23</v>
      </c>
      <c r="AY145" s="193" t="s">
        <v>143</v>
      </c>
    </row>
    <row r="146" spans="2:65" s="1" customFormat="1" ht="22.5" customHeight="1">
      <c r="B146" s="129"/>
      <c r="C146" s="174" t="s">
        <v>205</v>
      </c>
      <c r="D146" s="174" t="s">
        <v>161</v>
      </c>
      <c r="E146" s="175" t="s">
        <v>206</v>
      </c>
      <c r="F146" s="261" t="s">
        <v>207</v>
      </c>
      <c r="G146" s="262"/>
      <c r="H146" s="262"/>
      <c r="I146" s="262"/>
      <c r="J146" s="176" t="s">
        <v>195</v>
      </c>
      <c r="K146" s="177">
        <v>13</v>
      </c>
      <c r="L146" s="263">
        <v>0</v>
      </c>
      <c r="M146" s="262"/>
      <c r="N146" s="264">
        <f>ROUND(L146*K146,2)</f>
        <v>0</v>
      </c>
      <c r="O146" s="256"/>
      <c r="P146" s="256"/>
      <c r="Q146" s="256"/>
      <c r="R146" s="131"/>
      <c r="T146" s="163" t="s">
        <v>21</v>
      </c>
      <c r="U146" s="42" t="s">
        <v>45</v>
      </c>
      <c r="V146" s="34"/>
      <c r="W146" s="164">
        <f>V146*K146</f>
        <v>0</v>
      </c>
      <c r="X146" s="164">
        <v>0</v>
      </c>
      <c r="Y146" s="164">
        <f>X146*K146</f>
        <v>0</v>
      </c>
      <c r="Z146" s="164">
        <v>0</v>
      </c>
      <c r="AA146" s="165">
        <f>Z146*K146</f>
        <v>0</v>
      </c>
      <c r="AR146" s="16" t="s">
        <v>182</v>
      </c>
      <c r="AT146" s="16" t="s">
        <v>161</v>
      </c>
      <c r="AU146" s="16" t="s">
        <v>99</v>
      </c>
      <c r="AY146" s="16" t="s">
        <v>143</v>
      </c>
      <c r="BE146" s="102">
        <f>IF(U146="základní",N146,0)</f>
        <v>0</v>
      </c>
      <c r="BF146" s="102">
        <f>IF(U146="snížená",N146,0)</f>
        <v>0</v>
      </c>
      <c r="BG146" s="102">
        <f>IF(U146="zákl. přenesená",N146,0)</f>
        <v>0</v>
      </c>
      <c r="BH146" s="102">
        <f>IF(U146="sníž. přenesená",N146,0)</f>
        <v>0</v>
      </c>
      <c r="BI146" s="102">
        <f>IF(U146="nulová",N146,0)</f>
        <v>0</v>
      </c>
      <c r="BJ146" s="16" t="s">
        <v>23</v>
      </c>
      <c r="BK146" s="102">
        <f>ROUND(L146*K146,2)</f>
        <v>0</v>
      </c>
      <c r="BL146" s="16" t="s">
        <v>160</v>
      </c>
      <c r="BM146" s="16" t="s">
        <v>208</v>
      </c>
    </row>
    <row r="147" spans="2:51" s="10" customFormat="1" ht="22.5" customHeight="1">
      <c r="B147" s="166"/>
      <c r="C147" s="167"/>
      <c r="D147" s="167"/>
      <c r="E147" s="168" t="s">
        <v>21</v>
      </c>
      <c r="F147" s="259" t="s">
        <v>21</v>
      </c>
      <c r="G147" s="260"/>
      <c r="H147" s="260"/>
      <c r="I147" s="260"/>
      <c r="J147" s="167"/>
      <c r="K147" s="169">
        <v>0</v>
      </c>
      <c r="L147" s="167"/>
      <c r="M147" s="167"/>
      <c r="N147" s="167"/>
      <c r="O147" s="167"/>
      <c r="P147" s="167"/>
      <c r="Q147" s="167"/>
      <c r="R147" s="170"/>
      <c r="T147" s="171"/>
      <c r="U147" s="167"/>
      <c r="V147" s="167"/>
      <c r="W147" s="167"/>
      <c r="X147" s="167"/>
      <c r="Y147" s="167"/>
      <c r="Z147" s="167"/>
      <c r="AA147" s="172"/>
      <c r="AT147" s="173" t="s">
        <v>156</v>
      </c>
      <c r="AU147" s="173" t="s">
        <v>99</v>
      </c>
      <c r="AV147" s="10" t="s">
        <v>99</v>
      </c>
      <c r="AW147" s="10" t="s">
        <v>37</v>
      </c>
      <c r="AX147" s="10" t="s">
        <v>80</v>
      </c>
      <c r="AY147" s="173" t="s">
        <v>143</v>
      </c>
    </row>
    <row r="148" spans="2:51" s="10" customFormat="1" ht="22.5" customHeight="1">
      <c r="B148" s="166"/>
      <c r="C148" s="167"/>
      <c r="D148" s="167"/>
      <c r="E148" s="168" t="s">
        <v>21</v>
      </c>
      <c r="F148" s="267" t="s">
        <v>204</v>
      </c>
      <c r="G148" s="260"/>
      <c r="H148" s="260"/>
      <c r="I148" s="260"/>
      <c r="J148" s="167"/>
      <c r="K148" s="169">
        <v>5</v>
      </c>
      <c r="L148" s="167"/>
      <c r="M148" s="167"/>
      <c r="N148" s="167"/>
      <c r="O148" s="167"/>
      <c r="P148" s="167"/>
      <c r="Q148" s="167"/>
      <c r="R148" s="170"/>
      <c r="T148" s="171"/>
      <c r="U148" s="167"/>
      <c r="V148" s="167"/>
      <c r="W148" s="167"/>
      <c r="X148" s="167"/>
      <c r="Y148" s="167"/>
      <c r="Z148" s="167"/>
      <c r="AA148" s="172"/>
      <c r="AT148" s="173" t="s">
        <v>156</v>
      </c>
      <c r="AU148" s="173" t="s">
        <v>99</v>
      </c>
      <c r="AV148" s="10" t="s">
        <v>99</v>
      </c>
      <c r="AW148" s="10" t="s">
        <v>37</v>
      </c>
      <c r="AX148" s="10" t="s">
        <v>80</v>
      </c>
      <c r="AY148" s="173" t="s">
        <v>143</v>
      </c>
    </row>
    <row r="149" spans="2:51" s="10" customFormat="1" ht="22.5" customHeight="1">
      <c r="B149" s="166"/>
      <c r="C149" s="167"/>
      <c r="D149" s="167"/>
      <c r="E149" s="168" t="s">
        <v>21</v>
      </c>
      <c r="F149" s="267" t="s">
        <v>198</v>
      </c>
      <c r="G149" s="260"/>
      <c r="H149" s="260"/>
      <c r="I149" s="260"/>
      <c r="J149" s="167"/>
      <c r="K149" s="169">
        <v>8</v>
      </c>
      <c r="L149" s="167"/>
      <c r="M149" s="167"/>
      <c r="N149" s="167"/>
      <c r="O149" s="167"/>
      <c r="P149" s="167"/>
      <c r="Q149" s="167"/>
      <c r="R149" s="170"/>
      <c r="T149" s="171"/>
      <c r="U149" s="167"/>
      <c r="V149" s="167"/>
      <c r="W149" s="167"/>
      <c r="X149" s="167"/>
      <c r="Y149" s="167"/>
      <c r="Z149" s="167"/>
      <c r="AA149" s="172"/>
      <c r="AT149" s="173" t="s">
        <v>156</v>
      </c>
      <c r="AU149" s="173" t="s">
        <v>99</v>
      </c>
      <c r="AV149" s="10" t="s">
        <v>99</v>
      </c>
      <c r="AW149" s="10" t="s">
        <v>37</v>
      </c>
      <c r="AX149" s="10" t="s">
        <v>80</v>
      </c>
      <c r="AY149" s="173" t="s">
        <v>143</v>
      </c>
    </row>
    <row r="150" spans="2:51" s="12" customFormat="1" ht="22.5" customHeight="1">
      <c r="B150" s="186"/>
      <c r="C150" s="187"/>
      <c r="D150" s="187"/>
      <c r="E150" s="188" t="s">
        <v>21</v>
      </c>
      <c r="F150" s="268" t="s">
        <v>199</v>
      </c>
      <c r="G150" s="269"/>
      <c r="H150" s="269"/>
      <c r="I150" s="269"/>
      <c r="J150" s="187"/>
      <c r="K150" s="189">
        <v>13</v>
      </c>
      <c r="L150" s="187"/>
      <c r="M150" s="187"/>
      <c r="N150" s="187"/>
      <c r="O150" s="187"/>
      <c r="P150" s="187"/>
      <c r="Q150" s="187"/>
      <c r="R150" s="190"/>
      <c r="T150" s="191"/>
      <c r="U150" s="187"/>
      <c r="V150" s="187"/>
      <c r="W150" s="187"/>
      <c r="X150" s="187"/>
      <c r="Y150" s="187"/>
      <c r="Z150" s="187"/>
      <c r="AA150" s="192"/>
      <c r="AT150" s="193" t="s">
        <v>156</v>
      </c>
      <c r="AU150" s="193" t="s">
        <v>99</v>
      </c>
      <c r="AV150" s="12" t="s">
        <v>160</v>
      </c>
      <c r="AW150" s="12" t="s">
        <v>37</v>
      </c>
      <c r="AX150" s="12" t="s">
        <v>23</v>
      </c>
      <c r="AY150" s="193" t="s">
        <v>143</v>
      </c>
    </row>
    <row r="151" spans="2:65" s="1" customFormat="1" ht="22.5" customHeight="1">
      <c r="B151" s="129"/>
      <c r="C151" s="174" t="s">
        <v>209</v>
      </c>
      <c r="D151" s="174" t="s">
        <v>161</v>
      </c>
      <c r="E151" s="175" t="s">
        <v>210</v>
      </c>
      <c r="F151" s="261" t="s">
        <v>211</v>
      </c>
      <c r="G151" s="262"/>
      <c r="H151" s="262"/>
      <c r="I151" s="262"/>
      <c r="J151" s="176" t="s">
        <v>195</v>
      </c>
      <c r="K151" s="177">
        <v>4</v>
      </c>
      <c r="L151" s="263">
        <v>0</v>
      </c>
      <c r="M151" s="262"/>
      <c r="N151" s="264">
        <f>ROUND(L151*K151,2)</f>
        <v>0</v>
      </c>
      <c r="O151" s="256"/>
      <c r="P151" s="256"/>
      <c r="Q151" s="256"/>
      <c r="R151" s="131"/>
      <c r="T151" s="163" t="s">
        <v>21</v>
      </c>
      <c r="U151" s="42" t="s">
        <v>45</v>
      </c>
      <c r="V151" s="34"/>
      <c r="W151" s="164">
        <f>V151*K151</f>
        <v>0</v>
      </c>
      <c r="X151" s="164">
        <v>0</v>
      </c>
      <c r="Y151" s="164">
        <f>X151*K151</f>
        <v>0</v>
      </c>
      <c r="Z151" s="164">
        <v>0</v>
      </c>
      <c r="AA151" s="165">
        <f>Z151*K151</f>
        <v>0</v>
      </c>
      <c r="AR151" s="16" t="s">
        <v>182</v>
      </c>
      <c r="AT151" s="16" t="s">
        <v>161</v>
      </c>
      <c r="AU151" s="16" t="s">
        <v>99</v>
      </c>
      <c r="AY151" s="16" t="s">
        <v>143</v>
      </c>
      <c r="BE151" s="102">
        <f>IF(U151="základní",N151,0)</f>
        <v>0</v>
      </c>
      <c r="BF151" s="102">
        <f>IF(U151="snížená",N151,0)</f>
        <v>0</v>
      </c>
      <c r="BG151" s="102">
        <f>IF(U151="zákl. přenesená",N151,0)</f>
        <v>0</v>
      </c>
      <c r="BH151" s="102">
        <f>IF(U151="sníž. přenesená",N151,0)</f>
        <v>0</v>
      </c>
      <c r="BI151" s="102">
        <f>IF(U151="nulová",N151,0)</f>
        <v>0</v>
      </c>
      <c r="BJ151" s="16" t="s">
        <v>23</v>
      </c>
      <c r="BK151" s="102">
        <f>ROUND(L151*K151,2)</f>
        <v>0</v>
      </c>
      <c r="BL151" s="16" t="s">
        <v>160</v>
      </c>
      <c r="BM151" s="16" t="s">
        <v>212</v>
      </c>
    </row>
    <row r="152" spans="2:51" s="10" customFormat="1" ht="22.5" customHeight="1">
      <c r="B152" s="166"/>
      <c r="C152" s="167"/>
      <c r="D152" s="167"/>
      <c r="E152" s="168" t="s">
        <v>21</v>
      </c>
      <c r="F152" s="259" t="s">
        <v>213</v>
      </c>
      <c r="G152" s="260"/>
      <c r="H152" s="260"/>
      <c r="I152" s="260"/>
      <c r="J152" s="167"/>
      <c r="K152" s="169">
        <v>4</v>
      </c>
      <c r="L152" s="167"/>
      <c r="M152" s="167"/>
      <c r="N152" s="167"/>
      <c r="O152" s="167"/>
      <c r="P152" s="167"/>
      <c r="Q152" s="167"/>
      <c r="R152" s="170"/>
      <c r="T152" s="171"/>
      <c r="U152" s="167"/>
      <c r="V152" s="167"/>
      <c r="W152" s="167"/>
      <c r="X152" s="167"/>
      <c r="Y152" s="167"/>
      <c r="Z152" s="167"/>
      <c r="AA152" s="172"/>
      <c r="AT152" s="173" t="s">
        <v>156</v>
      </c>
      <c r="AU152" s="173" t="s">
        <v>99</v>
      </c>
      <c r="AV152" s="10" t="s">
        <v>99</v>
      </c>
      <c r="AW152" s="10" t="s">
        <v>37</v>
      </c>
      <c r="AX152" s="10" t="s">
        <v>23</v>
      </c>
      <c r="AY152" s="173" t="s">
        <v>143</v>
      </c>
    </row>
    <row r="153" spans="2:65" s="1" customFormat="1" ht="22.5" customHeight="1">
      <c r="B153" s="129"/>
      <c r="C153" s="174" t="s">
        <v>214</v>
      </c>
      <c r="D153" s="174" t="s">
        <v>161</v>
      </c>
      <c r="E153" s="175" t="s">
        <v>215</v>
      </c>
      <c r="F153" s="261" t="s">
        <v>216</v>
      </c>
      <c r="G153" s="262"/>
      <c r="H153" s="262"/>
      <c r="I153" s="262"/>
      <c r="J153" s="176" t="s">
        <v>195</v>
      </c>
      <c r="K153" s="177">
        <v>4</v>
      </c>
      <c r="L153" s="263">
        <v>0</v>
      </c>
      <c r="M153" s="262"/>
      <c r="N153" s="264">
        <f>ROUND(L153*K153,2)</f>
        <v>0</v>
      </c>
      <c r="O153" s="256"/>
      <c r="P153" s="256"/>
      <c r="Q153" s="256"/>
      <c r="R153" s="131"/>
      <c r="T153" s="163" t="s">
        <v>21</v>
      </c>
      <c r="U153" s="42" t="s">
        <v>45</v>
      </c>
      <c r="V153" s="34"/>
      <c r="W153" s="164">
        <f>V153*K153</f>
        <v>0</v>
      </c>
      <c r="X153" s="164">
        <v>0</v>
      </c>
      <c r="Y153" s="164">
        <f>X153*K153</f>
        <v>0</v>
      </c>
      <c r="Z153" s="164">
        <v>0</v>
      </c>
      <c r="AA153" s="165">
        <f>Z153*K153</f>
        <v>0</v>
      </c>
      <c r="AR153" s="16" t="s">
        <v>182</v>
      </c>
      <c r="AT153" s="16" t="s">
        <v>161</v>
      </c>
      <c r="AU153" s="16" t="s">
        <v>99</v>
      </c>
      <c r="AY153" s="16" t="s">
        <v>143</v>
      </c>
      <c r="BE153" s="102">
        <f>IF(U153="základní",N153,0)</f>
        <v>0</v>
      </c>
      <c r="BF153" s="102">
        <f>IF(U153="snížená",N153,0)</f>
        <v>0</v>
      </c>
      <c r="BG153" s="102">
        <f>IF(U153="zákl. přenesená",N153,0)</f>
        <v>0</v>
      </c>
      <c r="BH153" s="102">
        <f>IF(U153="sníž. přenesená",N153,0)</f>
        <v>0</v>
      </c>
      <c r="BI153" s="102">
        <f>IF(U153="nulová",N153,0)</f>
        <v>0</v>
      </c>
      <c r="BJ153" s="16" t="s">
        <v>23</v>
      </c>
      <c r="BK153" s="102">
        <f>ROUND(L153*K153,2)</f>
        <v>0</v>
      </c>
      <c r="BL153" s="16" t="s">
        <v>160</v>
      </c>
      <c r="BM153" s="16" t="s">
        <v>217</v>
      </c>
    </row>
    <row r="154" spans="2:51" s="10" customFormat="1" ht="22.5" customHeight="1">
      <c r="B154" s="166"/>
      <c r="C154" s="167"/>
      <c r="D154" s="167"/>
      <c r="E154" s="168" t="s">
        <v>21</v>
      </c>
      <c r="F154" s="259" t="s">
        <v>218</v>
      </c>
      <c r="G154" s="260"/>
      <c r="H154" s="260"/>
      <c r="I154" s="260"/>
      <c r="J154" s="167"/>
      <c r="K154" s="169">
        <v>4</v>
      </c>
      <c r="L154" s="167"/>
      <c r="M154" s="167"/>
      <c r="N154" s="167"/>
      <c r="O154" s="167"/>
      <c r="P154" s="167"/>
      <c r="Q154" s="167"/>
      <c r="R154" s="170"/>
      <c r="T154" s="171"/>
      <c r="U154" s="167"/>
      <c r="V154" s="167"/>
      <c r="W154" s="167"/>
      <c r="X154" s="167"/>
      <c r="Y154" s="167"/>
      <c r="Z154" s="167"/>
      <c r="AA154" s="172"/>
      <c r="AT154" s="173" t="s">
        <v>156</v>
      </c>
      <c r="AU154" s="173" t="s">
        <v>99</v>
      </c>
      <c r="AV154" s="10" t="s">
        <v>99</v>
      </c>
      <c r="AW154" s="10" t="s">
        <v>37</v>
      </c>
      <c r="AX154" s="10" t="s">
        <v>23</v>
      </c>
      <c r="AY154" s="173" t="s">
        <v>143</v>
      </c>
    </row>
    <row r="155" spans="2:65" s="1" customFormat="1" ht="22.5" customHeight="1">
      <c r="B155" s="129"/>
      <c r="C155" s="174" t="s">
        <v>9</v>
      </c>
      <c r="D155" s="174" t="s">
        <v>161</v>
      </c>
      <c r="E155" s="175" t="s">
        <v>219</v>
      </c>
      <c r="F155" s="261" t="s">
        <v>220</v>
      </c>
      <c r="G155" s="262"/>
      <c r="H155" s="262"/>
      <c r="I155" s="262"/>
      <c r="J155" s="176" t="s">
        <v>195</v>
      </c>
      <c r="K155" s="177">
        <v>4</v>
      </c>
      <c r="L155" s="263">
        <v>0</v>
      </c>
      <c r="M155" s="262"/>
      <c r="N155" s="264">
        <f>ROUND(L155*K155,2)</f>
        <v>0</v>
      </c>
      <c r="O155" s="256"/>
      <c r="P155" s="256"/>
      <c r="Q155" s="256"/>
      <c r="R155" s="131"/>
      <c r="T155" s="163" t="s">
        <v>21</v>
      </c>
      <c r="U155" s="42" t="s">
        <v>45</v>
      </c>
      <c r="V155" s="34"/>
      <c r="W155" s="164">
        <f>V155*K155</f>
        <v>0</v>
      </c>
      <c r="X155" s="164">
        <v>0</v>
      </c>
      <c r="Y155" s="164">
        <f>X155*K155</f>
        <v>0</v>
      </c>
      <c r="Z155" s="164">
        <v>0</v>
      </c>
      <c r="AA155" s="165">
        <f>Z155*K155</f>
        <v>0</v>
      </c>
      <c r="AR155" s="16" t="s">
        <v>182</v>
      </c>
      <c r="AT155" s="16" t="s">
        <v>161</v>
      </c>
      <c r="AU155" s="16" t="s">
        <v>99</v>
      </c>
      <c r="AY155" s="16" t="s">
        <v>143</v>
      </c>
      <c r="BE155" s="102">
        <f>IF(U155="základní",N155,0)</f>
        <v>0</v>
      </c>
      <c r="BF155" s="102">
        <f>IF(U155="snížená",N155,0)</f>
        <v>0</v>
      </c>
      <c r="BG155" s="102">
        <f>IF(U155="zákl. přenesená",N155,0)</f>
        <v>0</v>
      </c>
      <c r="BH155" s="102">
        <f>IF(U155="sníž. přenesená",N155,0)</f>
        <v>0</v>
      </c>
      <c r="BI155" s="102">
        <f>IF(U155="nulová",N155,0)</f>
        <v>0</v>
      </c>
      <c r="BJ155" s="16" t="s">
        <v>23</v>
      </c>
      <c r="BK155" s="102">
        <f>ROUND(L155*K155,2)</f>
        <v>0</v>
      </c>
      <c r="BL155" s="16" t="s">
        <v>160</v>
      </c>
      <c r="BM155" s="16" t="s">
        <v>221</v>
      </c>
    </row>
    <row r="156" spans="2:51" s="10" customFormat="1" ht="22.5" customHeight="1">
      <c r="B156" s="166"/>
      <c r="C156" s="167"/>
      <c r="D156" s="167"/>
      <c r="E156" s="168" t="s">
        <v>21</v>
      </c>
      <c r="F156" s="259" t="s">
        <v>218</v>
      </c>
      <c r="G156" s="260"/>
      <c r="H156" s="260"/>
      <c r="I156" s="260"/>
      <c r="J156" s="167"/>
      <c r="K156" s="169">
        <v>4</v>
      </c>
      <c r="L156" s="167"/>
      <c r="M156" s="167"/>
      <c r="N156" s="167"/>
      <c r="O156" s="167"/>
      <c r="P156" s="167"/>
      <c r="Q156" s="167"/>
      <c r="R156" s="170"/>
      <c r="T156" s="171"/>
      <c r="U156" s="167"/>
      <c r="V156" s="167"/>
      <c r="W156" s="167"/>
      <c r="X156" s="167"/>
      <c r="Y156" s="167"/>
      <c r="Z156" s="167"/>
      <c r="AA156" s="172"/>
      <c r="AT156" s="173" t="s">
        <v>156</v>
      </c>
      <c r="AU156" s="173" t="s">
        <v>99</v>
      </c>
      <c r="AV156" s="10" t="s">
        <v>99</v>
      </c>
      <c r="AW156" s="10" t="s">
        <v>37</v>
      </c>
      <c r="AX156" s="10" t="s">
        <v>80</v>
      </c>
      <c r="AY156" s="173" t="s">
        <v>143</v>
      </c>
    </row>
    <row r="157" spans="2:51" s="12" customFormat="1" ht="22.5" customHeight="1">
      <c r="B157" s="186"/>
      <c r="C157" s="187"/>
      <c r="D157" s="187"/>
      <c r="E157" s="188" t="s">
        <v>21</v>
      </c>
      <c r="F157" s="268" t="s">
        <v>199</v>
      </c>
      <c r="G157" s="269"/>
      <c r="H157" s="269"/>
      <c r="I157" s="269"/>
      <c r="J157" s="187"/>
      <c r="K157" s="189">
        <v>4</v>
      </c>
      <c r="L157" s="187"/>
      <c r="M157" s="187"/>
      <c r="N157" s="187"/>
      <c r="O157" s="187"/>
      <c r="P157" s="187"/>
      <c r="Q157" s="187"/>
      <c r="R157" s="190"/>
      <c r="T157" s="191"/>
      <c r="U157" s="187"/>
      <c r="V157" s="187"/>
      <c r="W157" s="187"/>
      <c r="X157" s="187"/>
      <c r="Y157" s="187"/>
      <c r="Z157" s="187"/>
      <c r="AA157" s="192"/>
      <c r="AT157" s="193" t="s">
        <v>156</v>
      </c>
      <c r="AU157" s="193" t="s">
        <v>99</v>
      </c>
      <c r="AV157" s="12" t="s">
        <v>160</v>
      </c>
      <c r="AW157" s="12" t="s">
        <v>37</v>
      </c>
      <c r="AX157" s="12" t="s">
        <v>23</v>
      </c>
      <c r="AY157" s="193" t="s">
        <v>143</v>
      </c>
    </row>
    <row r="158" spans="2:65" s="1" customFormat="1" ht="22.5" customHeight="1">
      <c r="B158" s="129"/>
      <c r="C158" s="174" t="s">
        <v>148</v>
      </c>
      <c r="D158" s="174" t="s">
        <v>161</v>
      </c>
      <c r="E158" s="175" t="s">
        <v>222</v>
      </c>
      <c r="F158" s="261" t="s">
        <v>223</v>
      </c>
      <c r="G158" s="262"/>
      <c r="H158" s="262"/>
      <c r="I158" s="262"/>
      <c r="J158" s="176" t="s">
        <v>147</v>
      </c>
      <c r="K158" s="177">
        <v>8</v>
      </c>
      <c r="L158" s="263">
        <v>0</v>
      </c>
      <c r="M158" s="262"/>
      <c r="N158" s="264">
        <f>ROUND(L158*K158,2)</f>
        <v>0</v>
      </c>
      <c r="O158" s="256"/>
      <c r="P158" s="256"/>
      <c r="Q158" s="256"/>
      <c r="R158" s="131"/>
      <c r="T158" s="163" t="s">
        <v>21</v>
      </c>
      <c r="U158" s="42" t="s">
        <v>45</v>
      </c>
      <c r="V158" s="34"/>
      <c r="W158" s="164">
        <f>V158*K158</f>
        <v>0</v>
      </c>
      <c r="X158" s="164">
        <v>0.01</v>
      </c>
      <c r="Y158" s="164">
        <f>X158*K158</f>
        <v>0.08</v>
      </c>
      <c r="Z158" s="164">
        <v>0</v>
      </c>
      <c r="AA158" s="165">
        <f>Z158*K158</f>
        <v>0</v>
      </c>
      <c r="AR158" s="16" t="s">
        <v>99</v>
      </c>
      <c r="AT158" s="16" t="s">
        <v>161</v>
      </c>
      <c r="AU158" s="16" t="s">
        <v>99</v>
      </c>
      <c r="AY158" s="16" t="s">
        <v>143</v>
      </c>
      <c r="BE158" s="102">
        <f>IF(U158="základní",N158,0)</f>
        <v>0</v>
      </c>
      <c r="BF158" s="102">
        <f>IF(U158="snížená",N158,0)</f>
        <v>0</v>
      </c>
      <c r="BG158" s="102">
        <f>IF(U158="zákl. přenesená",N158,0)</f>
        <v>0</v>
      </c>
      <c r="BH158" s="102">
        <f>IF(U158="sníž. přenesená",N158,0)</f>
        <v>0</v>
      </c>
      <c r="BI158" s="102">
        <f>IF(U158="nulová",N158,0)</f>
        <v>0</v>
      </c>
      <c r="BJ158" s="16" t="s">
        <v>23</v>
      </c>
      <c r="BK158" s="102">
        <f>ROUND(L158*K158,2)</f>
        <v>0</v>
      </c>
      <c r="BL158" s="16" t="s">
        <v>23</v>
      </c>
      <c r="BM158" s="16" t="s">
        <v>224</v>
      </c>
    </row>
    <row r="159" spans="2:51" s="10" customFormat="1" ht="22.5" customHeight="1">
      <c r="B159" s="166"/>
      <c r="C159" s="167"/>
      <c r="D159" s="167"/>
      <c r="E159" s="168" t="s">
        <v>21</v>
      </c>
      <c r="F159" s="259" t="s">
        <v>225</v>
      </c>
      <c r="G159" s="260"/>
      <c r="H159" s="260"/>
      <c r="I159" s="260"/>
      <c r="J159" s="167"/>
      <c r="K159" s="169">
        <v>4</v>
      </c>
      <c r="L159" s="167"/>
      <c r="M159" s="167"/>
      <c r="N159" s="167"/>
      <c r="O159" s="167"/>
      <c r="P159" s="167"/>
      <c r="Q159" s="167"/>
      <c r="R159" s="170"/>
      <c r="T159" s="171"/>
      <c r="U159" s="167"/>
      <c r="V159" s="167"/>
      <c r="W159" s="167"/>
      <c r="X159" s="167"/>
      <c r="Y159" s="167"/>
      <c r="Z159" s="167"/>
      <c r="AA159" s="172"/>
      <c r="AT159" s="173" t="s">
        <v>156</v>
      </c>
      <c r="AU159" s="173" t="s">
        <v>99</v>
      </c>
      <c r="AV159" s="10" t="s">
        <v>99</v>
      </c>
      <c r="AW159" s="10" t="s">
        <v>37</v>
      </c>
      <c r="AX159" s="10" t="s">
        <v>80</v>
      </c>
      <c r="AY159" s="173" t="s">
        <v>143</v>
      </c>
    </row>
    <row r="160" spans="2:51" s="10" customFormat="1" ht="22.5" customHeight="1">
      <c r="B160" s="166"/>
      <c r="C160" s="167"/>
      <c r="D160" s="167"/>
      <c r="E160" s="168" t="s">
        <v>21</v>
      </c>
      <c r="F160" s="267" t="s">
        <v>226</v>
      </c>
      <c r="G160" s="260"/>
      <c r="H160" s="260"/>
      <c r="I160" s="260"/>
      <c r="J160" s="167"/>
      <c r="K160" s="169">
        <v>4</v>
      </c>
      <c r="L160" s="167"/>
      <c r="M160" s="167"/>
      <c r="N160" s="167"/>
      <c r="O160" s="167"/>
      <c r="P160" s="167"/>
      <c r="Q160" s="167"/>
      <c r="R160" s="170"/>
      <c r="T160" s="171"/>
      <c r="U160" s="167"/>
      <c r="V160" s="167"/>
      <c r="W160" s="167"/>
      <c r="X160" s="167"/>
      <c r="Y160" s="167"/>
      <c r="Z160" s="167"/>
      <c r="AA160" s="172"/>
      <c r="AT160" s="173" t="s">
        <v>156</v>
      </c>
      <c r="AU160" s="173" t="s">
        <v>99</v>
      </c>
      <c r="AV160" s="10" t="s">
        <v>99</v>
      </c>
      <c r="AW160" s="10" t="s">
        <v>37</v>
      </c>
      <c r="AX160" s="10" t="s">
        <v>80</v>
      </c>
      <c r="AY160" s="173" t="s">
        <v>143</v>
      </c>
    </row>
    <row r="161" spans="2:51" s="12" customFormat="1" ht="22.5" customHeight="1">
      <c r="B161" s="186"/>
      <c r="C161" s="187"/>
      <c r="D161" s="187"/>
      <c r="E161" s="188" t="s">
        <v>21</v>
      </c>
      <c r="F161" s="268" t="s">
        <v>199</v>
      </c>
      <c r="G161" s="269"/>
      <c r="H161" s="269"/>
      <c r="I161" s="269"/>
      <c r="J161" s="187"/>
      <c r="K161" s="189">
        <v>8</v>
      </c>
      <c r="L161" s="187"/>
      <c r="M161" s="187"/>
      <c r="N161" s="187"/>
      <c r="O161" s="187"/>
      <c r="P161" s="187"/>
      <c r="Q161" s="187"/>
      <c r="R161" s="190"/>
      <c r="T161" s="191"/>
      <c r="U161" s="187"/>
      <c r="V161" s="187"/>
      <c r="W161" s="187"/>
      <c r="X161" s="187"/>
      <c r="Y161" s="187"/>
      <c r="Z161" s="187"/>
      <c r="AA161" s="192"/>
      <c r="AT161" s="193" t="s">
        <v>156</v>
      </c>
      <c r="AU161" s="193" t="s">
        <v>99</v>
      </c>
      <c r="AV161" s="12" t="s">
        <v>160</v>
      </c>
      <c r="AW161" s="12" t="s">
        <v>37</v>
      </c>
      <c r="AX161" s="12" t="s">
        <v>23</v>
      </c>
      <c r="AY161" s="193" t="s">
        <v>143</v>
      </c>
    </row>
    <row r="162" spans="2:65" s="1" customFormat="1" ht="22.5" customHeight="1">
      <c r="B162" s="129"/>
      <c r="C162" s="159" t="s">
        <v>227</v>
      </c>
      <c r="D162" s="159" t="s">
        <v>144</v>
      </c>
      <c r="E162" s="160" t="s">
        <v>228</v>
      </c>
      <c r="F162" s="255" t="s">
        <v>229</v>
      </c>
      <c r="G162" s="256"/>
      <c r="H162" s="256"/>
      <c r="I162" s="256"/>
      <c r="J162" s="161" t="s">
        <v>147</v>
      </c>
      <c r="K162" s="162">
        <v>1</v>
      </c>
      <c r="L162" s="257">
        <v>0</v>
      </c>
      <c r="M162" s="256"/>
      <c r="N162" s="258">
        <f>ROUND(L162*K162,2)</f>
        <v>0</v>
      </c>
      <c r="O162" s="256"/>
      <c r="P162" s="256"/>
      <c r="Q162" s="256"/>
      <c r="R162" s="131"/>
      <c r="T162" s="163" t="s">
        <v>21</v>
      </c>
      <c r="U162" s="42" t="s">
        <v>45</v>
      </c>
      <c r="V162" s="34"/>
      <c r="W162" s="164">
        <f>V162*K162</f>
        <v>0</v>
      </c>
      <c r="X162" s="164">
        <v>0</v>
      </c>
      <c r="Y162" s="164">
        <f>X162*K162</f>
        <v>0</v>
      </c>
      <c r="Z162" s="164">
        <v>0</v>
      </c>
      <c r="AA162" s="165">
        <f>Z162*K162</f>
        <v>0</v>
      </c>
      <c r="AR162" s="16" t="s">
        <v>153</v>
      </c>
      <c r="AT162" s="16" t="s">
        <v>144</v>
      </c>
      <c r="AU162" s="16" t="s">
        <v>99</v>
      </c>
      <c r="AY162" s="16" t="s">
        <v>143</v>
      </c>
      <c r="BE162" s="102">
        <f>IF(U162="základní",N162,0)</f>
        <v>0</v>
      </c>
      <c r="BF162" s="102">
        <f>IF(U162="snížená",N162,0)</f>
        <v>0</v>
      </c>
      <c r="BG162" s="102">
        <f>IF(U162="zákl. přenesená",N162,0)</f>
        <v>0</v>
      </c>
      <c r="BH162" s="102">
        <f>IF(U162="sníž. přenesená",N162,0)</f>
        <v>0</v>
      </c>
      <c r="BI162" s="102">
        <f>IF(U162="nulová",N162,0)</f>
        <v>0</v>
      </c>
      <c r="BJ162" s="16" t="s">
        <v>23</v>
      </c>
      <c r="BK162" s="102">
        <f>ROUND(L162*K162,2)</f>
        <v>0</v>
      </c>
      <c r="BL162" s="16" t="s">
        <v>153</v>
      </c>
      <c r="BM162" s="16" t="s">
        <v>230</v>
      </c>
    </row>
    <row r="163" spans="2:51" s="10" customFormat="1" ht="22.5" customHeight="1">
      <c r="B163" s="166"/>
      <c r="C163" s="167"/>
      <c r="D163" s="167"/>
      <c r="E163" s="168" t="s">
        <v>21</v>
      </c>
      <c r="F163" s="259" t="s">
        <v>231</v>
      </c>
      <c r="G163" s="260"/>
      <c r="H163" s="260"/>
      <c r="I163" s="260"/>
      <c r="J163" s="167"/>
      <c r="K163" s="169">
        <v>1</v>
      </c>
      <c r="L163" s="167"/>
      <c r="M163" s="167"/>
      <c r="N163" s="167"/>
      <c r="O163" s="167"/>
      <c r="P163" s="167"/>
      <c r="Q163" s="167"/>
      <c r="R163" s="170"/>
      <c r="T163" s="171"/>
      <c r="U163" s="167"/>
      <c r="V163" s="167"/>
      <c r="W163" s="167"/>
      <c r="X163" s="167"/>
      <c r="Y163" s="167"/>
      <c r="Z163" s="167"/>
      <c r="AA163" s="172"/>
      <c r="AT163" s="173" t="s">
        <v>156</v>
      </c>
      <c r="AU163" s="173" t="s">
        <v>99</v>
      </c>
      <c r="AV163" s="10" t="s">
        <v>99</v>
      </c>
      <c r="AW163" s="10" t="s">
        <v>37</v>
      </c>
      <c r="AX163" s="10" t="s">
        <v>23</v>
      </c>
      <c r="AY163" s="173" t="s">
        <v>143</v>
      </c>
    </row>
    <row r="164" spans="2:65" s="1" customFormat="1" ht="44.25" customHeight="1">
      <c r="B164" s="129"/>
      <c r="C164" s="159" t="s">
        <v>232</v>
      </c>
      <c r="D164" s="159" t="s">
        <v>144</v>
      </c>
      <c r="E164" s="160" t="s">
        <v>233</v>
      </c>
      <c r="F164" s="255" t="s">
        <v>234</v>
      </c>
      <c r="G164" s="256"/>
      <c r="H164" s="256"/>
      <c r="I164" s="256"/>
      <c r="J164" s="161" t="s">
        <v>195</v>
      </c>
      <c r="K164" s="162">
        <v>2</v>
      </c>
      <c r="L164" s="257">
        <v>0</v>
      </c>
      <c r="M164" s="256"/>
      <c r="N164" s="258">
        <f>ROUND(L164*K164,2)</f>
        <v>0</v>
      </c>
      <c r="O164" s="256"/>
      <c r="P164" s="256"/>
      <c r="Q164" s="256"/>
      <c r="R164" s="131"/>
      <c r="T164" s="163" t="s">
        <v>21</v>
      </c>
      <c r="U164" s="42" t="s">
        <v>45</v>
      </c>
      <c r="V164" s="34"/>
      <c r="W164" s="164">
        <f>V164*K164</f>
        <v>0</v>
      </c>
      <c r="X164" s="164">
        <v>0</v>
      </c>
      <c r="Y164" s="164">
        <f>X164*K164</f>
        <v>0</v>
      </c>
      <c r="Z164" s="164">
        <v>0</v>
      </c>
      <c r="AA164" s="165">
        <f>Z164*K164</f>
        <v>0</v>
      </c>
      <c r="AR164" s="16" t="s">
        <v>160</v>
      </c>
      <c r="AT164" s="16" t="s">
        <v>144</v>
      </c>
      <c r="AU164" s="16" t="s">
        <v>99</v>
      </c>
      <c r="AY164" s="16" t="s">
        <v>143</v>
      </c>
      <c r="BE164" s="102">
        <f>IF(U164="základní",N164,0)</f>
        <v>0</v>
      </c>
      <c r="BF164" s="102">
        <f>IF(U164="snížená",N164,0)</f>
        <v>0</v>
      </c>
      <c r="BG164" s="102">
        <f>IF(U164="zákl. přenesená",N164,0)</f>
        <v>0</v>
      </c>
      <c r="BH164" s="102">
        <f>IF(U164="sníž. přenesená",N164,0)</f>
        <v>0</v>
      </c>
      <c r="BI164" s="102">
        <f>IF(U164="nulová",N164,0)</f>
        <v>0</v>
      </c>
      <c r="BJ164" s="16" t="s">
        <v>23</v>
      </c>
      <c r="BK164" s="102">
        <f>ROUND(L164*K164,2)</f>
        <v>0</v>
      </c>
      <c r="BL164" s="16" t="s">
        <v>160</v>
      </c>
      <c r="BM164" s="16" t="s">
        <v>235</v>
      </c>
    </row>
    <row r="165" spans="2:63" s="1" customFormat="1" ht="49.5" customHeight="1">
      <c r="B165" s="33"/>
      <c r="C165" s="34"/>
      <c r="D165" s="150" t="s">
        <v>236</v>
      </c>
      <c r="E165" s="34"/>
      <c r="F165" s="34"/>
      <c r="G165" s="34"/>
      <c r="H165" s="34"/>
      <c r="I165" s="34"/>
      <c r="J165" s="34"/>
      <c r="K165" s="34"/>
      <c r="L165" s="34"/>
      <c r="M165" s="34"/>
      <c r="N165" s="275">
        <f>BK165</f>
        <v>0</v>
      </c>
      <c r="O165" s="276"/>
      <c r="P165" s="276"/>
      <c r="Q165" s="276"/>
      <c r="R165" s="35"/>
      <c r="T165" s="194"/>
      <c r="U165" s="54"/>
      <c r="V165" s="54"/>
      <c r="W165" s="54"/>
      <c r="X165" s="54"/>
      <c r="Y165" s="54"/>
      <c r="Z165" s="54"/>
      <c r="AA165" s="56"/>
      <c r="AT165" s="16" t="s">
        <v>79</v>
      </c>
      <c r="AU165" s="16" t="s">
        <v>80</v>
      </c>
      <c r="AY165" s="16" t="s">
        <v>237</v>
      </c>
      <c r="BK165" s="102">
        <v>0</v>
      </c>
    </row>
    <row r="166" spans="2:18" s="1" customFormat="1" ht="6.75" customHeight="1">
      <c r="B166" s="57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9"/>
    </row>
  </sheetData>
  <sheetProtection password="CC35" sheet="1" objects="1" scenarios="1" formatColumns="0" formatRows="0" sort="0" autoFilter="0"/>
  <mergeCells count="150">
    <mergeCell ref="N165:Q165"/>
    <mergeCell ref="H1:K1"/>
    <mergeCell ref="S2:AC2"/>
    <mergeCell ref="F164:I164"/>
    <mergeCell ref="L164:M164"/>
    <mergeCell ref="N164:Q164"/>
    <mergeCell ref="N118:Q118"/>
    <mergeCell ref="N119:Q119"/>
    <mergeCell ref="N120:Q120"/>
    <mergeCell ref="N122:Q122"/>
    <mergeCell ref="N123:Q123"/>
    <mergeCell ref="F160:I160"/>
    <mergeCell ref="F161:I161"/>
    <mergeCell ref="F162:I162"/>
    <mergeCell ref="L162:M162"/>
    <mergeCell ref="N162:Q162"/>
    <mergeCell ref="F163:I163"/>
    <mergeCell ref="F156:I156"/>
    <mergeCell ref="F157:I157"/>
    <mergeCell ref="F158:I158"/>
    <mergeCell ref="L158:M158"/>
    <mergeCell ref="N158:Q158"/>
    <mergeCell ref="F159:I159"/>
    <mergeCell ref="F152:I152"/>
    <mergeCell ref="F153:I153"/>
    <mergeCell ref="L153:M153"/>
    <mergeCell ref="N153:Q153"/>
    <mergeCell ref="F154:I154"/>
    <mergeCell ref="F155:I155"/>
    <mergeCell ref="L155:M155"/>
    <mergeCell ref="N155:Q155"/>
    <mergeCell ref="F148:I148"/>
    <mergeCell ref="F149:I149"/>
    <mergeCell ref="F150:I150"/>
    <mergeCell ref="F151:I151"/>
    <mergeCell ref="L151:M151"/>
    <mergeCell ref="N151:Q151"/>
    <mergeCell ref="F144:I144"/>
    <mergeCell ref="F145:I145"/>
    <mergeCell ref="F146:I146"/>
    <mergeCell ref="L146:M146"/>
    <mergeCell ref="N146:Q146"/>
    <mergeCell ref="F147:I147"/>
    <mergeCell ref="F140:I140"/>
    <mergeCell ref="F141:I141"/>
    <mergeCell ref="F142:I142"/>
    <mergeCell ref="F143:I143"/>
    <mergeCell ref="L143:M143"/>
    <mergeCell ref="N143:Q143"/>
    <mergeCell ref="F137:I137"/>
    <mergeCell ref="F138:I138"/>
    <mergeCell ref="L138:M138"/>
    <mergeCell ref="N138:Q138"/>
    <mergeCell ref="F139:I139"/>
    <mergeCell ref="L139:M139"/>
    <mergeCell ref="N139:Q139"/>
    <mergeCell ref="F133:I133"/>
    <mergeCell ref="F134:I134"/>
    <mergeCell ref="F135:I135"/>
    <mergeCell ref="L135:M135"/>
    <mergeCell ref="N135:Q135"/>
    <mergeCell ref="F136:I136"/>
    <mergeCell ref="F129:I129"/>
    <mergeCell ref="L129:M129"/>
    <mergeCell ref="N129:Q129"/>
    <mergeCell ref="F130:I130"/>
    <mergeCell ref="F131:I131"/>
    <mergeCell ref="F132:I132"/>
    <mergeCell ref="L132:M132"/>
    <mergeCell ref="N132:Q132"/>
    <mergeCell ref="F127:I127"/>
    <mergeCell ref="L127:M127"/>
    <mergeCell ref="N127:Q127"/>
    <mergeCell ref="F128:I128"/>
    <mergeCell ref="L128:M128"/>
    <mergeCell ref="N128:Q128"/>
    <mergeCell ref="F124:I124"/>
    <mergeCell ref="L124:M124"/>
    <mergeCell ref="N124:Q124"/>
    <mergeCell ref="F125:I125"/>
    <mergeCell ref="F126:I126"/>
    <mergeCell ref="L126:M126"/>
    <mergeCell ref="N126:Q126"/>
    <mergeCell ref="F117:I117"/>
    <mergeCell ref="L117:M117"/>
    <mergeCell ref="N117:Q117"/>
    <mergeCell ref="F121:I121"/>
    <mergeCell ref="L121:M121"/>
    <mergeCell ref="N121:Q121"/>
    <mergeCell ref="C107:Q107"/>
    <mergeCell ref="F109:P109"/>
    <mergeCell ref="F110:P110"/>
    <mergeCell ref="M112:P112"/>
    <mergeCell ref="M114:Q114"/>
    <mergeCell ref="M115:Q115"/>
    <mergeCell ref="D97:H97"/>
    <mergeCell ref="N97:Q97"/>
    <mergeCell ref="D98:H98"/>
    <mergeCell ref="N98:Q98"/>
    <mergeCell ref="N99:Q99"/>
    <mergeCell ref="L101:Q101"/>
    <mergeCell ref="D94:H94"/>
    <mergeCell ref="N94:Q94"/>
    <mergeCell ref="D95:H95"/>
    <mergeCell ref="N95:Q95"/>
    <mergeCell ref="D96:H96"/>
    <mergeCell ref="N96:Q96"/>
    <mergeCell ref="N87:Q87"/>
    <mergeCell ref="N88:Q88"/>
    <mergeCell ref="N89:Q89"/>
    <mergeCell ref="N90:Q90"/>
    <mergeCell ref="N91:Q91"/>
    <mergeCell ref="N93:Q93"/>
    <mergeCell ref="F77:P77"/>
    <mergeCell ref="F78:P78"/>
    <mergeCell ref="M80:P80"/>
    <mergeCell ref="M82:Q82"/>
    <mergeCell ref="M83:Q83"/>
    <mergeCell ref="C85:G85"/>
    <mergeCell ref="N85:Q85"/>
    <mergeCell ref="H35:J35"/>
    <mergeCell ref="M35:P35"/>
    <mergeCell ref="H36:J36"/>
    <mergeCell ref="M36:P36"/>
    <mergeCell ref="L38:P38"/>
    <mergeCell ref="C75:Q75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5" tooltip="Rekapitulace rozpočtu" display="2) Rekapitulace rozpočtu"/>
    <hyperlink ref="L1" location="C117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7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7" width="11.140625" style="0" customWidth="1"/>
    <col min="8" max="8" width="12.421875" style="0" customWidth="1"/>
    <col min="9" max="9" width="7.00390625" style="0" customWidth="1"/>
    <col min="10" max="10" width="5.140625" style="0" customWidth="1"/>
    <col min="11" max="11" width="11.421875" style="0" customWidth="1"/>
    <col min="12" max="12" width="12.00390625" style="0" customWidth="1"/>
    <col min="13" max="14" width="6.00390625" style="0" customWidth="1"/>
    <col min="15" max="15" width="2.00390625" style="0" customWidth="1"/>
    <col min="16" max="16" width="12.421875" style="0" customWidth="1"/>
    <col min="17" max="17" width="4.140625" style="0" customWidth="1"/>
    <col min="18" max="18" width="1.7109375" style="0" customWidth="1"/>
    <col min="19" max="19" width="8.140625" style="0" customWidth="1"/>
    <col min="20" max="20" width="29.7109375" style="0" hidden="1" customWidth="1"/>
    <col min="21" max="21" width="16.28125" style="0" hidden="1" customWidth="1"/>
    <col min="22" max="22" width="12.28125" style="0" hidden="1" customWidth="1"/>
    <col min="23" max="23" width="16.28125" style="0" hidden="1" customWidth="1"/>
    <col min="24" max="24" width="12.140625" style="0" hidden="1" customWidth="1"/>
    <col min="25" max="25" width="15.00390625" style="0" hidden="1" customWidth="1"/>
    <col min="26" max="26" width="11.00390625" style="0" hidden="1" customWidth="1"/>
    <col min="27" max="27" width="15.00390625" style="0" hidden="1" customWidth="1"/>
    <col min="28" max="28" width="16.28125" style="0" hidden="1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4" width="0" style="0" hidden="1" customWidth="1"/>
  </cols>
  <sheetData>
    <row r="1" spans="1:66" ht="21.75" customHeight="1">
      <c r="A1" s="282"/>
      <c r="B1" s="279"/>
      <c r="C1" s="279"/>
      <c r="D1" s="280" t="s">
        <v>1</v>
      </c>
      <c r="E1" s="279"/>
      <c r="F1" s="281" t="s">
        <v>269</v>
      </c>
      <c r="G1" s="281"/>
      <c r="H1" s="283" t="s">
        <v>270</v>
      </c>
      <c r="I1" s="283"/>
      <c r="J1" s="283"/>
      <c r="K1" s="283"/>
      <c r="L1" s="281" t="s">
        <v>271</v>
      </c>
      <c r="M1" s="279"/>
      <c r="N1" s="279"/>
      <c r="O1" s="280" t="s">
        <v>98</v>
      </c>
      <c r="P1" s="279"/>
      <c r="Q1" s="279"/>
      <c r="R1" s="279"/>
      <c r="S1" s="281" t="s">
        <v>272</v>
      </c>
      <c r="T1" s="281"/>
      <c r="U1" s="282"/>
      <c r="V1" s="282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75" customHeight="1">
      <c r="C2" s="195" t="s">
        <v>5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S2" s="236" t="s">
        <v>6</v>
      </c>
      <c r="T2" s="196"/>
      <c r="U2" s="196"/>
      <c r="V2" s="196"/>
      <c r="W2" s="196"/>
      <c r="X2" s="196"/>
      <c r="Y2" s="196"/>
      <c r="Z2" s="196"/>
      <c r="AA2" s="196"/>
      <c r="AB2" s="196"/>
      <c r="AC2" s="196"/>
      <c r="AT2" s="16" t="s">
        <v>90</v>
      </c>
    </row>
    <row r="3" spans="2:46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99</v>
      </c>
    </row>
    <row r="4" spans="2:46" ht="36.75" customHeight="1">
      <c r="B4" s="20"/>
      <c r="C4" s="197" t="s">
        <v>100</v>
      </c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22"/>
      <c r="T4" s="23" t="s">
        <v>11</v>
      </c>
      <c r="AT4" s="16" t="s">
        <v>4</v>
      </c>
    </row>
    <row r="5" spans="2:18" ht="6.7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spans="2:18" ht="24.75" customHeight="1">
      <c r="B6" s="20"/>
      <c r="C6" s="21"/>
      <c r="D6" s="28" t="s">
        <v>17</v>
      </c>
      <c r="E6" s="21"/>
      <c r="F6" s="237" t="str">
        <f>'Rekapitulace stavby'!K6</f>
        <v>Písek - 2 x SSZ - výměna technologie SSZ (Řadič + vložky návěstidel)_PR1</v>
      </c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21"/>
      <c r="R6" s="22"/>
    </row>
    <row r="7" spans="2:18" s="1" customFormat="1" ht="32.25" customHeight="1">
      <c r="B7" s="33"/>
      <c r="C7" s="34"/>
      <c r="D7" s="27" t="s">
        <v>101</v>
      </c>
      <c r="E7" s="34"/>
      <c r="F7" s="203" t="s">
        <v>238</v>
      </c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34"/>
      <c r="R7" s="35"/>
    </row>
    <row r="8" spans="2:18" s="1" customFormat="1" ht="14.25" customHeight="1">
      <c r="B8" s="33"/>
      <c r="C8" s="34"/>
      <c r="D8" s="28" t="s">
        <v>20</v>
      </c>
      <c r="E8" s="34"/>
      <c r="F8" s="26" t="s">
        <v>103</v>
      </c>
      <c r="G8" s="34"/>
      <c r="H8" s="34"/>
      <c r="I8" s="34"/>
      <c r="J8" s="34"/>
      <c r="K8" s="34"/>
      <c r="L8" s="34"/>
      <c r="M8" s="28" t="s">
        <v>22</v>
      </c>
      <c r="N8" s="34"/>
      <c r="O8" s="26" t="s">
        <v>104</v>
      </c>
      <c r="P8" s="34"/>
      <c r="Q8" s="34"/>
      <c r="R8" s="35"/>
    </row>
    <row r="9" spans="2:18" s="1" customFormat="1" ht="14.25" customHeight="1">
      <c r="B9" s="33"/>
      <c r="C9" s="34"/>
      <c r="D9" s="28" t="s">
        <v>24</v>
      </c>
      <c r="E9" s="34"/>
      <c r="F9" s="26" t="s">
        <v>25</v>
      </c>
      <c r="G9" s="34"/>
      <c r="H9" s="34"/>
      <c r="I9" s="34"/>
      <c r="J9" s="34"/>
      <c r="K9" s="34"/>
      <c r="L9" s="34"/>
      <c r="M9" s="28" t="s">
        <v>26</v>
      </c>
      <c r="N9" s="34"/>
      <c r="O9" s="238" t="str">
        <f>'Rekapitulace stavby'!AN8</f>
        <v>4.2.2016</v>
      </c>
      <c r="P9" s="216"/>
      <c r="Q9" s="34"/>
      <c r="R9" s="35"/>
    </row>
    <row r="10" spans="2:18" s="1" customFormat="1" ht="21.75" customHeight="1">
      <c r="B10" s="33"/>
      <c r="C10" s="34"/>
      <c r="D10" s="25" t="s">
        <v>105</v>
      </c>
      <c r="E10" s="34"/>
      <c r="F10" s="111" t="s">
        <v>106</v>
      </c>
      <c r="G10" s="34"/>
      <c r="H10" s="34"/>
      <c r="I10" s="34"/>
      <c r="J10" s="34"/>
      <c r="K10" s="34"/>
      <c r="L10" s="34"/>
      <c r="M10" s="25" t="s">
        <v>107</v>
      </c>
      <c r="N10" s="34"/>
      <c r="O10" s="111" t="s">
        <v>108</v>
      </c>
      <c r="P10" s="34"/>
      <c r="Q10" s="34"/>
      <c r="R10" s="35"/>
    </row>
    <row r="11" spans="2:18" s="1" customFormat="1" ht="14.25" customHeight="1">
      <c r="B11" s="33"/>
      <c r="C11" s="34"/>
      <c r="D11" s="28" t="s">
        <v>30</v>
      </c>
      <c r="E11" s="34"/>
      <c r="F11" s="34"/>
      <c r="G11" s="34"/>
      <c r="H11" s="34"/>
      <c r="I11" s="34"/>
      <c r="J11" s="34"/>
      <c r="K11" s="34"/>
      <c r="L11" s="34"/>
      <c r="M11" s="28" t="s">
        <v>31</v>
      </c>
      <c r="N11" s="34"/>
      <c r="O11" s="202">
        <f>IF('Rekapitulace stavby'!AN10="","",'Rekapitulace stavby'!AN10)</f>
      </c>
      <c r="P11" s="216"/>
      <c r="Q11" s="34"/>
      <c r="R11" s="35"/>
    </row>
    <row r="12" spans="2:18" s="1" customFormat="1" ht="18" customHeight="1">
      <c r="B12" s="33"/>
      <c r="C12" s="34"/>
      <c r="D12" s="34"/>
      <c r="E12" s="26" t="str">
        <f>IF('Rekapitulace stavby'!E11="","",'Rekapitulace stavby'!E11)</f>
        <v> </v>
      </c>
      <c r="F12" s="34"/>
      <c r="G12" s="34"/>
      <c r="H12" s="34"/>
      <c r="I12" s="34"/>
      <c r="J12" s="34"/>
      <c r="K12" s="34"/>
      <c r="L12" s="34"/>
      <c r="M12" s="28" t="s">
        <v>33</v>
      </c>
      <c r="N12" s="34"/>
      <c r="O12" s="202">
        <f>IF('Rekapitulace stavby'!AN11="","",'Rekapitulace stavby'!AN11)</f>
      </c>
      <c r="P12" s="216"/>
      <c r="Q12" s="34"/>
      <c r="R12" s="35"/>
    </row>
    <row r="13" spans="2:18" s="1" customFormat="1" ht="6.7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2:18" s="1" customFormat="1" ht="14.25" customHeight="1">
      <c r="B14" s="33"/>
      <c r="C14" s="34"/>
      <c r="D14" s="28" t="s">
        <v>34</v>
      </c>
      <c r="E14" s="34"/>
      <c r="F14" s="34"/>
      <c r="G14" s="34"/>
      <c r="H14" s="34"/>
      <c r="I14" s="34"/>
      <c r="J14" s="34"/>
      <c r="K14" s="34"/>
      <c r="L14" s="34"/>
      <c r="M14" s="28" t="s">
        <v>31</v>
      </c>
      <c r="N14" s="34"/>
      <c r="O14" s="239" t="str">
        <f>IF('Rekapitulace stavby'!AN13="","",'Rekapitulace stavby'!AN13)</f>
        <v>Vyplň údaj</v>
      </c>
      <c r="P14" s="216"/>
      <c r="Q14" s="34"/>
      <c r="R14" s="35"/>
    </row>
    <row r="15" spans="2:18" s="1" customFormat="1" ht="18" customHeight="1">
      <c r="B15" s="33"/>
      <c r="C15" s="34"/>
      <c r="D15" s="34"/>
      <c r="E15" s="239" t="str">
        <f>IF('Rekapitulace stavby'!E14="","",'Rekapitulace stavby'!E14)</f>
        <v>Vyplň údaj</v>
      </c>
      <c r="F15" s="216"/>
      <c r="G15" s="216"/>
      <c r="H15" s="216"/>
      <c r="I15" s="216"/>
      <c r="J15" s="216"/>
      <c r="K15" s="216"/>
      <c r="L15" s="216"/>
      <c r="M15" s="28" t="s">
        <v>33</v>
      </c>
      <c r="N15" s="34"/>
      <c r="O15" s="239" t="str">
        <f>IF('Rekapitulace stavby'!AN14="","",'Rekapitulace stavby'!AN14)</f>
        <v>Vyplň údaj</v>
      </c>
      <c r="P15" s="216"/>
      <c r="Q15" s="34"/>
      <c r="R15" s="35"/>
    </row>
    <row r="16" spans="2:18" s="1" customFormat="1" ht="6.75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1" customFormat="1" ht="14.25" customHeight="1">
      <c r="B17" s="33"/>
      <c r="C17" s="34"/>
      <c r="D17" s="28" t="s">
        <v>36</v>
      </c>
      <c r="E17" s="34"/>
      <c r="F17" s="34"/>
      <c r="G17" s="34"/>
      <c r="H17" s="34"/>
      <c r="I17" s="34"/>
      <c r="J17" s="34"/>
      <c r="K17" s="34"/>
      <c r="L17" s="34"/>
      <c r="M17" s="28" t="s">
        <v>31</v>
      </c>
      <c r="N17" s="34"/>
      <c r="O17" s="202">
        <f>IF('Rekapitulace stavby'!AN16="","",'Rekapitulace stavby'!AN16)</f>
      </c>
      <c r="P17" s="216"/>
      <c r="Q17" s="34"/>
      <c r="R17" s="35"/>
    </row>
    <row r="18" spans="2:18" s="1" customFormat="1" ht="18" customHeight="1">
      <c r="B18" s="33"/>
      <c r="C18" s="34"/>
      <c r="D18" s="34"/>
      <c r="E18" s="26" t="str">
        <f>IF('Rekapitulace stavby'!E17="","",'Rekapitulace stavby'!E17)</f>
        <v> </v>
      </c>
      <c r="F18" s="34"/>
      <c r="G18" s="34"/>
      <c r="H18" s="34"/>
      <c r="I18" s="34"/>
      <c r="J18" s="34"/>
      <c r="K18" s="34"/>
      <c r="L18" s="34"/>
      <c r="M18" s="28" t="s">
        <v>33</v>
      </c>
      <c r="N18" s="34"/>
      <c r="O18" s="202">
        <f>IF('Rekapitulace stavby'!AN17="","",'Rekapitulace stavby'!AN17)</f>
      </c>
      <c r="P18" s="216"/>
      <c r="Q18" s="34"/>
      <c r="R18" s="35"/>
    </row>
    <row r="19" spans="2:18" s="1" customFormat="1" ht="6.7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1" customFormat="1" ht="14.25" customHeight="1">
      <c r="B20" s="33"/>
      <c r="C20" s="34"/>
      <c r="D20" s="28" t="s">
        <v>38</v>
      </c>
      <c r="E20" s="34"/>
      <c r="F20" s="34"/>
      <c r="G20" s="34"/>
      <c r="H20" s="34"/>
      <c r="I20" s="34"/>
      <c r="J20" s="34"/>
      <c r="K20" s="34"/>
      <c r="L20" s="34"/>
      <c r="M20" s="28" t="s">
        <v>31</v>
      </c>
      <c r="N20" s="34"/>
      <c r="O20" s="202" t="s">
        <v>21</v>
      </c>
      <c r="P20" s="216"/>
      <c r="Q20" s="34"/>
      <c r="R20" s="35"/>
    </row>
    <row r="21" spans="2:18" s="1" customFormat="1" ht="18" customHeight="1">
      <c r="B21" s="33"/>
      <c r="C21" s="34"/>
      <c r="D21" s="34"/>
      <c r="E21" s="26" t="s">
        <v>39</v>
      </c>
      <c r="F21" s="34"/>
      <c r="G21" s="34"/>
      <c r="H21" s="34"/>
      <c r="I21" s="34"/>
      <c r="J21" s="34"/>
      <c r="K21" s="34"/>
      <c r="L21" s="34"/>
      <c r="M21" s="28" t="s">
        <v>33</v>
      </c>
      <c r="N21" s="34"/>
      <c r="O21" s="202" t="s">
        <v>21</v>
      </c>
      <c r="P21" s="216"/>
      <c r="Q21" s="34"/>
      <c r="R21" s="35"/>
    </row>
    <row r="22" spans="2:18" s="1" customFormat="1" ht="6.7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4.25" customHeight="1">
      <c r="B23" s="33"/>
      <c r="C23" s="34"/>
      <c r="D23" s="28" t="s">
        <v>40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22.5" customHeight="1">
      <c r="B24" s="33"/>
      <c r="C24" s="34"/>
      <c r="D24" s="34"/>
      <c r="E24" s="205" t="s">
        <v>21</v>
      </c>
      <c r="F24" s="216"/>
      <c r="G24" s="216"/>
      <c r="H24" s="216"/>
      <c r="I24" s="216"/>
      <c r="J24" s="216"/>
      <c r="K24" s="216"/>
      <c r="L24" s="216"/>
      <c r="M24" s="34"/>
      <c r="N24" s="34"/>
      <c r="O24" s="34"/>
      <c r="P24" s="34"/>
      <c r="Q24" s="34"/>
      <c r="R24" s="35"/>
    </row>
    <row r="25" spans="2:18" s="1" customFormat="1" ht="6.7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1" customFormat="1" ht="6.75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25" customHeight="1">
      <c r="B27" s="33"/>
      <c r="C27" s="34"/>
      <c r="D27" s="112" t="s">
        <v>109</v>
      </c>
      <c r="E27" s="34"/>
      <c r="F27" s="34"/>
      <c r="G27" s="34"/>
      <c r="H27" s="34"/>
      <c r="I27" s="34"/>
      <c r="J27" s="34"/>
      <c r="K27" s="34"/>
      <c r="L27" s="34"/>
      <c r="M27" s="206">
        <f>N87</f>
        <v>0</v>
      </c>
      <c r="N27" s="216"/>
      <c r="O27" s="216"/>
      <c r="P27" s="216"/>
      <c r="Q27" s="34"/>
      <c r="R27" s="35"/>
    </row>
    <row r="28" spans="2:18" s="1" customFormat="1" ht="14.25" customHeight="1">
      <c r="B28" s="33"/>
      <c r="C28" s="34"/>
      <c r="D28" s="32" t="s">
        <v>110</v>
      </c>
      <c r="E28" s="34"/>
      <c r="F28" s="34"/>
      <c r="G28" s="34"/>
      <c r="H28" s="34"/>
      <c r="I28" s="34"/>
      <c r="J28" s="34"/>
      <c r="K28" s="34"/>
      <c r="L28" s="34"/>
      <c r="M28" s="206">
        <f>N93</f>
        <v>0</v>
      </c>
      <c r="N28" s="216"/>
      <c r="O28" s="216"/>
      <c r="P28" s="216"/>
      <c r="Q28" s="34"/>
      <c r="R28" s="35"/>
    </row>
    <row r="29" spans="2:18" s="1" customFormat="1" ht="6.7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1" customFormat="1" ht="24.75" customHeight="1">
      <c r="B30" s="33"/>
      <c r="C30" s="34"/>
      <c r="D30" s="113" t="s">
        <v>43</v>
      </c>
      <c r="E30" s="34"/>
      <c r="F30" s="34"/>
      <c r="G30" s="34"/>
      <c r="H30" s="34"/>
      <c r="I30" s="34"/>
      <c r="J30" s="34"/>
      <c r="K30" s="34"/>
      <c r="L30" s="34"/>
      <c r="M30" s="240">
        <f>ROUNDUP(M27+M28,2)</f>
        <v>0</v>
      </c>
      <c r="N30" s="216"/>
      <c r="O30" s="216"/>
      <c r="P30" s="216"/>
      <c r="Q30" s="34"/>
      <c r="R30" s="35"/>
    </row>
    <row r="31" spans="2:18" s="1" customFormat="1" ht="6.75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25" customHeight="1">
      <c r="B32" s="33"/>
      <c r="C32" s="34"/>
      <c r="D32" s="40" t="s">
        <v>44</v>
      </c>
      <c r="E32" s="40" t="s">
        <v>45</v>
      </c>
      <c r="F32" s="41">
        <v>0.21</v>
      </c>
      <c r="G32" s="114" t="s">
        <v>46</v>
      </c>
      <c r="H32" s="241">
        <f>(SUM(BE93:BE100)+SUM(BE118:BE168))</f>
        <v>0</v>
      </c>
      <c r="I32" s="216"/>
      <c r="J32" s="216"/>
      <c r="K32" s="34"/>
      <c r="L32" s="34"/>
      <c r="M32" s="241">
        <f>ROUNDUP((SUM(BE93:BE100)+SUM(BE118:BE168)),2)*F32</f>
        <v>0</v>
      </c>
      <c r="N32" s="216"/>
      <c r="O32" s="216"/>
      <c r="P32" s="216"/>
      <c r="Q32" s="34"/>
      <c r="R32" s="35"/>
    </row>
    <row r="33" spans="2:18" s="1" customFormat="1" ht="14.25" customHeight="1">
      <c r="B33" s="33"/>
      <c r="C33" s="34"/>
      <c r="D33" s="34"/>
      <c r="E33" s="40" t="s">
        <v>47</v>
      </c>
      <c r="F33" s="41">
        <v>0.15</v>
      </c>
      <c r="G33" s="114" t="s">
        <v>46</v>
      </c>
      <c r="H33" s="241">
        <f>(SUM(BF93:BF100)+SUM(BF118:BF168))</f>
        <v>0</v>
      </c>
      <c r="I33" s="216"/>
      <c r="J33" s="216"/>
      <c r="K33" s="34"/>
      <c r="L33" s="34"/>
      <c r="M33" s="241">
        <f>ROUNDUP((SUM(BF93:BF100)+SUM(BF118:BF168)),2)*F33</f>
        <v>0</v>
      </c>
      <c r="N33" s="216"/>
      <c r="O33" s="216"/>
      <c r="P33" s="216"/>
      <c r="Q33" s="34"/>
      <c r="R33" s="35"/>
    </row>
    <row r="34" spans="2:18" s="1" customFormat="1" ht="14.25" customHeight="1" hidden="1">
      <c r="B34" s="33"/>
      <c r="C34" s="34"/>
      <c r="D34" s="34"/>
      <c r="E34" s="40" t="s">
        <v>48</v>
      </c>
      <c r="F34" s="41">
        <v>0.21</v>
      </c>
      <c r="G34" s="114" t="s">
        <v>46</v>
      </c>
      <c r="H34" s="241">
        <f>(SUM(BG93:BG100)+SUM(BG118:BG168))</f>
        <v>0</v>
      </c>
      <c r="I34" s="216"/>
      <c r="J34" s="216"/>
      <c r="K34" s="34"/>
      <c r="L34" s="34"/>
      <c r="M34" s="241">
        <v>0</v>
      </c>
      <c r="N34" s="216"/>
      <c r="O34" s="216"/>
      <c r="P34" s="216"/>
      <c r="Q34" s="34"/>
      <c r="R34" s="35"/>
    </row>
    <row r="35" spans="2:18" s="1" customFormat="1" ht="14.25" customHeight="1" hidden="1">
      <c r="B35" s="33"/>
      <c r="C35" s="34"/>
      <c r="D35" s="34"/>
      <c r="E35" s="40" t="s">
        <v>49</v>
      </c>
      <c r="F35" s="41">
        <v>0.15</v>
      </c>
      <c r="G35" s="114" t="s">
        <v>46</v>
      </c>
      <c r="H35" s="241">
        <f>(SUM(BH93:BH100)+SUM(BH118:BH168))</f>
        <v>0</v>
      </c>
      <c r="I35" s="216"/>
      <c r="J35" s="216"/>
      <c r="K35" s="34"/>
      <c r="L35" s="34"/>
      <c r="M35" s="241">
        <v>0</v>
      </c>
      <c r="N35" s="216"/>
      <c r="O35" s="216"/>
      <c r="P35" s="216"/>
      <c r="Q35" s="34"/>
      <c r="R35" s="35"/>
    </row>
    <row r="36" spans="2:18" s="1" customFormat="1" ht="14.25" customHeight="1" hidden="1">
      <c r="B36" s="33"/>
      <c r="C36" s="34"/>
      <c r="D36" s="34"/>
      <c r="E36" s="40" t="s">
        <v>50</v>
      </c>
      <c r="F36" s="41">
        <v>0</v>
      </c>
      <c r="G36" s="114" t="s">
        <v>46</v>
      </c>
      <c r="H36" s="241">
        <f>(SUM(BI93:BI100)+SUM(BI118:BI168))</f>
        <v>0</v>
      </c>
      <c r="I36" s="216"/>
      <c r="J36" s="216"/>
      <c r="K36" s="34"/>
      <c r="L36" s="34"/>
      <c r="M36" s="241">
        <v>0</v>
      </c>
      <c r="N36" s="216"/>
      <c r="O36" s="216"/>
      <c r="P36" s="216"/>
      <c r="Q36" s="34"/>
      <c r="R36" s="35"/>
    </row>
    <row r="37" spans="2:18" s="1" customFormat="1" ht="6.7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4.75" customHeight="1">
      <c r="B38" s="33"/>
      <c r="C38" s="110"/>
      <c r="D38" s="115" t="s">
        <v>51</v>
      </c>
      <c r="E38" s="73"/>
      <c r="F38" s="73"/>
      <c r="G38" s="116" t="s">
        <v>52</v>
      </c>
      <c r="H38" s="117" t="s">
        <v>53</v>
      </c>
      <c r="I38" s="73"/>
      <c r="J38" s="73"/>
      <c r="K38" s="73"/>
      <c r="L38" s="242">
        <f>SUM(M30:M36)</f>
        <v>0</v>
      </c>
      <c r="M38" s="224"/>
      <c r="N38" s="224"/>
      <c r="O38" s="224"/>
      <c r="P38" s="226"/>
      <c r="Q38" s="110"/>
      <c r="R38" s="35"/>
    </row>
    <row r="39" spans="2:18" s="1" customFormat="1" ht="14.2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2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 ht="13.5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</row>
    <row r="42" spans="2:18" ht="13.5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/>
    </row>
    <row r="43" spans="2:18" ht="13.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</row>
    <row r="44" spans="2:18" ht="13.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2:18" ht="13.5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</row>
    <row r="46" spans="2:18" ht="13.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spans="2:18" ht="13.5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</row>
    <row r="48" spans="2:18" ht="13.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spans="2:18" s="1" customFormat="1" ht="15">
      <c r="B49" s="33"/>
      <c r="C49" s="34"/>
      <c r="D49" s="48" t="s">
        <v>54</v>
      </c>
      <c r="E49" s="49"/>
      <c r="F49" s="49"/>
      <c r="G49" s="49"/>
      <c r="H49" s="50"/>
      <c r="I49" s="34"/>
      <c r="J49" s="48" t="s">
        <v>55</v>
      </c>
      <c r="K49" s="49"/>
      <c r="L49" s="49"/>
      <c r="M49" s="49"/>
      <c r="N49" s="49"/>
      <c r="O49" s="49"/>
      <c r="P49" s="50"/>
      <c r="Q49" s="34"/>
      <c r="R49" s="35"/>
    </row>
    <row r="50" spans="2:18" ht="13.5">
      <c r="B50" s="20"/>
      <c r="C50" s="21"/>
      <c r="D50" s="51"/>
      <c r="E50" s="21"/>
      <c r="F50" s="21"/>
      <c r="G50" s="21"/>
      <c r="H50" s="52"/>
      <c r="I50" s="21"/>
      <c r="J50" s="51"/>
      <c r="K50" s="21"/>
      <c r="L50" s="21"/>
      <c r="M50" s="21"/>
      <c r="N50" s="21"/>
      <c r="O50" s="21"/>
      <c r="P50" s="52"/>
      <c r="Q50" s="21"/>
      <c r="R50" s="22"/>
    </row>
    <row r="51" spans="2:18" ht="13.5">
      <c r="B51" s="20"/>
      <c r="C51" s="21"/>
      <c r="D51" s="51"/>
      <c r="E51" s="21"/>
      <c r="F51" s="21"/>
      <c r="G51" s="21"/>
      <c r="H51" s="52"/>
      <c r="I51" s="21"/>
      <c r="J51" s="51"/>
      <c r="K51" s="21"/>
      <c r="L51" s="21"/>
      <c r="M51" s="21"/>
      <c r="N51" s="21"/>
      <c r="O51" s="21"/>
      <c r="P51" s="52"/>
      <c r="Q51" s="21"/>
      <c r="R51" s="22"/>
    </row>
    <row r="52" spans="2:18" ht="13.5">
      <c r="B52" s="20"/>
      <c r="C52" s="21"/>
      <c r="D52" s="51"/>
      <c r="E52" s="21"/>
      <c r="F52" s="21"/>
      <c r="G52" s="21"/>
      <c r="H52" s="52"/>
      <c r="I52" s="21"/>
      <c r="J52" s="51"/>
      <c r="K52" s="21"/>
      <c r="L52" s="21"/>
      <c r="M52" s="21"/>
      <c r="N52" s="21"/>
      <c r="O52" s="21"/>
      <c r="P52" s="52"/>
      <c r="Q52" s="21"/>
      <c r="R52" s="22"/>
    </row>
    <row r="53" spans="2:18" ht="13.5">
      <c r="B53" s="20"/>
      <c r="C53" s="21"/>
      <c r="D53" s="51"/>
      <c r="E53" s="21"/>
      <c r="F53" s="21"/>
      <c r="G53" s="21"/>
      <c r="H53" s="52"/>
      <c r="I53" s="21"/>
      <c r="J53" s="51"/>
      <c r="K53" s="21"/>
      <c r="L53" s="21"/>
      <c r="M53" s="21"/>
      <c r="N53" s="21"/>
      <c r="O53" s="21"/>
      <c r="P53" s="52"/>
      <c r="Q53" s="21"/>
      <c r="R53" s="22"/>
    </row>
    <row r="54" spans="2:18" ht="13.5">
      <c r="B54" s="20"/>
      <c r="C54" s="21"/>
      <c r="D54" s="51"/>
      <c r="E54" s="21"/>
      <c r="F54" s="21"/>
      <c r="G54" s="21"/>
      <c r="H54" s="52"/>
      <c r="I54" s="21"/>
      <c r="J54" s="51"/>
      <c r="K54" s="21"/>
      <c r="L54" s="21"/>
      <c r="M54" s="21"/>
      <c r="N54" s="21"/>
      <c r="O54" s="21"/>
      <c r="P54" s="52"/>
      <c r="Q54" s="21"/>
      <c r="R54" s="22"/>
    </row>
    <row r="55" spans="2:18" ht="13.5">
      <c r="B55" s="20"/>
      <c r="C55" s="21"/>
      <c r="D55" s="51"/>
      <c r="E55" s="21"/>
      <c r="F55" s="21"/>
      <c r="G55" s="21"/>
      <c r="H55" s="52"/>
      <c r="I55" s="21"/>
      <c r="J55" s="51"/>
      <c r="K55" s="21"/>
      <c r="L55" s="21"/>
      <c r="M55" s="21"/>
      <c r="N55" s="21"/>
      <c r="O55" s="21"/>
      <c r="P55" s="52"/>
      <c r="Q55" s="21"/>
      <c r="R55" s="22"/>
    </row>
    <row r="56" spans="2:18" ht="13.5">
      <c r="B56" s="20"/>
      <c r="C56" s="21"/>
      <c r="D56" s="51"/>
      <c r="E56" s="21"/>
      <c r="F56" s="21"/>
      <c r="G56" s="21"/>
      <c r="H56" s="52"/>
      <c r="I56" s="21"/>
      <c r="J56" s="51"/>
      <c r="K56" s="21"/>
      <c r="L56" s="21"/>
      <c r="M56" s="21"/>
      <c r="N56" s="21"/>
      <c r="O56" s="21"/>
      <c r="P56" s="52"/>
      <c r="Q56" s="21"/>
      <c r="R56" s="22"/>
    </row>
    <row r="57" spans="2:18" ht="13.5">
      <c r="B57" s="20"/>
      <c r="C57" s="21"/>
      <c r="D57" s="51"/>
      <c r="E57" s="21"/>
      <c r="F57" s="21"/>
      <c r="G57" s="21"/>
      <c r="H57" s="52"/>
      <c r="I57" s="21"/>
      <c r="J57" s="51"/>
      <c r="K57" s="21"/>
      <c r="L57" s="21"/>
      <c r="M57" s="21"/>
      <c r="N57" s="21"/>
      <c r="O57" s="21"/>
      <c r="P57" s="52"/>
      <c r="Q57" s="21"/>
      <c r="R57" s="22"/>
    </row>
    <row r="58" spans="2:18" s="1" customFormat="1" ht="15">
      <c r="B58" s="33"/>
      <c r="C58" s="34"/>
      <c r="D58" s="53" t="s">
        <v>56</v>
      </c>
      <c r="E58" s="54"/>
      <c r="F58" s="54"/>
      <c r="G58" s="55" t="s">
        <v>57</v>
      </c>
      <c r="H58" s="56"/>
      <c r="I58" s="34"/>
      <c r="J58" s="53" t="s">
        <v>56</v>
      </c>
      <c r="K58" s="54"/>
      <c r="L58" s="54"/>
      <c r="M58" s="54"/>
      <c r="N58" s="55" t="s">
        <v>57</v>
      </c>
      <c r="O58" s="54"/>
      <c r="P58" s="56"/>
      <c r="Q58" s="34"/>
      <c r="R58" s="35"/>
    </row>
    <row r="59" spans="2:18" ht="13.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2"/>
    </row>
    <row r="60" spans="2:18" s="1" customFormat="1" ht="15">
      <c r="B60" s="33"/>
      <c r="C60" s="34"/>
      <c r="D60" s="48" t="s">
        <v>58</v>
      </c>
      <c r="E60" s="49"/>
      <c r="F60" s="49"/>
      <c r="G60" s="49"/>
      <c r="H60" s="50"/>
      <c r="I60" s="34"/>
      <c r="J60" s="48" t="s">
        <v>59</v>
      </c>
      <c r="K60" s="49"/>
      <c r="L60" s="49"/>
      <c r="M60" s="49"/>
      <c r="N60" s="49"/>
      <c r="O60" s="49"/>
      <c r="P60" s="50"/>
      <c r="Q60" s="34"/>
      <c r="R60" s="35"/>
    </row>
    <row r="61" spans="2:18" ht="13.5">
      <c r="B61" s="20"/>
      <c r="C61" s="21"/>
      <c r="D61" s="51"/>
      <c r="E61" s="21"/>
      <c r="F61" s="21"/>
      <c r="G61" s="21"/>
      <c r="H61" s="52"/>
      <c r="I61" s="21"/>
      <c r="J61" s="51"/>
      <c r="K61" s="21"/>
      <c r="L61" s="21"/>
      <c r="M61" s="21"/>
      <c r="N61" s="21"/>
      <c r="O61" s="21"/>
      <c r="P61" s="52"/>
      <c r="Q61" s="21"/>
      <c r="R61" s="22"/>
    </row>
    <row r="62" spans="2:18" ht="13.5">
      <c r="B62" s="20"/>
      <c r="C62" s="21"/>
      <c r="D62" s="51"/>
      <c r="E62" s="21"/>
      <c r="F62" s="21"/>
      <c r="G62" s="21"/>
      <c r="H62" s="52"/>
      <c r="I62" s="21"/>
      <c r="J62" s="51"/>
      <c r="K62" s="21"/>
      <c r="L62" s="21"/>
      <c r="M62" s="21"/>
      <c r="N62" s="21"/>
      <c r="O62" s="21"/>
      <c r="P62" s="52"/>
      <c r="Q62" s="21"/>
      <c r="R62" s="22"/>
    </row>
    <row r="63" spans="2:18" ht="13.5">
      <c r="B63" s="20"/>
      <c r="C63" s="21"/>
      <c r="D63" s="51"/>
      <c r="E63" s="21"/>
      <c r="F63" s="21"/>
      <c r="G63" s="21"/>
      <c r="H63" s="52"/>
      <c r="I63" s="21"/>
      <c r="J63" s="51"/>
      <c r="K63" s="21"/>
      <c r="L63" s="21"/>
      <c r="M63" s="21"/>
      <c r="N63" s="21"/>
      <c r="O63" s="21"/>
      <c r="P63" s="52"/>
      <c r="Q63" s="21"/>
      <c r="R63" s="22"/>
    </row>
    <row r="64" spans="2:18" ht="13.5">
      <c r="B64" s="20"/>
      <c r="C64" s="21"/>
      <c r="D64" s="51"/>
      <c r="E64" s="21"/>
      <c r="F64" s="21"/>
      <c r="G64" s="21"/>
      <c r="H64" s="52"/>
      <c r="I64" s="21"/>
      <c r="J64" s="51"/>
      <c r="K64" s="21"/>
      <c r="L64" s="21"/>
      <c r="M64" s="21"/>
      <c r="N64" s="21"/>
      <c r="O64" s="21"/>
      <c r="P64" s="52"/>
      <c r="Q64" s="21"/>
      <c r="R64" s="22"/>
    </row>
    <row r="65" spans="2:18" ht="13.5">
      <c r="B65" s="20"/>
      <c r="C65" s="21"/>
      <c r="D65" s="51"/>
      <c r="E65" s="21"/>
      <c r="F65" s="21"/>
      <c r="G65" s="21"/>
      <c r="H65" s="52"/>
      <c r="I65" s="21"/>
      <c r="J65" s="51"/>
      <c r="K65" s="21"/>
      <c r="L65" s="21"/>
      <c r="M65" s="21"/>
      <c r="N65" s="21"/>
      <c r="O65" s="21"/>
      <c r="P65" s="52"/>
      <c r="Q65" s="21"/>
      <c r="R65" s="22"/>
    </row>
    <row r="66" spans="2:18" ht="13.5">
      <c r="B66" s="20"/>
      <c r="C66" s="21"/>
      <c r="D66" s="51"/>
      <c r="E66" s="21"/>
      <c r="F66" s="21"/>
      <c r="G66" s="21"/>
      <c r="H66" s="52"/>
      <c r="I66" s="21"/>
      <c r="J66" s="51"/>
      <c r="K66" s="21"/>
      <c r="L66" s="21"/>
      <c r="M66" s="21"/>
      <c r="N66" s="21"/>
      <c r="O66" s="21"/>
      <c r="P66" s="52"/>
      <c r="Q66" s="21"/>
      <c r="R66" s="22"/>
    </row>
    <row r="67" spans="2:18" ht="13.5">
      <c r="B67" s="20"/>
      <c r="C67" s="21"/>
      <c r="D67" s="51"/>
      <c r="E67" s="21"/>
      <c r="F67" s="21"/>
      <c r="G67" s="21"/>
      <c r="H67" s="52"/>
      <c r="I67" s="21"/>
      <c r="J67" s="51"/>
      <c r="K67" s="21"/>
      <c r="L67" s="21"/>
      <c r="M67" s="21"/>
      <c r="N67" s="21"/>
      <c r="O67" s="21"/>
      <c r="P67" s="52"/>
      <c r="Q67" s="21"/>
      <c r="R67" s="22"/>
    </row>
    <row r="68" spans="2:18" ht="13.5">
      <c r="B68" s="20"/>
      <c r="C68" s="21"/>
      <c r="D68" s="51"/>
      <c r="E68" s="21"/>
      <c r="F68" s="21"/>
      <c r="G68" s="21"/>
      <c r="H68" s="52"/>
      <c r="I68" s="21"/>
      <c r="J68" s="51"/>
      <c r="K68" s="21"/>
      <c r="L68" s="21"/>
      <c r="M68" s="21"/>
      <c r="N68" s="21"/>
      <c r="O68" s="21"/>
      <c r="P68" s="52"/>
      <c r="Q68" s="21"/>
      <c r="R68" s="22"/>
    </row>
    <row r="69" spans="2:18" s="1" customFormat="1" ht="15">
      <c r="B69" s="33"/>
      <c r="C69" s="34"/>
      <c r="D69" s="53" t="s">
        <v>56</v>
      </c>
      <c r="E69" s="54"/>
      <c r="F69" s="54"/>
      <c r="G69" s="55" t="s">
        <v>57</v>
      </c>
      <c r="H69" s="56"/>
      <c r="I69" s="34"/>
      <c r="J69" s="53" t="s">
        <v>56</v>
      </c>
      <c r="K69" s="54"/>
      <c r="L69" s="54"/>
      <c r="M69" s="54"/>
      <c r="N69" s="55" t="s">
        <v>57</v>
      </c>
      <c r="O69" s="54"/>
      <c r="P69" s="56"/>
      <c r="Q69" s="34"/>
      <c r="R69" s="35"/>
    </row>
    <row r="70" spans="2:18" s="1" customFormat="1" ht="14.25" customHeight="1">
      <c r="B70" s="57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9"/>
    </row>
    <row r="74" spans="2:18" s="1" customFormat="1" ht="6.75" customHeight="1">
      <c r="B74" s="60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2"/>
    </row>
    <row r="75" spans="2:18" s="1" customFormat="1" ht="36.75" customHeight="1">
      <c r="B75" s="33"/>
      <c r="C75" s="197" t="s">
        <v>111</v>
      </c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35"/>
    </row>
    <row r="76" spans="2:18" s="1" customFormat="1" ht="6.75" customHeight="1"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5"/>
    </row>
    <row r="77" spans="2:18" s="1" customFormat="1" ht="30" customHeight="1">
      <c r="B77" s="33"/>
      <c r="C77" s="28" t="s">
        <v>17</v>
      </c>
      <c r="D77" s="34"/>
      <c r="E77" s="34"/>
      <c r="F77" s="237" t="str">
        <f>F6</f>
        <v>Písek - 2 x SSZ - výměna technologie SSZ (Řadič + vložky návěstidel)_PR1</v>
      </c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34"/>
      <c r="R77" s="35"/>
    </row>
    <row r="78" spans="2:18" s="1" customFormat="1" ht="36.75" customHeight="1">
      <c r="B78" s="33"/>
      <c r="C78" s="67" t="s">
        <v>101</v>
      </c>
      <c r="D78" s="34"/>
      <c r="E78" s="34"/>
      <c r="F78" s="217" t="str">
        <f>F7</f>
        <v>P.I08 - křižovatka SSZ Kollárova x Tyršova</v>
      </c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34"/>
      <c r="R78" s="35"/>
    </row>
    <row r="79" spans="2:18" s="1" customFormat="1" ht="6.75" customHeight="1"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5"/>
    </row>
    <row r="80" spans="2:18" s="1" customFormat="1" ht="18" customHeight="1">
      <c r="B80" s="33"/>
      <c r="C80" s="28" t="s">
        <v>24</v>
      </c>
      <c r="D80" s="34"/>
      <c r="E80" s="34"/>
      <c r="F80" s="26" t="str">
        <f>F9</f>
        <v>Písek </v>
      </c>
      <c r="G80" s="34"/>
      <c r="H80" s="34"/>
      <c r="I80" s="34"/>
      <c r="J80" s="34"/>
      <c r="K80" s="28" t="s">
        <v>26</v>
      </c>
      <c r="L80" s="34"/>
      <c r="M80" s="243" t="str">
        <f>IF(O9="","",O9)</f>
        <v>4.2.2016</v>
      </c>
      <c r="N80" s="216"/>
      <c r="O80" s="216"/>
      <c r="P80" s="216"/>
      <c r="Q80" s="34"/>
      <c r="R80" s="35"/>
    </row>
    <row r="81" spans="2:18" s="1" customFormat="1" ht="6.75" customHeight="1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5"/>
    </row>
    <row r="82" spans="2:18" s="1" customFormat="1" ht="15">
      <c r="B82" s="33"/>
      <c r="C82" s="28" t="s">
        <v>30</v>
      </c>
      <c r="D82" s="34"/>
      <c r="E82" s="34"/>
      <c r="F82" s="26" t="str">
        <f>E12</f>
        <v> </v>
      </c>
      <c r="G82" s="34"/>
      <c r="H82" s="34"/>
      <c r="I82" s="34"/>
      <c r="J82" s="34"/>
      <c r="K82" s="28" t="s">
        <v>36</v>
      </c>
      <c r="L82" s="34"/>
      <c r="M82" s="202" t="str">
        <f>E18</f>
        <v> </v>
      </c>
      <c r="N82" s="216"/>
      <c r="O82" s="216"/>
      <c r="P82" s="216"/>
      <c r="Q82" s="216"/>
      <c r="R82" s="35"/>
    </row>
    <row r="83" spans="2:18" s="1" customFormat="1" ht="14.25" customHeight="1">
      <c r="B83" s="33"/>
      <c r="C83" s="28" t="s">
        <v>34</v>
      </c>
      <c r="D83" s="34"/>
      <c r="E83" s="34"/>
      <c r="F83" s="26" t="str">
        <f>IF(E15="","",E15)</f>
        <v>Vyplň údaj</v>
      </c>
      <c r="G83" s="34"/>
      <c r="H83" s="34"/>
      <c r="I83" s="34"/>
      <c r="J83" s="34"/>
      <c r="K83" s="28" t="s">
        <v>38</v>
      </c>
      <c r="L83" s="34"/>
      <c r="M83" s="202" t="str">
        <f>E21</f>
        <v>Ing. Urban</v>
      </c>
      <c r="N83" s="216"/>
      <c r="O83" s="216"/>
      <c r="P83" s="216"/>
      <c r="Q83" s="216"/>
      <c r="R83" s="35"/>
    </row>
    <row r="84" spans="2:18" s="1" customFormat="1" ht="9.75" customHeight="1"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5"/>
    </row>
    <row r="85" spans="2:18" s="1" customFormat="1" ht="29.25" customHeight="1">
      <c r="B85" s="33"/>
      <c r="C85" s="244" t="s">
        <v>112</v>
      </c>
      <c r="D85" s="245"/>
      <c r="E85" s="245"/>
      <c r="F85" s="245"/>
      <c r="G85" s="245"/>
      <c r="H85" s="110"/>
      <c r="I85" s="110"/>
      <c r="J85" s="110"/>
      <c r="K85" s="110"/>
      <c r="L85" s="110"/>
      <c r="M85" s="110"/>
      <c r="N85" s="244" t="s">
        <v>113</v>
      </c>
      <c r="O85" s="216"/>
      <c r="P85" s="216"/>
      <c r="Q85" s="216"/>
      <c r="R85" s="35"/>
    </row>
    <row r="86" spans="2:18" s="1" customFormat="1" ht="9.75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5"/>
    </row>
    <row r="87" spans="2:47" s="1" customFormat="1" ht="29.25" customHeight="1">
      <c r="B87" s="33"/>
      <c r="C87" s="118" t="s">
        <v>114</v>
      </c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234">
        <f>N118</f>
        <v>0</v>
      </c>
      <c r="O87" s="216"/>
      <c r="P87" s="216"/>
      <c r="Q87" s="216"/>
      <c r="R87" s="35"/>
      <c r="AU87" s="16" t="s">
        <v>115</v>
      </c>
    </row>
    <row r="88" spans="2:18" s="6" customFormat="1" ht="24.75" customHeight="1">
      <c r="B88" s="119"/>
      <c r="C88" s="120"/>
      <c r="D88" s="121" t="s">
        <v>116</v>
      </c>
      <c r="E88" s="120"/>
      <c r="F88" s="120"/>
      <c r="G88" s="120"/>
      <c r="H88" s="120"/>
      <c r="I88" s="120"/>
      <c r="J88" s="120"/>
      <c r="K88" s="120"/>
      <c r="L88" s="120"/>
      <c r="M88" s="120"/>
      <c r="N88" s="246">
        <f>N119</f>
        <v>0</v>
      </c>
      <c r="O88" s="247"/>
      <c r="P88" s="247"/>
      <c r="Q88" s="247"/>
      <c r="R88" s="122"/>
    </row>
    <row r="89" spans="2:18" s="7" customFormat="1" ht="19.5" customHeight="1">
      <c r="B89" s="123"/>
      <c r="C89" s="124"/>
      <c r="D89" s="125" t="s">
        <v>117</v>
      </c>
      <c r="E89" s="124"/>
      <c r="F89" s="124"/>
      <c r="G89" s="124"/>
      <c r="H89" s="124"/>
      <c r="I89" s="124"/>
      <c r="J89" s="124"/>
      <c r="K89" s="124"/>
      <c r="L89" s="124"/>
      <c r="M89" s="124"/>
      <c r="N89" s="232">
        <f>N120</f>
        <v>0</v>
      </c>
      <c r="O89" s="248"/>
      <c r="P89" s="248"/>
      <c r="Q89" s="248"/>
      <c r="R89" s="126"/>
    </row>
    <row r="90" spans="2:18" s="6" customFormat="1" ht="24.75" customHeight="1">
      <c r="B90" s="119"/>
      <c r="C90" s="120"/>
      <c r="D90" s="121" t="s">
        <v>118</v>
      </c>
      <c r="E90" s="120"/>
      <c r="F90" s="120"/>
      <c r="G90" s="120"/>
      <c r="H90" s="120"/>
      <c r="I90" s="120"/>
      <c r="J90" s="120"/>
      <c r="K90" s="120"/>
      <c r="L90" s="120"/>
      <c r="M90" s="120"/>
      <c r="N90" s="246">
        <f>N122</f>
        <v>0</v>
      </c>
      <c r="O90" s="247"/>
      <c r="P90" s="247"/>
      <c r="Q90" s="247"/>
      <c r="R90" s="122"/>
    </row>
    <row r="91" spans="2:18" s="7" customFormat="1" ht="19.5" customHeight="1">
      <c r="B91" s="123"/>
      <c r="C91" s="124"/>
      <c r="D91" s="125" t="s">
        <v>119</v>
      </c>
      <c r="E91" s="124"/>
      <c r="F91" s="124"/>
      <c r="G91" s="124"/>
      <c r="H91" s="124"/>
      <c r="I91" s="124"/>
      <c r="J91" s="124"/>
      <c r="K91" s="124"/>
      <c r="L91" s="124"/>
      <c r="M91" s="124"/>
      <c r="N91" s="232">
        <f>N123</f>
        <v>0</v>
      </c>
      <c r="O91" s="248"/>
      <c r="P91" s="248"/>
      <c r="Q91" s="248"/>
      <c r="R91" s="126"/>
    </row>
    <row r="92" spans="2:18" s="1" customFormat="1" ht="21.75" customHeight="1">
      <c r="B92" s="33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5"/>
    </row>
    <row r="93" spans="2:21" s="1" customFormat="1" ht="29.25" customHeight="1">
      <c r="B93" s="33"/>
      <c r="C93" s="118" t="s">
        <v>120</v>
      </c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249">
        <f>ROUNDUP(N94+N95+N96+N97+N98+N99,2)</f>
        <v>0</v>
      </c>
      <c r="O93" s="216"/>
      <c r="P93" s="216"/>
      <c r="Q93" s="216"/>
      <c r="R93" s="35"/>
      <c r="T93" s="127"/>
      <c r="U93" s="128" t="s">
        <v>44</v>
      </c>
    </row>
    <row r="94" spans="2:65" s="1" customFormat="1" ht="18" customHeight="1">
      <c r="B94" s="129"/>
      <c r="C94" s="130"/>
      <c r="D94" s="230" t="s">
        <v>121</v>
      </c>
      <c r="E94" s="250"/>
      <c r="F94" s="250"/>
      <c r="G94" s="250"/>
      <c r="H94" s="250"/>
      <c r="I94" s="130"/>
      <c r="J94" s="130"/>
      <c r="K94" s="130"/>
      <c r="L94" s="130"/>
      <c r="M94" s="130"/>
      <c r="N94" s="231">
        <f>ROUNDUP(N87*T94,2)</f>
        <v>0</v>
      </c>
      <c r="O94" s="250"/>
      <c r="P94" s="250"/>
      <c r="Q94" s="250"/>
      <c r="R94" s="131"/>
      <c r="S94" s="132"/>
      <c r="T94" s="133"/>
      <c r="U94" s="134" t="s">
        <v>45</v>
      </c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6" t="s">
        <v>122</v>
      </c>
      <c r="AZ94" s="135"/>
      <c r="BA94" s="135"/>
      <c r="BB94" s="135"/>
      <c r="BC94" s="135"/>
      <c r="BD94" s="135"/>
      <c r="BE94" s="137">
        <f aca="true" t="shared" si="0" ref="BE94:BE99">IF(U94="základní",N94,0)</f>
        <v>0</v>
      </c>
      <c r="BF94" s="137">
        <f aca="true" t="shared" si="1" ref="BF94:BF99">IF(U94="snížená",N94,0)</f>
        <v>0</v>
      </c>
      <c r="BG94" s="137">
        <f aca="true" t="shared" si="2" ref="BG94:BG99">IF(U94="zákl. přenesená",N94,0)</f>
        <v>0</v>
      </c>
      <c r="BH94" s="137">
        <f aca="true" t="shared" si="3" ref="BH94:BH99">IF(U94="sníž. přenesená",N94,0)</f>
        <v>0</v>
      </c>
      <c r="BI94" s="137">
        <f aca="true" t="shared" si="4" ref="BI94:BI99">IF(U94="nulová",N94,0)</f>
        <v>0</v>
      </c>
      <c r="BJ94" s="136" t="s">
        <v>23</v>
      </c>
      <c r="BK94" s="135"/>
      <c r="BL94" s="135"/>
      <c r="BM94" s="135"/>
    </row>
    <row r="95" spans="2:65" s="1" customFormat="1" ht="18" customHeight="1">
      <c r="B95" s="129"/>
      <c r="C95" s="130"/>
      <c r="D95" s="230" t="s">
        <v>123</v>
      </c>
      <c r="E95" s="250"/>
      <c r="F95" s="250"/>
      <c r="G95" s="250"/>
      <c r="H95" s="250"/>
      <c r="I95" s="130"/>
      <c r="J95" s="130"/>
      <c r="K95" s="130"/>
      <c r="L95" s="130"/>
      <c r="M95" s="130"/>
      <c r="N95" s="231">
        <f>ROUNDUP(N87*T95,2)</f>
        <v>0</v>
      </c>
      <c r="O95" s="250"/>
      <c r="P95" s="250"/>
      <c r="Q95" s="250"/>
      <c r="R95" s="131"/>
      <c r="S95" s="132"/>
      <c r="T95" s="133"/>
      <c r="U95" s="134" t="s">
        <v>45</v>
      </c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6" t="s">
        <v>122</v>
      </c>
      <c r="AZ95" s="135"/>
      <c r="BA95" s="135"/>
      <c r="BB95" s="135"/>
      <c r="BC95" s="135"/>
      <c r="BD95" s="135"/>
      <c r="BE95" s="137">
        <f t="shared" si="0"/>
        <v>0</v>
      </c>
      <c r="BF95" s="137">
        <f t="shared" si="1"/>
        <v>0</v>
      </c>
      <c r="BG95" s="137">
        <f t="shared" si="2"/>
        <v>0</v>
      </c>
      <c r="BH95" s="137">
        <f t="shared" si="3"/>
        <v>0</v>
      </c>
      <c r="BI95" s="137">
        <f t="shared" si="4"/>
        <v>0</v>
      </c>
      <c r="BJ95" s="136" t="s">
        <v>23</v>
      </c>
      <c r="BK95" s="135"/>
      <c r="BL95" s="135"/>
      <c r="BM95" s="135"/>
    </row>
    <row r="96" spans="2:65" s="1" customFormat="1" ht="18" customHeight="1">
      <c r="B96" s="129"/>
      <c r="C96" s="130"/>
      <c r="D96" s="230" t="s">
        <v>124</v>
      </c>
      <c r="E96" s="250"/>
      <c r="F96" s="250"/>
      <c r="G96" s="250"/>
      <c r="H96" s="250"/>
      <c r="I96" s="130"/>
      <c r="J96" s="130"/>
      <c r="K96" s="130"/>
      <c r="L96" s="130"/>
      <c r="M96" s="130"/>
      <c r="N96" s="231">
        <f>ROUNDUP(N87*T96,2)</f>
        <v>0</v>
      </c>
      <c r="O96" s="250"/>
      <c r="P96" s="250"/>
      <c r="Q96" s="250"/>
      <c r="R96" s="131"/>
      <c r="S96" s="132"/>
      <c r="T96" s="133"/>
      <c r="U96" s="134" t="s">
        <v>45</v>
      </c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6" t="s">
        <v>122</v>
      </c>
      <c r="AZ96" s="135"/>
      <c r="BA96" s="135"/>
      <c r="BB96" s="135"/>
      <c r="BC96" s="135"/>
      <c r="BD96" s="135"/>
      <c r="BE96" s="137">
        <f t="shared" si="0"/>
        <v>0</v>
      </c>
      <c r="BF96" s="137">
        <f t="shared" si="1"/>
        <v>0</v>
      </c>
      <c r="BG96" s="137">
        <f t="shared" si="2"/>
        <v>0</v>
      </c>
      <c r="BH96" s="137">
        <f t="shared" si="3"/>
        <v>0</v>
      </c>
      <c r="BI96" s="137">
        <f t="shared" si="4"/>
        <v>0</v>
      </c>
      <c r="BJ96" s="136" t="s">
        <v>23</v>
      </c>
      <c r="BK96" s="135"/>
      <c r="BL96" s="135"/>
      <c r="BM96" s="135"/>
    </row>
    <row r="97" spans="2:65" s="1" customFormat="1" ht="18" customHeight="1">
      <c r="B97" s="129"/>
      <c r="C97" s="130"/>
      <c r="D97" s="230" t="s">
        <v>125</v>
      </c>
      <c r="E97" s="250"/>
      <c r="F97" s="250"/>
      <c r="G97" s="250"/>
      <c r="H97" s="250"/>
      <c r="I97" s="130"/>
      <c r="J97" s="130"/>
      <c r="K97" s="130"/>
      <c r="L97" s="130"/>
      <c r="M97" s="130"/>
      <c r="N97" s="231">
        <f>ROUNDUP(N87*T97,2)</f>
        <v>0</v>
      </c>
      <c r="O97" s="250"/>
      <c r="P97" s="250"/>
      <c r="Q97" s="250"/>
      <c r="R97" s="131"/>
      <c r="S97" s="132"/>
      <c r="T97" s="133"/>
      <c r="U97" s="134" t="s">
        <v>45</v>
      </c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6" t="s">
        <v>122</v>
      </c>
      <c r="AZ97" s="135"/>
      <c r="BA97" s="135"/>
      <c r="BB97" s="135"/>
      <c r="BC97" s="135"/>
      <c r="BD97" s="135"/>
      <c r="BE97" s="137">
        <f t="shared" si="0"/>
        <v>0</v>
      </c>
      <c r="BF97" s="137">
        <f t="shared" si="1"/>
        <v>0</v>
      </c>
      <c r="BG97" s="137">
        <f t="shared" si="2"/>
        <v>0</v>
      </c>
      <c r="BH97" s="137">
        <f t="shared" si="3"/>
        <v>0</v>
      </c>
      <c r="BI97" s="137">
        <f t="shared" si="4"/>
        <v>0</v>
      </c>
      <c r="BJ97" s="136" t="s">
        <v>23</v>
      </c>
      <c r="BK97" s="135"/>
      <c r="BL97" s="135"/>
      <c r="BM97" s="135"/>
    </row>
    <row r="98" spans="2:65" s="1" customFormat="1" ht="18" customHeight="1">
      <c r="B98" s="129"/>
      <c r="C98" s="130"/>
      <c r="D98" s="230" t="s">
        <v>126</v>
      </c>
      <c r="E98" s="250"/>
      <c r="F98" s="250"/>
      <c r="G98" s="250"/>
      <c r="H98" s="250"/>
      <c r="I98" s="130"/>
      <c r="J98" s="130"/>
      <c r="K98" s="130"/>
      <c r="L98" s="130"/>
      <c r="M98" s="130"/>
      <c r="N98" s="231">
        <f>ROUNDUP(N87*T98,2)</f>
        <v>0</v>
      </c>
      <c r="O98" s="250"/>
      <c r="P98" s="250"/>
      <c r="Q98" s="250"/>
      <c r="R98" s="131"/>
      <c r="S98" s="132"/>
      <c r="T98" s="133"/>
      <c r="U98" s="134" t="s">
        <v>45</v>
      </c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6" t="s">
        <v>122</v>
      </c>
      <c r="AZ98" s="135"/>
      <c r="BA98" s="135"/>
      <c r="BB98" s="135"/>
      <c r="BC98" s="135"/>
      <c r="BD98" s="135"/>
      <c r="BE98" s="137">
        <f t="shared" si="0"/>
        <v>0</v>
      </c>
      <c r="BF98" s="137">
        <f t="shared" si="1"/>
        <v>0</v>
      </c>
      <c r="BG98" s="137">
        <f t="shared" si="2"/>
        <v>0</v>
      </c>
      <c r="BH98" s="137">
        <f t="shared" si="3"/>
        <v>0</v>
      </c>
      <c r="BI98" s="137">
        <f t="shared" si="4"/>
        <v>0</v>
      </c>
      <c r="BJ98" s="136" t="s">
        <v>23</v>
      </c>
      <c r="BK98" s="135"/>
      <c r="BL98" s="135"/>
      <c r="BM98" s="135"/>
    </row>
    <row r="99" spans="2:65" s="1" customFormat="1" ht="18" customHeight="1">
      <c r="B99" s="129"/>
      <c r="C99" s="130"/>
      <c r="D99" s="138" t="s">
        <v>127</v>
      </c>
      <c r="E99" s="130"/>
      <c r="F99" s="130"/>
      <c r="G99" s="130"/>
      <c r="H99" s="130"/>
      <c r="I99" s="130"/>
      <c r="J99" s="130"/>
      <c r="K99" s="130"/>
      <c r="L99" s="130"/>
      <c r="M99" s="130"/>
      <c r="N99" s="231">
        <f>ROUNDUP(N87*T99,2)</f>
        <v>0</v>
      </c>
      <c r="O99" s="250"/>
      <c r="P99" s="250"/>
      <c r="Q99" s="250"/>
      <c r="R99" s="131"/>
      <c r="S99" s="132"/>
      <c r="T99" s="139"/>
      <c r="U99" s="140" t="s">
        <v>45</v>
      </c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6" t="s">
        <v>128</v>
      </c>
      <c r="AZ99" s="135"/>
      <c r="BA99" s="135"/>
      <c r="BB99" s="135"/>
      <c r="BC99" s="135"/>
      <c r="BD99" s="135"/>
      <c r="BE99" s="137">
        <f t="shared" si="0"/>
        <v>0</v>
      </c>
      <c r="BF99" s="137">
        <f t="shared" si="1"/>
        <v>0</v>
      </c>
      <c r="BG99" s="137">
        <f t="shared" si="2"/>
        <v>0</v>
      </c>
      <c r="BH99" s="137">
        <f t="shared" si="3"/>
        <v>0</v>
      </c>
      <c r="BI99" s="137">
        <f t="shared" si="4"/>
        <v>0</v>
      </c>
      <c r="BJ99" s="136" t="s">
        <v>23</v>
      </c>
      <c r="BK99" s="135"/>
      <c r="BL99" s="135"/>
      <c r="BM99" s="135"/>
    </row>
    <row r="100" spans="2:18" s="1" customFormat="1" ht="13.5">
      <c r="B100" s="33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5"/>
    </row>
    <row r="101" spans="2:18" s="1" customFormat="1" ht="29.25" customHeight="1">
      <c r="B101" s="33"/>
      <c r="C101" s="109" t="s">
        <v>97</v>
      </c>
      <c r="D101" s="110"/>
      <c r="E101" s="110"/>
      <c r="F101" s="110"/>
      <c r="G101" s="110"/>
      <c r="H101" s="110"/>
      <c r="I101" s="110"/>
      <c r="J101" s="110"/>
      <c r="K101" s="110"/>
      <c r="L101" s="235">
        <f>ROUNDUP(SUM(N87+N93),2)</f>
        <v>0</v>
      </c>
      <c r="M101" s="245"/>
      <c r="N101" s="245"/>
      <c r="O101" s="245"/>
      <c r="P101" s="245"/>
      <c r="Q101" s="245"/>
      <c r="R101" s="35"/>
    </row>
    <row r="102" spans="2:18" s="1" customFormat="1" ht="6.75" customHeight="1">
      <c r="B102" s="57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9"/>
    </row>
    <row r="106" spans="2:18" s="1" customFormat="1" ht="6.75" customHeight="1">
      <c r="B106" s="60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2"/>
    </row>
    <row r="107" spans="2:18" s="1" customFormat="1" ht="36.75" customHeight="1">
      <c r="B107" s="33"/>
      <c r="C107" s="197" t="s">
        <v>129</v>
      </c>
      <c r="D107" s="216"/>
      <c r="E107" s="216"/>
      <c r="F107" s="216"/>
      <c r="G107" s="216"/>
      <c r="H107" s="216"/>
      <c r="I107" s="216"/>
      <c r="J107" s="216"/>
      <c r="K107" s="216"/>
      <c r="L107" s="216"/>
      <c r="M107" s="216"/>
      <c r="N107" s="216"/>
      <c r="O107" s="216"/>
      <c r="P107" s="216"/>
      <c r="Q107" s="216"/>
      <c r="R107" s="35"/>
    </row>
    <row r="108" spans="2:18" s="1" customFormat="1" ht="6.75" customHeight="1">
      <c r="B108" s="33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5"/>
    </row>
    <row r="109" spans="2:18" s="1" customFormat="1" ht="30" customHeight="1">
      <c r="B109" s="33"/>
      <c r="C109" s="28" t="s">
        <v>17</v>
      </c>
      <c r="D109" s="34"/>
      <c r="E109" s="34"/>
      <c r="F109" s="237" t="str">
        <f>F6</f>
        <v>Písek - 2 x SSZ - výměna technologie SSZ (Řadič + vložky návěstidel)_PR1</v>
      </c>
      <c r="G109" s="216"/>
      <c r="H109" s="216"/>
      <c r="I109" s="216"/>
      <c r="J109" s="216"/>
      <c r="K109" s="216"/>
      <c r="L109" s="216"/>
      <c r="M109" s="216"/>
      <c r="N109" s="216"/>
      <c r="O109" s="216"/>
      <c r="P109" s="216"/>
      <c r="Q109" s="34"/>
      <c r="R109" s="35"/>
    </row>
    <row r="110" spans="2:18" s="1" customFormat="1" ht="36.75" customHeight="1">
      <c r="B110" s="33"/>
      <c r="C110" s="67" t="s">
        <v>101</v>
      </c>
      <c r="D110" s="34"/>
      <c r="E110" s="34"/>
      <c r="F110" s="217" t="str">
        <f>F7</f>
        <v>P.I08 - křižovatka SSZ Kollárova x Tyršova</v>
      </c>
      <c r="G110" s="216"/>
      <c r="H110" s="216"/>
      <c r="I110" s="216"/>
      <c r="J110" s="216"/>
      <c r="K110" s="216"/>
      <c r="L110" s="216"/>
      <c r="M110" s="216"/>
      <c r="N110" s="216"/>
      <c r="O110" s="216"/>
      <c r="P110" s="216"/>
      <c r="Q110" s="34"/>
      <c r="R110" s="35"/>
    </row>
    <row r="111" spans="2:18" s="1" customFormat="1" ht="6.75" customHeight="1"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5"/>
    </row>
    <row r="112" spans="2:18" s="1" customFormat="1" ht="18" customHeight="1">
      <c r="B112" s="33"/>
      <c r="C112" s="28" t="s">
        <v>24</v>
      </c>
      <c r="D112" s="34"/>
      <c r="E112" s="34"/>
      <c r="F112" s="26" t="str">
        <f>F9</f>
        <v>Písek </v>
      </c>
      <c r="G112" s="34"/>
      <c r="H112" s="34"/>
      <c r="I112" s="34"/>
      <c r="J112" s="34"/>
      <c r="K112" s="28" t="s">
        <v>26</v>
      </c>
      <c r="L112" s="34"/>
      <c r="M112" s="243" t="str">
        <f>IF(O9="","",O9)</f>
        <v>4.2.2016</v>
      </c>
      <c r="N112" s="216"/>
      <c r="O112" s="216"/>
      <c r="P112" s="216"/>
      <c r="Q112" s="34"/>
      <c r="R112" s="35"/>
    </row>
    <row r="113" spans="2:18" s="1" customFormat="1" ht="6.75" customHeight="1"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5"/>
    </row>
    <row r="114" spans="2:18" s="1" customFormat="1" ht="15">
      <c r="B114" s="33"/>
      <c r="C114" s="28" t="s">
        <v>30</v>
      </c>
      <c r="D114" s="34"/>
      <c r="E114" s="34"/>
      <c r="F114" s="26" t="str">
        <f>E12</f>
        <v> </v>
      </c>
      <c r="G114" s="34"/>
      <c r="H114" s="34"/>
      <c r="I114" s="34"/>
      <c r="J114" s="34"/>
      <c r="K114" s="28" t="s">
        <v>36</v>
      </c>
      <c r="L114" s="34"/>
      <c r="M114" s="202" t="str">
        <f>E18</f>
        <v> </v>
      </c>
      <c r="N114" s="216"/>
      <c r="O114" s="216"/>
      <c r="P114" s="216"/>
      <c r="Q114" s="216"/>
      <c r="R114" s="35"/>
    </row>
    <row r="115" spans="2:18" s="1" customFormat="1" ht="14.25" customHeight="1">
      <c r="B115" s="33"/>
      <c r="C115" s="28" t="s">
        <v>34</v>
      </c>
      <c r="D115" s="34"/>
      <c r="E115" s="34"/>
      <c r="F115" s="26" t="str">
        <f>IF(E15="","",E15)</f>
        <v>Vyplň údaj</v>
      </c>
      <c r="G115" s="34"/>
      <c r="H115" s="34"/>
      <c r="I115" s="34"/>
      <c r="J115" s="34"/>
      <c r="K115" s="28" t="s">
        <v>38</v>
      </c>
      <c r="L115" s="34"/>
      <c r="M115" s="202" t="str">
        <f>E21</f>
        <v>Ing. Urban</v>
      </c>
      <c r="N115" s="216"/>
      <c r="O115" s="216"/>
      <c r="P115" s="216"/>
      <c r="Q115" s="216"/>
      <c r="R115" s="35"/>
    </row>
    <row r="116" spans="2:18" s="1" customFormat="1" ht="9.75" customHeight="1"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5"/>
    </row>
    <row r="117" spans="2:27" s="8" customFormat="1" ht="29.25" customHeight="1">
      <c r="B117" s="141"/>
      <c r="C117" s="142" t="s">
        <v>130</v>
      </c>
      <c r="D117" s="143" t="s">
        <v>131</v>
      </c>
      <c r="E117" s="143" t="s">
        <v>62</v>
      </c>
      <c r="F117" s="251" t="s">
        <v>132</v>
      </c>
      <c r="G117" s="252"/>
      <c r="H117" s="252"/>
      <c r="I117" s="252"/>
      <c r="J117" s="143" t="s">
        <v>133</v>
      </c>
      <c r="K117" s="143" t="s">
        <v>134</v>
      </c>
      <c r="L117" s="253" t="s">
        <v>135</v>
      </c>
      <c r="M117" s="252"/>
      <c r="N117" s="251" t="s">
        <v>113</v>
      </c>
      <c r="O117" s="252"/>
      <c r="P117" s="252"/>
      <c r="Q117" s="254"/>
      <c r="R117" s="144"/>
      <c r="T117" s="74" t="s">
        <v>136</v>
      </c>
      <c r="U117" s="75" t="s">
        <v>44</v>
      </c>
      <c r="V117" s="75" t="s">
        <v>137</v>
      </c>
      <c r="W117" s="75" t="s">
        <v>138</v>
      </c>
      <c r="X117" s="75" t="s">
        <v>139</v>
      </c>
      <c r="Y117" s="75" t="s">
        <v>140</v>
      </c>
      <c r="Z117" s="75" t="s">
        <v>141</v>
      </c>
      <c r="AA117" s="76" t="s">
        <v>142</v>
      </c>
    </row>
    <row r="118" spans="2:63" s="1" customFormat="1" ht="29.25" customHeight="1">
      <c r="B118" s="33"/>
      <c r="C118" s="78" t="s">
        <v>109</v>
      </c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270">
        <f>BK118</f>
        <v>0</v>
      </c>
      <c r="O118" s="271"/>
      <c r="P118" s="271"/>
      <c r="Q118" s="271"/>
      <c r="R118" s="35"/>
      <c r="T118" s="77"/>
      <c r="U118" s="49"/>
      <c r="V118" s="49"/>
      <c r="W118" s="145">
        <f>W119+W122+W169</f>
        <v>0</v>
      </c>
      <c r="X118" s="49"/>
      <c r="Y118" s="145">
        <f>Y119+Y122+Y169</f>
        <v>0.11</v>
      </c>
      <c r="Z118" s="49"/>
      <c r="AA118" s="146">
        <f>AA119+AA122+AA169</f>
        <v>0</v>
      </c>
      <c r="AT118" s="16" t="s">
        <v>79</v>
      </c>
      <c r="AU118" s="16" t="s">
        <v>115</v>
      </c>
      <c r="BK118" s="147">
        <f>BK119+BK122+BK169</f>
        <v>0</v>
      </c>
    </row>
    <row r="119" spans="2:63" s="9" customFormat="1" ht="36.75" customHeight="1">
      <c r="B119" s="148"/>
      <c r="C119" s="149"/>
      <c r="D119" s="150" t="s">
        <v>116</v>
      </c>
      <c r="E119" s="150"/>
      <c r="F119" s="150"/>
      <c r="G119" s="150"/>
      <c r="H119" s="150"/>
      <c r="I119" s="150"/>
      <c r="J119" s="150"/>
      <c r="K119" s="150"/>
      <c r="L119" s="150"/>
      <c r="M119" s="150"/>
      <c r="N119" s="272">
        <f>BK119</f>
        <v>0</v>
      </c>
      <c r="O119" s="246"/>
      <c r="P119" s="246"/>
      <c r="Q119" s="246"/>
      <c r="R119" s="151"/>
      <c r="T119" s="152"/>
      <c r="U119" s="149"/>
      <c r="V119" s="149"/>
      <c r="W119" s="153">
        <f>W120</f>
        <v>0</v>
      </c>
      <c r="X119" s="149"/>
      <c r="Y119" s="153">
        <f>Y120</f>
        <v>0</v>
      </c>
      <c r="Z119" s="149"/>
      <c r="AA119" s="154">
        <f>AA120</f>
        <v>0</v>
      </c>
      <c r="AR119" s="155" t="s">
        <v>99</v>
      </c>
      <c r="AT119" s="156" t="s">
        <v>79</v>
      </c>
      <c r="AU119" s="156" t="s">
        <v>80</v>
      </c>
      <c r="AY119" s="155" t="s">
        <v>143</v>
      </c>
      <c r="BK119" s="157">
        <f>BK120</f>
        <v>0</v>
      </c>
    </row>
    <row r="120" spans="2:63" s="9" customFormat="1" ht="19.5" customHeight="1">
      <c r="B120" s="148"/>
      <c r="C120" s="149"/>
      <c r="D120" s="158" t="s">
        <v>117</v>
      </c>
      <c r="E120" s="158"/>
      <c r="F120" s="158"/>
      <c r="G120" s="158"/>
      <c r="H120" s="158"/>
      <c r="I120" s="158"/>
      <c r="J120" s="158"/>
      <c r="K120" s="158"/>
      <c r="L120" s="158"/>
      <c r="M120" s="158"/>
      <c r="N120" s="273">
        <f>BK120</f>
        <v>0</v>
      </c>
      <c r="O120" s="274"/>
      <c r="P120" s="274"/>
      <c r="Q120" s="274"/>
      <c r="R120" s="151"/>
      <c r="T120" s="152"/>
      <c r="U120" s="149"/>
      <c r="V120" s="149"/>
      <c r="W120" s="153">
        <f>W121</f>
        <v>0</v>
      </c>
      <c r="X120" s="149"/>
      <c r="Y120" s="153">
        <f>Y121</f>
        <v>0</v>
      </c>
      <c r="Z120" s="149"/>
      <c r="AA120" s="154">
        <f>AA121</f>
        <v>0</v>
      </c>
      <c r="AR120" s="155" t="s">
        <v>99</v>
      </c>
      <c r="AT120" s="156" t="s">
        <v>79</v>
      </c>
      <c r="AU120" s="156" t="s">
        <v>23</v>
      </c>
      <c r="AY120" s="155" t="s">
        <v>143</v>
      </c>
      <c r="BK120" s="157">
        <f>BK121</f>
        <v>0</v>
      </c>
    </row>
    <row r="121" spans="2:65" s="1" customFormat="1" ht="31.5" customHeight="1">
      <c r="B121" s="129"/>
      <c r="C121" s="159" t="s">
        <v>188</v>
      </c>
      <c r="D121" s="159" t="s">
        <v>144</v>
      </c>
      <c r="E121" s="160" t="s">
        <v>145</v>
      </c>
      <c r="F121" s="255" t="s">
        <v>146</v>
      </c>
      <c r="G121" s="256"/>
      <c r="H121" s="256"/>
      <c r="I121" s="256"/>
      <c r="J121" s="161" t="s">
        <v>147</v>
      </c>
      <c r="K121" s="162">
        <v>1</v>
      </c>
      <c r="L121" s="257">
        <v>0</v>
      </c>
      <c r="M121" s="256"/>
      <c r="N121" s="258">
        <f>ROUND(L121*K121,2)</f>
        <v>0</v>
      </c>
      <c r="O121" s="256"/>
      <c r="P121" s="256"/>
      <c r="Q121" s="256"/>
      <c r="R121" s="131"/>
      <c r="T121" s="163" t="s">
        <v>21</v>
      </c>
      <c r="U121" s="42" t="s">
        <v>45</v>
      </c>
      <c r="V121" s="34"/>
      <c r="W121" s="164">
        <f>V121*K121</f>
        <v>0</v>
      </c>
      <c r="X121" s="164">
        <v>0</v>
      </c>
      <c r="Y121" s="164">
        <f>X121*K121</f>
        <v>0</v>
      </c>
      <c r="Z121" s="164">
        <v>0</v>
      </c>
      <c r="AA121" s="165">
        <f>Z121*K121</f>
        <v>0</v>
      </c>
      <c r="AR121" s="16" t="s">
        <v>148</v>
      </c>
      <c r="AT121" s="16" t="s">
        <v>144</v>
      </c>
      <c r="AU121" s="16" t="s">
        <v>99</v>
      </c>
      <c r="AY121" s="16" t="s">
        <v>143</v>
      </c>
      <c r="BE121" s="102">
        <f>IF(U121="základní",N121,0)</f>
        <v>0</v>
      </c>
      <c r="BF121" s="102">
        <f>IF(U121="snížená",N121,0)</f>
        <v>0</v>
      </c>
      <c r="BG121" s="102">
        <f>IF(U121="zákl. přenesená",N121,0)</f>
        <v>0</v>
      </c>
      <c r="BH121" s="102">
        <f>IF(U121="sníž. přenesená",N121,0)</f>
        <v>0</v>
      </c>
      <c r="BI121" s="102">
        <f>IF(U121="nulová",N121,0)</f>
        <v>0</v>
      </c>
      <c r="BJ121" s="16" t="s">
        <v>23</v>
      </c>
      <c r="BK121" s="102">
        <f>ROUND(L121*K121,2)</f>
        <v>0</v>
      </c>
      <c r="BL121" s="16" t="s">
        <v>148</v>
      </c>
      <c r="BM121" s="16" t="s">
        <v>149</v>
      </c>
    </row>
    <row r="122" spans="2:63" s="9" customFormat="1" ht="36.75" customHeight="1">
      <c r="B122" s="148"/>
      <c r="C122" s="149"/>
      <c r="D122" s="150" t="s">
        <v>118</v>
      </c>
      <c r="E122" s="150"/>
      <c r="F122" s="150"/>
      <c r="G122" s="150"/>
      <c r="H122" s="150"/>
      <c r="I122" s="150"/>
      <c r="J122" s="150"/>
      <c r="K122" s="150"/>
      <c r="L122" s="150"/>
      <c r="M122" s="150"/>
      <c r="N122" s="275">
        <f>BK122</f>
        <v>0</v>
      </c>
      <c r="O122" s="276"/>
      <c r="P122" s="276"/>
      <c r="Q122" s="276"/>
      <c r="R122" s="151"/>
      <c r="T122" s="152"/>
      <c r="U122" s="149"/>
      <c r="V122" s="149"/>
      <c r="W122" s="153">
        <f>W123</f>
        <v>0</v>
      </c>
      <c r="X122" s="149"/>
      <c r="Y122" s="153">
        <f>Y123</f>
        <v>0.11</v>
      </c>
      <c r="Z122" s="149"/>
      <c r="AA122" s="154">
        <f>AA123</f>
        <v>0</v>
      </c>
      <c r="AR122" s="155" t="s">
        <v>150</v>
      </c>
      <c r="AT122" s="156" t="s">
        <v>79</v>
      </c>
      <c r="AU122" s="156" t="s">
        <v>80</v>
      </c>
      <c r="AY122" s="155" t="s">
        <v>143</v>
      </c>
      <c r="BK122" s="157">
        <f>BK123</f>
        <v>0</v>
      </c>
    </row>
    <row r="123" spans="2:63" s="9" customFormat="1" ht="19.5" customHeight="1">
      <c r="B123" s="148"/>
      <c r="C123" s="149"/>
      <c r="D123" s="158" t="s">
        <v>119</v>
      </c>
      <c r="E123" s="158"/>
      <c r="F123" s="158"/>
      <c r="G123" s="158"/>
      <c r="H123" s="158"/>
      <c r="I123" s="158"/>
      <c r="J123" s="158"/>
      <c r="K123" s="158"/>
      <c r="L123" s="158"/>
      <c r="M123" s="158"/>
      <c r="N123" s="273">
        <f>BK123</f>
        <v>0</v>
      </c>
      <c r="O123" s="274"/>
      <c r="P123" s="274"/>
      <c r="Q123" s="274"/>
      <c r="R123" s="151"/>
      <c r="T123" s="152"/>
      <c r="U123" s="149"/>
      <c r="V123" s="149"/>
      <c r="W123" s="153">
        <f>SUM(W124:W168)</f>
        <v>0</v>
      </c>
      <c r="X123" s="149"/>
      <c r="Y123" s="153">
        <f>SUM(Y124:Y168)</f>
        <v>0.11</v>
      </c>
      <c r="Z123" s="149"/>
      <c r="AA123" s="154">
        <f>SUM(AA124:AA168)</f>
        <v>0</v>
      </c>
      <c r="AR123" s="155" t="s">
        <v>150</v>
      </c>
      <c r="AT123" s="156" t="s">
        <v>79</v>
      </c>
      <c r="AU123" s="156" t="s">
        <v>23</v>
      </c>
      <c r="AY123" s="155" t="s">
        <v>143</v>
      </c>
      <c r="BK123" s="157">
        <f>SUM(BK124:BK168)</f>
        <v>0</v>
      </c>
    </row>
    <row r="124" spans="2:65" s="1" customFormat="1" ht="22.5" customHeight="1">
      <c r="B124" s="129"/>
      <c r="C124" s="159" t="s">
        <v>28</v>
      </c>
      <c r="D124" s="159" t="s">
        <v>144</v>
      </c>
      <c r="E124" s="160" t="s">
        <v>151</v>
      </c>
      <c r="F124" s="255" t="s">
        <v>152</v>
      </c>
      <c r="G124" s="256"/>
      <c r="H124" s="256"/>
      <c r="I124" s="256"/>
      <c r="J124" s="161" t="s">
        <v>147</v>
      </c>
      <c r="K124" s="162">
        <v>1</v>
      </c>
      <c r="L124" s="257">
        <v>0</v>
      </c>
      <c r="M124" s="256"/>
      <c r="N124" s="258">
        <f>ROUND(L124*K124,2)</f>
        <v>0</v>
      </c>
      <c r="O124" s="256"/>
      <c r="P124" s="256"/>
      <c r="Q124" s="256"/>
      <c r="R124" s="131"/>
      <c r="T124" s="163" t="s">
        <v>21</v>
      </c>
      <c r="U124" s="42" t="s">
        <v>45</v>
      </c>
      <c r="V124" s="34"/>
      <c r="W124" s="164">
        <f>V124*K124</f>
        <v>0</v>
      </c>
      <c r="X124" s="164">
        <v>0</v>
      </c>
      <c r="Y124" s="164">
        <f>X124*K124</f>
        <v>0</v>
      </c>
      <c r="Z124" s="164">
        <v>0</v>
      </c>
      <c r="AA124" s="165">
        <f>Z124*K124</f>
        <v>0</v>
      </c>
      <c r="AR124" s="16" t="s">
        <v>153</v>
      </c>
      <c r="AT124" s="16" t="s">
        <v>144</v>
      </c>
      <c r="AU124" s="16" t="s">
        <v>99</v>
      </c>
      <c r="AY124" s="16" t="s">
        <v>143</v>
      </c>
      <c r="BE124" s="102">
        <f>IF(U124="základní",N124,0)</f>
        <v>0</v>
      </c>
      <c r="BF124" s="102">
        <f>IF(U124="snížená",N124,0)</f>
        <v>0</v>
      </c>
      <c r="BG124" s="102">
        <f>IF(U124="zákl. přenesená",N124,0)</f>
        <v>0</v>
      </c>
      <c r="BH124" s="102">
        <f>IF(U124="sníž. přenesená",N124,0)</f>
        <v>0</v>
      </c>
      <c r="BI124" s="102">
        <f>IF(U124="nulová",N124,0)</f>
        <v>0</v>
      </c>
      <c r="BJ124" s="16" t="s">
        <v>23</v>
      </c>
      <c r="BK124" s="102">
        <f>ROUND(L124*K124,2)</f>
        <v>0</v>
      </c>
      <c r="BL124" s="16" t="s">
        <v>153</v>
      </c>
      <c r="BM124" s="16" t="s">
        <v>154</v>
      </c>
    </row>
    <row r="125" spans="2:51" s="10" customFormat="1" ht="22.5" customHeight="1">
      <c r="B125" s="166"/>
      <c r="C125" s="167"/>
      <c r="D125" s="167"/>
      <c r="E125" s="168" t="s">
        <v>21</v>
      </c>
      <c r="F125" s="259" t="s">
        <v>155</v>
      </c>
      <c r="G125" s="260"/>
      <c r="H125" s="260"/>
      <c r="I125" s="260"/>
      <c r="J125" s="167"/>
      <c r="K125" s="169">
        <v>1</v>
      </c>
      <c r="L125" s="167"/>
      <c r="M125" s="167"/>
      <c r="N125" s="167"/>
      <c r="O125" s="167"/>
      <c r="P125" s="167"/>
      <c r="Q125" s="167"/>
      <c r="R125" s="170"/>
      <c r="T125" s="171"/>
      <c r="U125" s="167"/>
      <c r="V125" s="167"/>
      <c r="W125" s="167"/>
      <c r="X125" s="167"/>
      <c r="Y125" s="167"/>
      <c r="Z125" s="167"/>
      <c r="AA125" s="172"/>
      <c r="AT125" s="173" t="s">
        <v>156</v>
      </c>
      <c r="AU125" s="173" t="s">
        <v>99</v>
      </c>
      <c r="AV125" s="10" t="s">
        <v>99</v>
      </c>
      <c r="AW125" s="10" t="s">
        <v>37</v>
      </c>
      <c r="AX125" s="10" t="s">
        <v>23</v>
      </c>
      <c r="AY125" s="173" t="s">
        <v>143</v>
      </c>
    </row>
    <row r="126" spans="2:65" s="1" customFormat="1" ht="22.5" customHeight="1">
      <c r="B126" s="129"/>
      <c r="C126" s="159" t="s">
        <v>200</v>
      </c>
      <c r="D126" s="159" t="s">
        <v>144</v>
      </c>
      <c r="E126" s="160" t="s">
        <v>157</v>
      </c>
      <c r="F126" s="255" t="s">
        <v>158</v>
      </c>
      <c r="G126" s="256"/>
      <c r="H126" s="256"/>
      <c r="I126" s="256"/>
      <c r="J126" s="161" t="s">
        <v>147</v>
      </c>
      <c r="K126" s="162">
        <v>1</v>
      </c>
      <c r="L126" s="257">
        <v>0</v>
      </c>
      <c r="M126" s="256"/>
      <c r="N126" s="258">
        <f>ROUND(L126*K126,2)</f>
        <v>0</v>
      </c>
      <c r="O126" s="256"/>
      <c r="P126" s="256"/>
      <c r="Q126" s="256"/>
      <c r="R126" s="131"/>
      <c r="T126" s="163" t="s">
        <v>21</v>
      </c>
      <c r="U126" s="42" t="s">
        <v>45</v>
      </c>
      <c r="V126" s="34"/>
      <c r="W126" s="164">
        <f>V126*K126</f>
        <v>0</v>
      </c>
      <c r="X126" s="164">
        <v>0</v>
      </c>
      <c r="Y126" s="164">
        <f>X126*K126</f>
        <v>0</v>
      </c>
      <c r="Z126" s="164">
        <v>0</v>
      </c>
      <c r="AA126" s="165">
        <f>Z126*K126</f>
        <v>0</v>
      </c>
      <c r="AR126" s="16" t="s">
        <v>153</v>
      </c>
      <c r="AT126" s="16" t="s">
        <v>144</v>
      </c>
      <c r="AU126" s="16" t="s">
        <v>99</v>
      </c>
      <c r="AY126" s="16" t="s">
        <v>143</v>
      </c>
      <c r="BE126" s="102">
        <f>IF(U126="základní",N126,0)</f>
        <v>0</v>
      </c>
      <c r="BF126" s="102">
        <f>IF(U126="snížená",N126,0)</f>
        <v>0</v>
      </c>
      <c r="BG126" s="102">
        <f>IF(U126="zákl. přenesená",N126,0)</f>
        <v>0</v>
      </c>
      <c r="BH126" s="102">
        <f>IF(U126="sníž. přenesená",N126,0)</f>
        <v>0</v>
      </c>
      <c r="BI126" s="102">
        <f>IF(U126="nulová",N126,0)</f>
        <v>0</v>
      </c>
      <c r="BJ126" s="16" t="s">
        <v>23</v>
      </c>
      <c r="BK126" s="102">
        <f>ROUND(L126*K126,2)</f>
        <v>0</v>
      </c>
      <c r="BL126" s="16" t="s">
        <v>153</v>
      </c>
      <c r="BM126" s="16" t="s">
        <v>159</v>
      </c>
    </row>
    <row r="127" spans="2:65" s="1" customFormat="1" ht="22.5" customHeight="1">
      <c r="B127" s="129"/>
      <c r="C127" s="174" t="s">
        <v>205</v>
      </c>
      <c r="D127" s="174" t="s">
        <v>161</v>
      </c>
      <c r="E127" s="175" t="s">
        <v>162</v>
      </c>
      <c r="F127" s="261" t="s">
        <v>239</v>
      </c>
      <c r="G127" s="262"/>
      <c r="H127" s="262"/>
      <c r="I127" s="262"/>
      <c r="J127" s="176" t="s">
        <v>147</v>
      </c>
      <c r="K127" s="177">
        <v>1</v>
      </c>
      <c r="L127" s="263">
        <v>0</v>
      </c>
      <c r="M127" s="262"/>
      <c r="N127" s="264">
        <f>ROUND(L127*K127,2)</f>
        <v>0</v>
      </c>
      <c r="O127" s="256"/>
      <c r="P127" s="256"/>
      <c r="Q127" s="256"/>
      <c r="R127" s="131"/>
      <c r="T127" s="163" t="s">
        <v>21</v>
      </c>
      <c r="U127" s="42" t="s">
        <v>45</v>
      </c>
      <c r="V127" s="34"/>
      <c r="W127" s="164">
        <f>V127*K127</f>
        <v>0</v>
      </c>
      <c r="X127" s="164">
        <v>0.01</v>
      </c>
      <c r="Y127" s="164">
        <f>X127*K127</f>
        <v>0.01</v>
      </c>
      <c r="Z127" s="164">
        <v>0</v>
      </c>
      <c r="AA127" s="165">
        <f>Z127*K127</f>
        <v>0</v>
      </c>
      <c r="AR127" s="16" t="s">
        <v>164</v>
      </c>
      <c r="AT127" s="16" t="s">
        <v>161</v>
      </c>
      <c r="AU127" s="16" t="s">
        <v>99</v>
      </c>
      <c r="AY127" s="16" t="s">
        <v>143</v>
      </c>
      <c r="BE127" s="102">
        <f>IF(U127="základní",N127,0)</f>
        <v>0</v>
      </c>
      <c r="BF127" s="102">
        <f>IF(U127="snížená",N127,0)</f>
        <v>0</v>
      </c>
      <c r="BG127" s="102">
        <f>IF(U127="zákl. přenesená",N127,0)</f>
        <v>0</v>
      </c>
      <c r="BH127" s="102">
        <f>IF(U127="sníž. přenesená",N127,0)</f>
        <v>0</v>
      </c>
      <c r="BI127" s="102">
        <f>IF(U127="nulová",N127,0)</f>
        <v>0</v>
      </c>
      <c r="BJ127" s="16" t="s">
        <v>23</v>
      </c>
      <c r="BK127" s="102">
        <f>ROUND(L127*K127,2)</f>
        <v>0</v>
      </c>
      <c r="BL127" s="16" t="s">
        <v>164</v>
      </c>
      <c r="BM127" s="16" t="s">
        <v>165</v>
      </c>
    </row>
    <row r="128" spans="2:65" s="1" customFormat="1" ht="22.5" customHeight="1">
      <c r="B128" s="129"/>
      <c r="C128" s="159" t="s">
        <v>240</v>
      </c>
      <c r="D128" s="159" t="s">
        <v>144</v>
      </c>
      <c r="E128" s="160" t="s">
        <v>167</v>
      </c>
      <c r="F128" s="255" t="s">
        <v>168</v>
      </c>
      <c r="G128" s="256"/>
      <c r="H128" s="256"/>
      <c r="I128" s="256"/>
      <c r="J128" s="161" t="s">
        <v>147</v>
      </c>
      <c r="K128" s="162">
        <v>1</v>
      </c>
      <c r="L128" s="257">
        <v>0</v>
      </c>
      <c r="M128" s="256"/>
      <c r="N128" s="258">
        <f>ROUND(L128*K128,2)</f>
        <v>0</v>
      </c>
      <c r="O128" s="256"/>
      <c r="P128" s="256"/>
      <c r="Q128" s="256"/>
      <c r="R128" s="131"/>
      <c r="T128" s="163" t="s">
        <v>21</v>
      </c>
      <c r="U128" s="42" t="s">
        <v>45</v>
      </c>
      <c r="V128" s="34"/>
      <c r="W128" s="164">
        <f>V128*K128</f>
        <v>0</v>
      </c>
      <c r="X128" s="164">
        <v>0</v>
      </c>
      <c r="Y128" s="164">
        <f>X128*K128</f>
        <v>0</v>
      </c>
      <c r="Z128" s="164">
        <v>0</v>
      </c>
      <c r="AA128" s="165">
        <f>Z128*K128</f>
        <v>0</v>
      </c>
      <c r="AR128" s="16" t="s">
        <v>153</v>
      </c>
      <c r="AT128" s="16" t="s">
        <v>144</v>
      </c>
      <c r="AU128" s="16" t="s">
        <v>99</v>
      </c>
      <c r="AY128" s="16" t="s">
        <v>143</v>
      </c>
      <c r="BE128" s="102">
        <f>IF(U128="základní",N128,0)</f>
        <v>0</v>
      </c>
      <c r="BF128" s="102">
        <f>IF(U128="snížená",N128,0)</f>
        <v>0</v>
      </c>
      <c r="BG128" s="102">
        <f>IF(U128="zákl. přenesená",N128,0)</f>
        <v>0</v>
      </c>
      <c r="BH128" s="102">
        <f>IF(U128="sníž. přenesená",N128,0)</f>
        <v>0</v>
      </c>
      <c r="BI128" s="102">
        <f>IF(U128="nulová",N128,0)</f>
        <v>0</v>
      </c>
      <c r="BJ128" s="16" t="s">
        <v>23</v>
      </c>
      <c r="BK128" s="102">
        <f>ROUND(L128*K128,2)</f>
        <v>0</v>
      </c>
      <c r="BL128" s="16" t="s">
        <v>153</v>
      </c>
      <c r="BM128" s="16" t="s">
        <v>241</v>
      </c>
    </row>
    <row r="129" spans="2:65" s="1" customFormat="1" ht="31.5" customHeight="1">
      <c r="B129" s="129"/>
      <c r="C129" s="159" t="s">
        <v>214</v>
      </c>
      <c r="D129" s="159" t="s">
        <v>144</v>
      </c>
      <c r="E129" s="160" t="s">
        <v>242</v>
      </c>
      <c r="F129" s="255" t="s">
        <v>243</v>
      </c>
      <c r="G129" s="256"/>
      <c r="H129" s="256"/>
      <c r="I129" s="256"/>
      <c r="J129" s="161" t="s">
        <v>147</v>
      </c>
      <c r="K129" s="162">
        <v>2</v>
      </c>
      <c r="L129" s="257">
        <v>0</v>
      </c>
      <c r="M129" s="256"/>
      <c r="N129" s="258">
        <f>ROUND(L129*K129,2)</f>
        <v>0</v>
      </c>
      <c r="O129" s="256"/>
      <c r="P129" s="256"/>
      <c r="Q129" s="256"/>
      <c r="R129" s="131"/>
      <c r="T129" s="163" t="s">
        <v>21</v>
      </c>
      <c r="U129" s="42" t="s">
        <v>45</v>
      </c>
      <c r="V129" s="34"/>
      <c r="W129" s="164">
        <f>V129*K129</f>
        <v>0</v>
      </c>
      <c r="X129" s="164">
        <v>0</v>
      </c>
      <c r="Y129" s="164">
        <f>X129*K129</f>
        <v>0</v>
      </c>
      <c r="Z129" s="164">
        <v>0</v>
      </c>
      <c r="AA129" s="165">
        <f>Z129*K129</f>
        <v>0</v>
      </c>
      <c r="AR129" s="16" t="s">
        <v>23</v>
      </c>
      <c r="AT129" s="16" t="s">
        <v>144</v>
      </c>
      <c r="AU129" s="16" t="s">
        <v>99</v>
      </c>
      <c r="AY129" s="16" t="s">
        <v>143</v>
      </c>
      <c r="BE129" s="102">
        <f>IF(U129="základní",N129,0)</f>
        <v>0</v>
      </c>
      <c r="BF129" s="102">
        <f>IF(U129="snížená",N129,0)</f>
        <v>0</v>
      </c>
      <c r="BG129" s="102">
        <f>IF(U129="zákl. přenesená",N129,0)</f>
        <v>0</v>
      </c>
      <c r="BH129" s="102">
        <f>IF(U129="sníž. přenesená",N129,0)</f>
        <v>0</v>
      </c>
      <c r="BI129" s="102">
        <f>IF(U129="nulová",N129,0)</f>
        <v>0</v>
      </c>
      <c r="BJ129" s="16" t="s">
        <v>23</v>
      </c>
      <c r="BK129" s="102">
        <f>ROUND(L129*K129,2)</f>
        <v>0</v>
      </c>
      <c r="BL129" s="16" t="s">
        <v>23</v>
      </c>
      <c r="BM129" s="16" t="s">
        <v>244</v>
      </c>
    </row>
    <row r="130" spans="2:51" s="11" customFormat="1" ht="22.5" customHeight="1">
      <c r="B130" s="178"/>
      <c r="C130" s="179"/>
      <c r="D130" s="179"/>
      <c r="E130" s="180" t="s">
        <v>21</v>
      </c>
      <c r="F130" s="265" t="s">
        <v>245</v>
      </c>
      <c r="G130" s="266"/>
      <c r="H130" s="266"/>
      <c r="I130" s="266"/>
      <c r="J130" s="179"/>
      <c r="K130" s="181" t="s">
        <v>21</v>
      </c>
      <c r="L130" s="179"/>
      <c r="M130" s="179"/>
      <c r="N130" s="179"/>
      <c r="O130" s="179"/>
      <c r="P130" s="179"/>
      <c r="Q130" s="179"/>
      <c r="R130" s="182"/>
      <c r="T130" s="183"/>
      <c r="U130" s="179"/>
      <c r="V130" s="179"/>
      <c r="W130" s="179"/>
      <c r="X130" s="179"/>
      <c r="Y130" s="179"/>
      <c r="Z130" s="179"/>
      <c r="AA130" s="184"/>
      <c r="AT130" s="185" t="s">
        <v>156</v>
      </c>
      <c r="AU130" s="185" t="s">
        <v>99</v>
      </c>
      <c r="AV130" s="11" t="s">
        <v>23</v>
      </c>
      <c r="AW130" s="11" t="s">
        <v>37</v>
      </c>
      <c r="AX130" s="11" t="s">
        <v>80</v>
      </c>
      <c r="AY130" s="185" t="s">
        <v>143</v>
      </c>
    </row>
    <row r="131" spans="2:51" s="10" customFormat="1" ht="22.5" customHeight="1">
      <c r="B131" s="166"/>
      <c r="C131" s="167"/>
      <c r="D131" s="167"/>
      <c r="E131" s="168" t="s">
        <v>21</v>
      </c>
      <c r="F131" s="267" t="s">
        <v>246</v>
      </c>
      <c r="G131" s="260"/>
      <c r="H131" s="260"/>
      <c r="I131" s="260"/>
      <c r="J131" s="167"/>
      <c r="K131" s="169">
        <v>2</v>
      </c>
      <c r="L131" s="167"/>
      <c r="M131" s="167"/>
      <c r="N131" s="167"/>
      <c r="O131" s="167"/>
      <c r="P131" s="167"/>
      <c r="Q131" s="167"/>
      <c r="R131" s="170"/>
      <c r="T131" s="171"/>
      <c r="U131" s="167"/>
      <c r="V131" s="167"/>
      <c r="W131" s="167"/>
      <c r="X131" s="167"/>
      <c r="Y131" s="167"/>
      <c r="Z131" s="167"/>
      <c r="AA131" s="172"/>
      <c r="AT131" s="173" t="s">
        <v>156</v>
      </c>
      <c r="AU131" s="173" t="s">
        <v>99</v>
      </c>
      <c r="AV131" s="10" t="s">
        <v>99</v>
      </c>
      <c r="AW131" s="10" t="s">
        <v>37</v>
      </c>
      <c r="AX131" s="10" t="s">
        <v>23</v>
      </c>
      <c r="AY131" s="173" t="s">
        <v>143</v>
      </c>
    </row>
    <row r="132" spans="2:65" s="1" customFormat="1" ht="31.5" customHeight="1">
      <c r="B132" s="129"/>
      <c r="C132" s="159" t="s">
        <v>148</v>
      </c>
      <c r="D132" s="159" t="s">
        <v>144</v>
      </c>
      <c r="E132" s="160" t="s">
        <v>171</v>
      </c>
      <c r="F132" s="255" t="s">
        <v>172</v>
      </c>
      <c r="G132" s="256"/>
      <c r="H132" s="256"/>
      <c r="I132" s="256"/>
      <c r="J132" s="161" t="s">
        <v>147</v>
      </c>
      <c r="K132" s="162">
        <v>8</v>
      </c>
      <c r="L132" s="257">
        <v>0</v>
      </c>
      <c r="M132" s="256"/>
      <c r="N132" s="258">
        <f>ROUND(L132*K132,2)</f>
        <v>0</v>
      </c>
      <c r="O132" s="256"/>
      <c r="P132" s="256"/>
      <c r="Q132" s="256"/>
      <c r="R132" s="131"/>
      <c r="T132" s="163" t="s">
        <v>21</v>
      </c>
      <c r="U132" s="42" t="s">
        <v>45</v>
      </c>
      <c r="V132" s="34"/>
      <c r="W132" s="164">
        <f>V132*K132</f>
        <v>0</v>
      </c>
      <c r="X132" s="164">
        <v>0</v>
      </c>
      <c r="Y132" s="164">
        <f>X132*K132</f>
        <v>0</v>
      </c>
      <c r="Z132" s="164">
        <v>0</v>
      </c>
      <c r="AA132" s="165">
        <f>Z132*K132</f>
        <v>0</v>
      </c>
      <c r="AR132" s="16" t="s">
        <v>23</v>
      </c>
      <c r="AT132" s="16" t="s">
        <v>144</v>
      </c>
      <c r="AU132" s="16" t="s">
        <v>99</v>
      </c>
      <c r="AY132" s="16" t="s">
        <v>143</v>
      </c>
      <c r="BE132" s="102">
        <f>IF(U132="základní",N132,0)</f>
        <v>0</v>
      </c>
      <c r="BF132" s="102">
        <f>IF(U132="snížená",N132,0)</f>
        <v>0</v>
      </c>
      <c r="BG132" s="102">
        <f>IF(U132="zákl. přenesená",N132,0)</f>
        <v>0</v>
      </c>
      <c r="BH132" s="102">
        <f>IF(U132="sníž. přenesená",N132,0)</f>
        <v>0</v>
      </c>
      <c r="BI132" s="102">
        <f>IF(U132="nulová",N132,0)</f>
        <v>0</v>
      </c>
      <c r="BJ132" s="16" t="s">
        <v>23</v>
      </c>
      <c r="BK132" s="102">
        <f>ROUND(L132*K132,2)</f>
        <v>0</v>
      </c>
      <c r="BL132" s="16" t="s">
        <v>23</v>
      </c>
      <c r="BM132" s="16" t="s">
        <v>173</v>
      </c>
    </row>
    <row r="133" spans="2:51" s="11" customFormat="1" ht="22.5" customHeight="1">
      <c r="B133" s="178"/>
      <c r="C133" s="179"/>
      <c r="D133" s="179"/>
      <c r="E133" s="180" t="s">
        <v>21</v>
      </c>
      <c r="F133" s="265" t="s">
        <v>174</v>
      </c>
      <c r="G133" s="266"/>
      <c r="H133" s="266"/>
      <c r="I133" s="266"/>
      <c r="J133" s="179"/>
      <c r="K133" s="181" t="s">
        <v>21</v>
      </c>
      <c r="L133" s="179"/>
      <c r="M133" s="179"/>
      <c r="N133" s="179"/>
      <c r="O133" s="179"/>
      <c r="P133" s="179"/>
      <c r="Q133" s="179"/>
      <c r="R133" s="182"/>
      <c r="T133" s="183"/>
      <c r="U133" s="179"/>
      <c r="V133" s="179"/>
      <c r="W133" s="179"/>
      <c r="X133" s="179"/>
      <c r="Y133" s="179"/>
      <c r="Z133" s="179"/>
      <c r="AA133" s="184"/>
      <c r="AT133" s="185" t="s">
        <v>156</v>
      </c>
      <c r="AU133" s="185" t="s">
        <v>99</v>
      </c>
      <c r="AV133" s="11" t="s">
        <v>23</v>
      </c>
      <c r="AW133" s="11" t="s">
        <v>37</v>
      </c>
      <c r="AX133" s="11" t="s">
        <v>80</v>
      </c>
      <c r="AY133" s="185" t="s">
        <v>143</v>
      </c>
    </row>
    <row r="134" spans="2:51" s="10" customFormat="1" ht="22.5" customHeight="1">
      <c r="B134" s="166"/>
      <c r="C134" s="167"/>
      <c r="D134" s="167"/>
      <c r="E134" s="168" t="s">
        <v>21</v>
      </c>
      <c r="F134" s="267" t="s">
        <v>175</v>
      </c>
      <c r="G134" s="260"/>
      <c r="H134" s="260"/>
      <c r="I134" s="260"/>
      <c r="J134" s="167"/>
      <c r="K134" s="169">
        <v>8</v>
      </c>
      <c r="L134" s="167"/>
      <c r="M134" s="167"/>
      <c r="N134" s="167"/>
      <c r="O134" s="167"/>
      <c r="P134" s="167"/>
      <c r="Q134" s="167"/>
      <c r="R134" s="170"/>
      <c r="T134" s="171"/>
      <c r="U134" s="167"/>
      <c r="V134" s="167"/>
      <c r="W134" s="167"/>
      <c r="X134" s="167"/>
      <c r="Y134" s="167"/>
      <c r="Z134" s="167"/>
      <c r="AA134" s="172"/>
      <c r="AT134" s="173" t="s">
        <v>156</v>
      </c>
      <c r="AU134" s="173" t="s">
        <v>99</v>
      </c>
      <c r="AV134" s="10" t="s">
        <v>99</v>
      </c>
      <c r="AW134" s="10" t="s">
        <v>37</v>
      </c>
      <c r="AX134" s="10" t="s">
        <v>23</v>
      </c>
      <c r="AY134" s="173" t="s">
        <v>143</v>
      </c>
    </row>
    <row r="135" spans="2:65" s="1" customFormat="1" ht="31.5" customHeight="1">
      <c r="B135" s="129"/>
      <c r="C135" s="159" t="s">
        <v>227</v>
      </c>
      <c r="D135" s="159" t="s">
        <v>144</v>
      </c>
      <c r="E135" s="160" t="s">
        <v>177</v>
      </c>
      <c r="F135" s="255" t="s">
        <v>178</v>
      </c>
      <c r="G135" s="256"/>
      <c r="H135" s="256"/>
      <c r="I135" s="256"/>
      <c r="J135" s="161" t="s">
        <v>147</v>
      </c>
      <c r="K135" s="162">
        <v>3</v>
      </c>
      <c r="L135" s="257">
        <v>0</v>
      </c>
      <c r="M135" s="256"/>
      <c r="N135" s="258">
        <f>ROUND(L135*K135,2)</f>
        <v>0</v>
      </c>
      <c r="O135" s="256"/>
      <c r="P135" s="256"/>
      <c r="Q135" s="256"/>
      <c r="R135" s="131"/>
      <c r="T135" s="163" t="s">
        <v>21</v>
      </c>
      <c r="U135" s="42" t="s">
        <v>45</v>
      </c>
      <c r="V135" s="34"/>
      <c r="W135" s="164">
        <f>V135*K135</f>
        <v>0</v>
      </c>
      <c r="X135" s="164">
        <v>0</v>
      </c>
      <c r="Y135" s="164">
        <f>X135*K135</f>
        <v>0</v>
      </c>
      <c r="Z135" s="164">
        <v>0</v>
      </c>
      <c r="AA135" s="165">
        <f>Z135*K135</f>
        <v>0</v>
      </c>
      <c r="AR135" s="16" t="s">
        <v>23</v>
      </c>
      <c r="AT135" s="16" t="s">
        <v>144</v>
      </c>
      <c r="AU135" s="16" t="s">
        <v>99</v>
      </c>
      <c r="AY135" s="16" t="s">
        <v>143</v>
      </c>
      <c r="BE135" s="102">
        <f>IF(U135="základní",N135,0)</f>
        <v>0</v>
      </c>
      <c r="BF135" s="102">
        <f>IF(U135="snížená",N135,0)</f>
        <v>0</v>
      </c>
      <c r="BG135" s="102">
        <f>IF(U135="zákl. přenesená",N135,0)</f>
        <v>0</v>
      </c>
      <c r="BH135" s="102">
        <f>IF(U135="sníž. přenesená",N135,0)</f>
        <v>0</v>
      </c>
      <c r="BI135" s="102">
        <f>IF(U135="nulová",N135,0)</f>
        <v>0</v>
      </c>
      <c r="BJ135" s="16" t="s">
        <v>23</v>
      </c>
      <c r="BK135" s="102">
        <f>ROUND(L135*K135,2)</f>
        <v>0</v>
      </c>
      <c r="BL135" s="16" t="s">
        <v>23</v>
      </c>
      <c r="BM135" s="16" t="s">
        <v>179</v>
      </c>
    </row>
    <row r="136" spans="2:51" s="11" customFormat="1" ht="22.5" customHeight="1">
      <c r="B136" s="178"/>
      <c r="C136" s="179"/>
      <c r="D136" s="179"/>
      <c r="E136" s="180" t="s">
        <v>21</v>
      </c>
      <c r="F136" s="265" t="s">
        <v>247</v>
      </c>
      <c r="G136" s="266"/>
      <c r="H136" s="266"/>
      <c r="I136" s="266"/>
      <c r="J136" s="179"/>
      <c r="K136" s="181" t="s">
        <v>21</v>
      </c>
      <c r="L136" s="179"/>
      <c r="M136" s="179"/>
      <c r="N136" s="179"/>
      <c r="O136" s="179"/>
      <c r="P136" s="179"/>
      <c r="Q136" s="179"/>
      <c r="R136" s="182"/>
      <c r="T136" s="183"/>
      <c r="U136" s="179"/>
      <c r="V136" s="179"/>
      <c r="W136" s="179"/>
      <c r="X136" s="179"/>
      <c r="Y136" s="179"/>
      <c r="Z136" s="179"/>
      <c r="AA136" s="184"/>
      <c r="AT136" s="185" t="s">
        <v>156</v>
      </c>
      <c r="AU136" s="185" t="s">
        <v>99</v>
      </c>
      <c r="AV136" s="11" t="s">
        <v>23</v>
      </c>
      <c r="AW136" s="11" t="s">
        <v>37</v>
      </c>
      <c r="AX136" s="11" t="s">
        <v>80</v>
      </c>
      <c r="AY136" s="185" t="s">
        <v>143</v>
      </c>
    </row>
    <row r="137" spans="2:51" s="10" customFormat="1" ht="22.5" customHeight="1">
      <c r="B137" s="166"/>
      <c r="C137" s="167"/>
      <c r="D137" s="167"/>
      <c r="E137" s="168" t="s">
        <v>21</v>
      </c>
      <c r="F137" s="267" t="s">
        <v>248</v>
      </c>
      <c r="G137" s="260"/>
      <c r="H137" s="260"/>
      <c r="I137" s="260"/>
      <c r="J137" s="167"/>
      <c r="K137" s="169">
        <v>3</v>
      </c>
      <c r="L137" s="167"/>
      <c r="M137" s="167"/>
      <c r="N137" s="167"/>
      <c r="O137" s="167"/>
      <c r="P137" s="167"/>
      <c r="Q137" s="167"/>
      <c r="R137" s="170"/>
      <c r="T137" s="171"/>
      <c r="U137" s="167"/>
      <c r="V137" s="167"/>
      <c r="W137" s="167"/>
      <c r="X137" s="167"/>
      <c r="Y137" s="167"/>
      <c r="Z137" s="167"/>
      <c r="AA137" s="172"/>
      <c r="AT137" s="173" t="s">
        <v>156</v>
      </c>
      <c r="AU137" s="173" t="s">
        <v>99</v>
      </c>
      <c r="AV137" s="10" t="s">
        <v>99</v>
      </c>
      <c r="AW137" s="10" t="s">
        <v>37</v>
      </c>
      <c r="AX137" s="10" t="s">
        <v>23</v>
      </c>
      <c r="AY137" s="173" t="s">
        <v>143</v>
      </c>
    </row>
    <row r="138" spans="2:65" s="1" customFormat="1" ht="31.5" customHeight="1">
      <c r="B138" s="129"/>
      <c r="C138" s="159" t="s">
        <v>232</v>
      </c>
      <c r="D138" s="159" t="s">
        <v>144</v>
      </c>
      <c r="E138" s="160" t="s">
        <v>183</v>
      </c>
      <c r="F138" s="255" t="s">
        <v>184</v>
      </c>
      <c r="G138" s="256"/>
      <c r="H138" s="256"/>
      <c r="I138" s="256"/>
      <c r="J138" s="161" t="s">
        <v>147</v>
      </c>
      <c r="K138" s="162">
        <v>3</v>
      </c>
      <c r="L138" s="257">
        <v>0</v>
      </c>
      <c r="M138" s="256"/>
      <c r="N138" s="258">
        <f>ROUND(L138*K138,2)</f>
        <v>0</v>
      </c>
      <c r="O138" s="256"/>
      <c r="P138" s="256"/>
      <c r="Q138" s="256"/>
      <c r="R138" s="131"/>
      <c r="T138" s="163" t="s">
        <v>21</v>
      </c>
      <c r="U138" s="42" t="s">
        <v>45</v>
      </c>
      <c r="V138" s="34"/>
      <c r="W138" s="164">
        <f>V138*K138</f>
        <v>0</v>
      </c>
      <c r="X138" s="164">
        <v>0</v>
      </c>
      <c r="Y138" s="164">
        <f>X138*K138</f>
        <v>0</v>
      </c>
      <c r="Z138" s="164">
        <v>0</v>
      </c>
      <c r="AA138" s="165">
        <f>Z138*K138</f>
        <v>0</v>
      </c>
      <c r="AR138" s="16" t="s">
        <v>23</v>
      </c>
      <c r="AT138" s="16" t="s">
        <v>144</v>
      </c>
      <c r="AU138" s="16" t="s">
        <v>99</v>
      </c>
      <c r="AY138" s="16" t="s">
        <v>143</v>
      </c>
      <c r="BE138" s="102">
        <f>IF(U138="základní",N138,0)</f>
        <v>0</v>
      </c>
      <c r="BF138" s="102">
        <f>IF(U138="snížená",N138,0)</f>
        <v>0</v>
      </c>
      <c r="BG138" s="102">
        <f>IF(U138="zákl. přenesená",N138,0)</f>
        <v>0</v>
      </c>
      <c r="BH138" s="102">
        <f>IF(U138="sníž. přenesená",N138,0)</f>
        <v>0</v>
      </c>
      <c r="BI138" s="102">
        <f>IF(U138="nulová",N138,0)</f>
        <v>0</v>
      </c>
      <c r="BJ138" s="16" t="s">
        <v>23</v>
      </c>
      <c r="BK138" s="102">
        <f>ROUND(L138*K138,2)</f>
        <v>0</v>
      </c>
      <c r="BL138" s="16" t="s">
        <v>23</v>
      </c>
      <c r="BM138" s="16" t="s">
        <v>185</v>
      </c>
    </row>
    <row r="139" spans="2:51" s="11" customFormat="1" ht="22.5" customHeight="1">
      <c r="B139" s="178"/>
      <c r="C139" s="179"/>
      <c r="D139" s="179"/>
      <c r="E139" s="180" t="s">
        <v>21</v>
      </c>
      <c r="F139" s="265" t="s">
        <v>249</v>
      </c>
      <c r="G139" s="266"/>
      <c r="H139" s="266"/>
      <c r="I139" s="266"/>
      <c r="J139" s="179"/>
      <c r="K139" s="181" t="s">
        <v>21</v>
      </c>
      <c r="L139" s="179"/>
      <c r="M139" s="179"/>
      <c r="N139" s="179"/>
      <c r="O139" s="179"/>
      <c r="P139" s="179"/>
      <c r="Q139" s="179"/>
      <c r="R139" s="182"/>
      <c r="T139" s="183"/>
      <c r="U139" s="179"/>
      <c r="V139" s="179"/>
      <c r="W139" s="179"/>
      <c r="X139" s="179"/>
      <c r="Y139" s="179"/>
      <c r="Z139" s="179"/>
      <c r="AA139" s="184"/>
      <c r="AT139" s="185" t="s">
        <v>156</v>
      </c>
      <c r="AU139" s="185" t="s">
        <v>99</v>
      </c>
      <c r="AV139" s="11" t="s">
        <v>23</v>
      </c>
      <c r="AW139" s="11" t="s">
        <v>37</v>
      </c>
      <c r="AX139" s="11" t="s">
        <v>80</v>
      </c>
      <c r="AY139" s="185" t="s">
        <v>143</v>
      </c>
    </row>
    <row r="140" spans="2:51" s="10" customFormat="1" ht="22.5" customHeight="1">
      <c r="B140" s="166"/>
      <c r="C140" s="167"/>
      <c r="D140" s="167"/>
      <c r="E140" s="168" t="s">
        <v>21</v>
      </c>
      <c r="F140" s="267" t="s">
        <v>250</v>
      </c>
      <c r="G140" s="260"/>
      <c r="H140" s="260"/>
      <c r="I140" s="260"/>
      <c r="J140" s="167"/>
      <c r="K140" s="169">
        <v>3</v>
      </c>
      <c r="L140" s="167"/>
      <c r="M140" s="167"/>
      <c r="N140" s="167"/>
      <c r="O140" s="167"/>
      <c r="P140" s="167"/>
      <c r="Q140" s="167"/>
      <c r="R140" s="170"/>
      <c r="T140" s="171"/>
      <c r="U140" s="167"/>
      <c r="V140" s="167"/>
      <c r="W140" s="167"/>
      <c r="X140" s="167"/>
      <c r="Y140" s="167"/>
      <c r="Z140" s="167"/>
      <c r="AA140" s="172"/>
      <c r="AT140" s="173" t="s">
        <v>156</v>
      </c>
      <c r="AU140" s="173" t="s">
        <v>99</v>
      </c>
      <c r="AV140" s="10" t="s">
        <v>99</v>
      </c>
      <c r="AW140" s="10" t="s">
        <v>37</v>
      </c>
      <c r="AX140" s="10" t="s">
        <v>23</v>
      </c>
      <c r="AY140" s="173" t="s">
        <v>143</v>
      </c>
    </row>
    <row r="141" spans="2:65" s="1" customFormat="1" ht="31.5" customHeight="1">
      <c r="B141" s="129"/>
      <c r="C141" s="159" t="s">
        <v>251</v>
      </c>
      <c r="D141" s="159" t="s">
        <v>144</v>
      </c>
      <c r="E141" s="160" t="s">
        <v>189</v>
      </c>
      <c r="F141" s="255" t="s">
        <v>190</v>
      </c>
      <c r="G141" s="256"/>
      <c r="H141" s="256"/>
      <c r="I141" s="256"/>
      <c r="J141" s="161" t="s">
        <v>191</v>
      </c>
      <c r="K141" s="162">
        <v>8</v>
      </c>
      <c r="L141" s="257">
        <v>0</v>
      </c>
      <c r="M141" s="256"/>
      <c r="N141" s="258">
        <f>ROUND(L141*K141,2)</f>
        <v>0</v>
      </c>
      <c r="O141" s="256"/>
      <c r="P141" s="256"/>
      <c r="Q141" s="256"/>
      <c r="R141" s="131"/>
      <c r="T141" s="163" t="s">
        <v>21</v>
      </c>
      <c r="U141" s="42" t="s">
        <v>45</v>
      </c>
      <c r="V141" s="34"/>
      <c r="W141" s="164">
        <f>V141*K141</f>
        <v>0</v>
      </c>
      <c r="X141" s="164">
        <v>0</v>
      </c>
      <c r="Y141" s="164">
        <f>X141*K141</f>
        <v>0</v>
      </c>
      <c r="Z141" s="164">
        <v>0</v>
      </c>
      <c r="AA141" s="165">
        <f>Z141*K141</f>
        <v>0</v>
      </c>
      <c r="AR141" s="16" t="s">
        <v>153</v>
      </c>
      <c r="AT141" s="16" t="s">
        <v>144</v>
      </c>
      <c r="AU141" s="16" t="s">
        <v>99</v>
      </c>
      <c r="AY141" s="16" t="s">
        <v>143</v>
      </c>
      <c r="BE141" s="102">
        <f>IF(U141="základní",N141,0)</f>
        <v>0</v>
      </c>
      <c r="BF141" s="102">
        <f>IF(U141="snížená",N141,0)</f>
        <v>0</v>
      </c>
      <c r="BG141" s="102">
        <f>IF(U141="zákl. přenesená",N141,0)</f>
        <v>0</v>
      </c>
      <c r="BH141" s="102">
        <f>IF(U141="sníž. přenesená",N141,0)</f>
        <v>0</v>
      </c>
      <c r="BI141" s="102">
        <f>IF(U141="nulová",N141,0)</f>
        <v>0</v>
      </c>
      <c r="BJ141" s="16" t="s">
        <v>23</v>
      </c>
      <c r="BK141" s="102">
        <f>ROUND(L141*K141,2)</f>
        <v>0</v>
      </c>
      <c r="BL141" s="16" t="s">
        <v>153</v>
      </c>
      <c r="BM141" s="16" t="s">
        <v>192</v>
      </c>
    </row>
    <row r="142" spans="2:65" s="1" customFormat="1" ht="22.5" customHeight="1">
      <c r="B142" s="129"/>
      <c r="C142" s="174" t="s">
        <v>252</v>
      </c>
      <c r="D142" s="174" t="s">
        <v>161</v>
      </c>
      <c r="E142" s="175" t="s">
        <v>193</v>
      </c>
      <c r="F142" s="261" t="s">
        <v>194</v>
      </c>
      <c r="G142" s="262"/>
      <c r="H142" s="262"/>
      <c r="I142" s="262"/>
      <c r="J142" s="176" t="s">
        <v>195</v>
      </c>
      <c r="K142" s="177">
        <v>11</v>
      </c>
      <c r="L142" s="263">
        <v>0</v>
      </c>
      <c r="M142" s="262"/>
      <c r="N142" s="264">
        <f>ROUND(L142*K142,2)</f>
        <v>0</v>
      </c>
      <c r="O142" s="256"/>
      <c r="P142" s="256"/>
      <c r="Q142" s="256"/>
      <c r="R142" s="131"/>
      <c r="T142" s="163" t="s">
        <v>21</v>
      </c>
      <c r="U142" s="42" t="s">
        <v>45</v>
      </c>
      <c r="V142" s="34"/>
      <c r="W142" s="164">
        <f>V142*K142</f>
        <v>0</v>
      </c>
      <c r="X142" s="164">
        <v>0</v>
      </c>
      <c r="Y142" s="164">
        <f>X142*K142</f>
        <v>0</v>
      </c>
      <c r="Z142" s="164">
        <v>0</v>
      </c>
      <c r="AA142" s="165">
        <f>Z142*K142</f>
        <v>0</v>
      </c>
      <c r="AR142" s="16" t="s">
        <v>182</v>
      </c>
      <c r="AT142" s="16" t="s">
        <v>161</v>
      </c>
      <c r="AU142" s="16" t="s">
        <v>99</v>
      </c>
      <c r="AY142" s="16" t="s">
        <v>143</v>
      </c>
      <c r="BE142" s="102">
        <f>IF(U142="základní",N142,0)</f>
        <v>0</v>
      </c>
      <c r="BF142" s="102">
        <f>IF(U142="snížená",N142,0)</f>
        <v>0</v>
      </c>
      <c r="BG142" s="102">
        <f>IF(U142="zákl. přenesená",N142,0)</f>
        <v>0</v>
      </c>
      <c r="BH142" s="102">
        <f>IF(U142="sníž. přenesená",N142,0)</f>
        <v>0</v>
      </c>
      <c r="BI142" s="102">
        <f>IF(U142="nulová",N142,0)</f>
        <v>0</v>
      </c>
      <c r="BJ142" s="16" t="s">
        <v>23</v>
      </c>
      <c r="BK142" s="102">
        <f>ROUND(L142*K142,2)</f>
        <v>0</v>
      </c>
      <c r="BL142" s="16" t="s">
        <v>160</v>
      </c>
      <c r="BM142" s="16" t="s">
        <v>196</v>
      </c>
    </row>
    <row r="143" spans="2:51" s="10" customFormat="1" ht="22.5" customHeight="1">
      <c r="B143" s="166"/>
      <c r="C143" s="167"/>
      <c r="D143" s="167"/>
      <c r="E143" s="168" t="s">
        <v>21</v>
      </c>
      <c r="F143" s="259" t="s">
        <v>253</v>
      </c>
      <c r="G143" s="260"/>
      <c r="H143" s="260"/>
      <c r="I143" s="260"/>
      <c r="J143" s="167"/>
      <c r="K143" s="169">
        <v>3</v>
      </c>
      <c r="L143" s="167"/>
      <c r="M143" s="167"/>
      <c r="N143" s="167"/>
      <c r="O143" s="167"/>
      <c r="P143" s="167"/>
      <c r="Q143" s="167"/>
      <c r="R143" s="170"/>
      <c r="T143" s="171"/>
      <c r="U143" s="167"/>
      <c r="V143" s="167"/>
      <c r="W143" s="167"/>
      <c r="X143" s="167"/>
      <c r="Y143" s="167"/>
      <c r="Z143" s="167"/>
      <c r="AA143" s="172"/>
      <c r="AT143" s="173" t="s">
        <v>156</v>
      </c>
      <c r="AU143" s="173" t="s">
        <v>99</v>
      </c>
      <c r="AV143" s="10" t="s">
        <v>99</v>
      </c>
      <c r="AW143" s="10" t="s">
        <v>37</v>
      </c>
      <c r="AX143" s="10" t="s">
        <v>80</v>
      </c>
      <c r="AY143" s="173" t="s">
        <v>143</v>
      </c>
    </row>
    <row r="144" spans="2:51" s="10" customFormat="1" ht="22.5" customHeight="1">
      <c r="B144" s="166"/>
      <c r="C144" s="167"/>
      <c r="D144" s="167"/>
      <c r="E144" s="168" t="s">
        <v>21</v>
      </c>
      <c r="F144" s="267" t="s">
        <v>198</v>
      </c>
      <c r="G144" s="260"/>
      <c r="H144" s="260"/>
      <c r="I144" s="260"/>
      <c r="J144" s="167"/>
      <c r="K144" s="169">
        <v>8</v>
      </c>
      <c r="L144" s="167"/>
      <c r="M144" s="167"/>
      <c r="N144" s="167"/>
      <c r="O144" s="167"/>
      <c r="P144" s="167"/>
      <c r="Q144" s="167"/>
      <c r="R144" s="170"/>
      <c r="T144" s="171"/>
      <c r="U144" s="167"/>
      <c r="V144" s="167"/>
      <c r="W144" s="167"/>
      <c r="X144" s="167"/>
      <c r="Y144" s="167"/>
      <c r="Z144" s="167"/>
      <c r="AA144" s="172"/>
      <c r="AT144" s="173" t="s">
        <v>156</v>
      </c>
      <c r="AU144" s="173" t="s">
        <v>99</v>
      </c>
      <c r="AV144" s="10" t="s">
        <v>99</v>
      </c>
      <c r="AW144" s="10" t="s">
        <v>37</v>
      </c>
      <c r="AX144" s="10" t="s">
        <v>80</v>
      </c>
      <c r="AY144" s="173" t="s">
        <v>143</v>
      </c>
    </row>
    <row r="145" spans="2:51" s="12" customFormat="1" ht="22.5" customHeight="1">
      <c r="B145" s="186"/>
      <c r="C145" s="187"/>
      <c r="D145" s="187"/>
      <c r="E145" s="188" t="s">
        <v>21</v>
      </c>
      <c r="F145" s="268" t="s">
        <v>199</v>
      </c>
      <c r="G145" s="269"/>
      <c r="H145" s="269"/>
      <c r="I145" s="269"/>
      <c r="J145" s="187"/>
      <c r="K145" s="189">
        <v>11</v>
      </c>
      <c r="L145" s="187"/>
      <c r="M145" s="187"/>
      <c r="N145" s="187"/>
      <c r="O145" s="187"/>
      <c r="P145" s="187"/>
      <c r="Q145" s="187"/>
      <c r="R145" s="190"/>
      <c r="T145" s="191"/>
      <c r="U145" s="187"/>
      <c r="V145" s="187"/>
      <c r="W145" s="187"/>
      <c r="X145" s="187"/>
      <c r="Y145" s="187"/>
      <c r="Z145" s="187"/>
      <c r="AA145" s="192"/>
      <c r="AT145" s="193" t="s">
        <v>156</v>
      </c>
      <c r="AU145" s="193" t="s">
        <v>99</v>
      </c>
      <c r="AV145" s="12" t="s">
        <v>160</v>
      </c>
      <c r="AW145" s="12" t="s">
        <v>37</v>
      </c>
      <c r="AX145" s="12" t="s">
        <v>23</v>
      </c>
      <c r="AY145" s="193" t="s">
        <v>143</v>
      </c>
    </row>
    <row r="146" spans="2:65" s="1" customFormat="1" ht="22.5" customHeight="1">
      <c r="B146" s="129"/>
      <c r="C146" s="174" t="s">
        <v>8</v>
      </c>
      <c r="D146" s="174" t="s">
        <v>161</v>
      </c>
      <c r="E146" s="175" t="s">
        <v>201</v>
      </c>
      <c r="F146" s="261" t="s">
        <v>202</v>
      </c>
      <c r="G146" s="262"/>
      <c r="H146" s="262"/>
      <c r="I146" s="262"/>
      <c r="J146" s="176" t="s">
        <v>195</v>
      </c>
      <c r="K146" s="177">
        <v>5</v>
      </c>
      <c r="L146" s="263">
        <v>0</v>
      </c>
      <c r="M146" s="262"/>
      <c r="N146" s="264">
        <f>ROUND(L146*K146,2)</f>
        <v>0</v>
      </c>
      <c r="O146" s="256"/>
      <c r="P146" s="256"/>
      <c r="Q146" s="256"/>
      <c r="R146" s="131"/>
      <c r="T146" s="163" t="s">
        <v>21</v>
      </c>
      <c r="U146" s="42" t="s">
        <v>45</v>
      </c>
      <c r="V146" s="34"/>
      <c r="W146" s="164">
        <f>V146*K146</f>
        <v>0</v>
      </c>
      <c r="X146" s="164">
        <v>0</v>
      </c>
      <c r="Y146" s="164">
        <f>X146*K146</f>
        <v>0</v>
      </c>
      <c r="Z146" s="164">
        <v>0</v>
      </c>
      <c r="AA146" s="165">
        <f>Z146*K146</f>
        <v>0</v>
      </c>
      <c r="AR146" s="16" t="s">
        <v>182</v>
      </c>
      <c r="AT146" s="16" t="s">
        <v>161</v>
      </c>
      <c r="AU146" s="16" t="s">
        <v>99</v>
      </c>
      <c r="AY146" s="16" t="s">
        <v>143</v>
      </c>
      <c r="BE146" s="102">
        <f>IF(U146="základní",N146,0)</f>
        <v>0</v>
      </c>
      <c r="BF146" s="102">
        <f>IF(U146="snížená",N146,0)</f>
        <v>0</v>
      </c>
      <c r="BG146" s="102">
        <f>IF(U146="zákl. přenesená",N146,0)</f>
        <v>0</v>
      </c>
      <c r="BH146" s="102">
        <f>IF(U146="sníž. přenesená",N146,0)</f>
        <v>0</v>
      </c>
      <c r="BI146" s="102">
        <f>IF(U146="nulová",N146,0)</f>
        <v>0</v>
      </c>
      <c r="BJ146" s="16" t="s">
        <v>23</v>
      </c>
      <c r="BK146" s="102">
        <f>ROUND(L146*K146,2)</f>
        <v>0</v>
      </c>
      <c r="BL146" s="16" t="s">
        <v>160</v>
      </c>
      <c r="BM146" s="16" t="s">
        <v>203</v>
      </c>
    </row>
    <row r="147" spans="2:51" s="10" customFormat="1" ht="22.5" customHeight="1">
      <c r="B147" s="166"/>
      <c r="C147" s="167"/>
      <c r="D147" s="167"/>
      <c r="E147" s="168" t="s">
        <v>21</v>
      </c>
      <c r="F147" s="259" t="s">
        <v>254</v>
      </c>
      <c r="G147" s="260"/>
      <c r="H147" s="260"/>
      <c r="I147" s="260"/>
      <c r="J147" s="167"/>
      <c r="K147" s="169">
        <v>2</v>
      </c>
      <c r="L147" s="167"/>
      <c r="M147" s="167"/>
      <c r="N147" s="167"/>
      <c r="O147" s="167"/>
      <c r="P147" s="167"/>
      <c r="Q147" s="167"/>
      <c r="R147" s="170"/>
      <c r="T147" s="171"/>
      <c r="U147" s="167"/>
      <c r="V147" s="167"/>
      <c r="W147" s="167"/>
      <c r="X147" s="167"/>
      <c r="Y147" s="167"/>
      <c r="Z147" s="167"/>
      <c r="AA147" s="172"/>
      <c r="AT147" s="173" t="s">
        <v>156</v>
      </c>
      <c r="AU147" s="173" t="s">
        <v>99</v>
      </c>
      <c r="AV147" s="10" t="s">
        <v>99</v>
      </c>
      <c r="AW147" s="10" t="s">
        <v>37</v>
      </c>
      <c r="AX147" s="10" t="s">
        <v>80</v>
      </c>
      <c r="AY147" s="173" t="s">
        <v>143</v>
      </c>
    </row>
    <row r="148" spans="2:51" s="10" customFormat="1" ht="22.5" customHeight="1">
      <c r="B148" s="166"/>
      <c r="C148" s="167"/>
      <c r="D148" s="167"/>
      <c r="E148" s="168" t="s">
        <v>21</v>
      </c>
      <c r="F148" s="267" t="s">
        <v>253</v>
      </c>
      <c r="G148" s="260"/>
      <c r="H148" s="260"/>
      <c r="I148" s="260"/>
      <c r="J148" s="167"/>
      <c r="K148" s="169">
        <v>3</v>
      </c>
      <c r="L148" s="167"/>
      <c r="M148" s="167"/>
      <c r="N148" s="167"/>
      <c r="O148" s="167"/>
      <c r="P148" s="167"/>
      <c r="Q148" s="167"/>
      <c r="R148" s="170"/>
      <c r="T148" s="171"/>
      <c r="U148" s="167"/>
      <c r="V148" s="167"/>
      <c r="W148" s="167"/>
      <c r="X148" s="167"/>
      <c r="Y148" s="167"/>
      <c r="Z148" s="167"/>
      <c r="AA148" s="172"/>
      <c r="AT148" s="173" t="s">
        <v>156</v>
      </c>
      <c r="AU148" s="173" t="s">
        <v>99</v>
      </c>
      <c r="AV148" s="10" t="s">
        <v>99</v>
      </c>
      <c r="AW148" s="10" t="s">
        <v>37</v>
      </c>
      <c r="AX148" s="10" t="s">
        <v>80</v>
      </c>
      <c r="AY148" s="173" t="s">
        <v>143</v>
      </c>
    </row>
    <row r="149" spans="2:51" s="12" customFormat="1" ht="22.5" customHeight="1">
      <c r="B149" s="186"/>
      <c r="C149" s="187"/>
      <c r="D149" s="187"/>
      <c r="E149" s="188" t="s">
        <v>21</v>
      </c>
      <c r="F149" s="268" t="s">
        <v>199</v>
      </c>
      <c r="G149" s="269"/>
      <c r="H149" s="269"/>
      <c r="I149" s="269"/>
      <c r="J149" s="187"/>
      <c r="K149" s="189">
        <v>5</v>
      </c>
      <c r="L149" s="187"/>
      <c r="M149" s="187"/>
      <c r="N149" s="187"/>
      <c r="O149" s="187"/>
      <c r="P149" s="187"/>
      <c r="Q149" s="187"/>
      <c r="R149" s="190"/>
      <c r="T149" s="191"/>
      <c r="U149" s="187"/>
      <c r="V149" s="187"/>
      <c r="W149" s="187"/>
      <c r="X149" s="187"/>
      <c r="Y149" s="187"/>
      <c r="Z149" s="187"/>
      <c r="AA149" s="192"/>
      <c r="AT149" s="193" t="s">
        <v>156</v>
      </c>
      <c r="AU149" s="193" t="s">
        <v>99</v>
      </c>
      <c r="AV149" s="12" t="s">
        <v>160</v>
      </c>
      <c r="AW149" s="12" t="s">
        <v>37</v>
      </c>
      <c r="AX149" s="12" t="s">
        <v>23</v>
      </c>
      <c r="AY149" s="193" t="s">
        <v>143</v>
      </c>
    </row>
    <row r="150" spans="2:65" s="1" customFormat="1" ht="22.5" customHeight="1">
      <c r="B150" s="129"/>
      <c r="C150" s="174" t="s">
        <v>255</v>
      </c>
      <c r="D150" s="174" t="s">
        <v>161</v>
      </c>
      <c r="E150" s="175" t="s">
        <v>206</v>
      </c>
      <c r="F150" s="261" t="s">
        <v>207</v>
      </c>
      <c r="G150" s="262"/>
      <c r="H150" s="262"/>
      <c r="I150" s="262"/>
      <c r="J150" s="176" t="s">
        <v>195</v>
      </c>
      <c r="K150" s="177">
        <v>11</v>
      </c>
      <c r="L150" s="263">
        <v>0</v>
      </c>
      <c r="M150" s="262"/>
      <c r="N150" s="264">
        <f>ROUND(L150*K150,2)</f>
        <v>0</v>
      </c>
      <c r="O150" s="256"/>
      <c r="P150" s="256"/>
      <c r="Q150" s="256"/>
      <c r="R150" s="131"/>
      <c r="T150" s="163" t="s">
        <v>21</v>
      </c>
      <c r="U150" s="42" t="s">
        <v>45</v>
      </c>
      <c r="V150" s="34"/>
      <c r="W150" s="164">
        <f>V150*K150</f>
        <v>0</v>
      </c>
      <c r="X150" s="164">
        <v>0</v>
      </c>
      <c r="Y150" s="164">
        <f>X150*K150</f>
        <v>0</v>
      </c>
      <c r="Z150" s="164">
        <v>0</v>
      </c>
      <c r="AA150" s="165">
        <f>Z150*K150</f>
        <v>0</v>
      </c>
      <c r="AR150" s="16" t="s">
        <v>182</v>
      </c>
      <c r="AT150" s="16" t="s">
        <v>161</v>
      </c>
      <c r="AU150" s="16" t="s">
        <v>99</v>
      </c>
      <c r="AY150" s="16" t="s">
        <v>143</v>
      </c>
      <c r="BE150" s="102">
        <f>IF(U150="základní",N150,0)</f>
        <v>0</v>
      </c>
      <c r="BF150" s="102">
        <f>IF(U150="snížená",N150,0)</f>
        <v>0</v>
      </c>
      <c r="BG150" s="102">
        <f>IF(U150="zákl. přenesená",N150,0)</f>
        <v>0</v>
      </c>
      <c r="BH150" s="102">
        <f>IF(U150="sníž. přenesená",N150,0)</f>
        <v>0</v>
      </c>
      <c r="BI150" s="102">
        <f>IF(U150="nulová",N150,0)</f>
        <v>0</v>
      </c>
      <c r="BJ150" s="16" t="s">
        <v>23</v>
      </c>
      <c r="BK150" s="102">
        <f>ROUND(L150*K150,2)</f>
        <v>0</v>
      </c>
      <c r="BL150" s="16" t="s">
        <v>160</v>
      </c>
      <c r="BM150" s="16" t="s">
        <v>208</v>
      </c>
    </row>
    <row r="151" spans="2:51" s="10" customFormat="1" ht="22.5" customHeight="1">
      <c r="B151" s="166"/>
      <c r="C151" s="167"/>
      <c r="D151" s="167"/>
      <c r="E151" s="168" t="s">
        <v>21</v>
      </c>
      <c r="F151" s="259" t="s">
        <v>253</v>
      </c>
      <c r="G151" s="260"/>
      <c r="H151" s="260"/>
      <c r="I151" s="260"/>
      <c r="J151" s="167"/>
      <c r="K151" s="169">
        <v>3</v>
      </c>
      <c r="L151" s="167"/>
      <c r="M151" s="167"/>
      <c r="N151" s="167"/>
      <c r="O151" s="167"/>
      <c r="P151" s="167"/>
      <c r="Q151" s="167"/>
      <c r="R151" s="170"/>
      <c r="T151" s="171"/>
      <c r="U151" s="167"/>
      <c r="V151" s="167"/>
      <c r="W151" s="167"/>
      <c r="X151" s="167"/>
      <c r="Y151" s="167"/>
      <c r="Z151" s="167"/>
      <c r="AA151" s="172"/>
      <c r="AT151" s="173" t="s">
        <v>156</v>
      </c>
      <c r="AU151" s="173" t="s">
        <v>99</v>
      </c>
      <c r="AV151" s="10" t="s">
        <v>99</v>
      </c>
      <c r="AW151" s="10" t="s">
        <v>37</v>
      </c>
      <c r="AX151" s="10" t="s">
        <v>80</v>
      </c>
      <c r="AY151" s="173" t="s">
        <v>143</v>
      </c>
    </row>
    <row r="152" spans="2:51" s="10" customFormat="1" ht="22.5" customHeight="1">
      <c r="B152" s="166"/>
      <c r="C152" s="167"/>
      <c r="D152" s="167"/>
      <c r="E152" s="168" t="s">
        <v>21</v>
      </c>
      <c r="F152" s="267" t="s">
        <v>198</v>
      </c>
      <c r="G152" s="260"/>
      <c r="H152" s="260"/>
      <c r="I152" s="260"/>
      <c r="J152" s="167"/>
      <c r="K152" s="169">
        <v>8</v>
      </c>
      <c r="L152" s="167"/>
      <c r="M152" s="167"/>
      <c r="N152" s="167"/>
      <c r="O152" s="167"/>
      <c r="P152" s="167"/>
      <c r="Q152" s="167"/>
      <c r="R152" s="170"/>
      <c r="T152" s="171"/>
      <c r="U152" s="167"/>
      <c r="V152" s="167"/>
      <c r="W152" s="167"/>
      <c r="X152" s="167"/>
      <c r="Y152" s="167"/>
      <c r="Z152" s="167"/>
      <c r="AA152" s="172"/>
      <c r="AT152" s="173" t="s">
        <v>156</v>
      </c>
      <c r="AU152" s="173" t="s">
        <v>99</v>
      </c>
      <c r="AV152" s="10" t="s">
        <v>99</v>
      </c>
      <c r="AW152" s="10" t="s">
        <v>37</v>
      </c>
      <c r="AX152" s="10" t="s">
        <v>80</v>
      </c>
      <c r="AY152" s="173" t="s">
        <v>143</v>
      </c>
    </row>
    <row r="153" spans="2:51" s="12" customFormat="1" ht="22.5" customHeight="1">
      <c r="B153" s="186"/>
      <c r="C153" s="187"/>
      <c r="D153" s="187"/>
      <c r="E153" s="188" t="s">
        <v>21</v>
      </c>
      <c r="F153" s="268" t="s">
        <v>199</v>
      </c>
      <c r="G153" s="269"/>
      <c r="H153" s="269"/>
      <c r="I153" s="269"/>
      <c r="J153" s="187"/>
      <c r="K153" s="189">
        <v>11</v>
      </c>
      <c r="L153" s="187"/>
      <c r="M153" s="187"/>
      <c r="N153" s="187"/>
      <c r="O153" s="187"/>
      <c r="P153" s="187"/>
      <c r="Q153" s="187"/>
      <c r="R153" s="190"/>
      <c r="T153" s="191"/>
      <c r="U153" s="187"/>
      <c r="V153" s="187"/>
      <c r="W153" s="187"/>
      <c r="X153" s="187"/>
      <c r="Y153" s="187"/>
      <c r="Z153" s="187"/>
      <c r="AA153" s="192"/>
      <c r="AT153" s="193" t="s">
        <v>156</v>
      </c>
      <c r="AU153" s="193" t="s">
        <v>99</v>
      </c>
      <c r="AV153" s="12" t="s">
        <v>160</v>
      </c>
      <c r="AW153" s="12" t="s">
        <v>37</v>
      </c>
      <c r="AX153" s="12" t="s">
        <v>23</v>
      </c>
      <c r="AY153" s="193" t="s">
        <v>143</v>
      </c>
    </row>
    <row r="154" spans="2:65" s="1" customFormat="1" ht="22.5" customHeight="1">
      <c r="B154" s="129"/>
      <c r="C154" s="174" t="s">
        <v>256</v>
      </c>
      <c r="D154" s="174" t="s">
        <v>161</v>
      </c>
      <c r="E154" s="175" t="s">
        <v>210</v>
      </c>
      <c r="F154" s="261" t="s">
        <v>211</v>
      </c>
      <c r="G154" s="262"/>
      <c r="H154" s="262"/>
      <c r="I154" s="262"/>
      <c r="J154" s="176" t="s">
        <v>195</v>
      </c>
      <c r="K154" s="177">
        <v>3</v>
      </c>
      <c r="L154" s="263">
        <v>0</v>
      </c>
      <c r="M154" s="262"/>
      <c r="N154" s="264">
        <f>ROUND(L154*K154,2)</f>
        <v>0</v>
      </c>
      <c r="O154" s="256"/>
      <c r="P154" s="256"/>
      <c r="Q154" s="256"/>
      <c r="R154" s="131"/>
      <c r="T154" s="163" t="s">
        <v>21</v>
      </c>
      <c r="U154" s="42" t="s">
        <v>45</v>
      </c>
      <c r="V154" s="34"/>
      <c r="W154" s="164">
        <f>V154*K154</f>
        <v>0</v>
      </c>
      <c r="X154" s="164">
        <v>0</v>
      </c>
      <c r="Y154" s="164">
        <f>X154*K154</f>
        <v>0</v>
      </c>
      <c r="Z154" s="164">
        <v>0</v>
      </c>
      <c r="AA154" s="165">
        <f>Z154*K154</f>
        <v>0</v>
      </c>
      <c r="AR154" s="16" t="s">
        <v>182</v>
      </c>
      <c r="AT154" s="16" t="s">
        <v>161</v>
      </c>
      <c r="AU154" s="16" t="s">
        <v>99</v>
      </c>
      <c r="AY154" s="16" t="s">
        <v>143</v>
      </c>
      <c r="BE154" s="102">
        <f>IF(U154="základní",N154,0)</f>
        <v>0</v>
      </c>
      <c r="BF154" s="102">
        <f>IF(U154="snížená",N154,0)</f>
        <v>0</v>
      </c>
      <c r="BG154" s="102">
        <f>IF(U154="zákl. přenesená",N154,0)</f>
        <v>0</v>
      </c>
      <c r="BH154" s="102">
        <f>IF(U154="sníž. přenesená",N154,0)</f>
        <v>0</v>
      </c>
      <c r="BI154" s="102">
        <f>IF(U154="nulová",N154,0)</f>
        <v>0</v>
      </c>
      <c r="BJ154" s="16" t="s">
        <v>23</v>
      </c>
      <c r="BK154" s="102">
        <f>ROUND(L154*K154,2)</f>
        <v>0</v>
      </c>
      <c r="BL154" s="16" t="s">
        <v>160</v>
      </c>
      <c r="BM154" s="16" t="s">
        <v>212</v>
      </c>
    </row>
    <row r="155" spans="2:51" s="10" customFormat="1" ht="22.5" customHeight="1">
      <c r="B155" s="166"/>
      <c r="C155" s="167"/>
      <c r="D155" s="167"/>
      <c r="E155" s="168" t="s">
        <v>21</v>
      </c>
      <c r="F155" s="259" t="s">
        <v>257</v>
      </c>
      <c r="G155" s="260"/>
      <c r="H155" s="260"/>
      <c r="I155" s="260"/>
      <c r="J155" s="167"/>
      <c r="K155" s="169">
        <v>3</v>
      </c>
      <c r="L155" s="167"/>
      <c r="M155" s="167"/>
      <c r="N155" s="167"/>
      <c r="O155" s="167"/>
      <c r="P155" s="167"/>
      <c r="Q155" s="167"/>
      <c r="R155" s="170"/>
      <c r="T155" s="171"/>
      <c r="U155" s="167"/>
      <c r="V155" s="167"/>
      <c r="W155" s="167"/>
      <c r="X155" s="167"/>
      <c r="Y155" s="167"/>
      <c r="Z155" s="167"/>
      <c r="AA155" s="172"/>
      <c r="AT155" s="173" t="s">
        <v>156</v>
      </c>
      <c r="AU155" s="173" t="s">
        <v>99</v>
      </c>
      <c r="AV155" s="10" t="s">
        <v>99</v>
      </c>
      <c r="AW155" s="10" t="s">
        <v>37</v>
      </c>
      <c r="AX155" s="10" t="s">
        <v>23</v>
      </c>
      <c r="AY155" s="173" t="s">
        <v>143</v>
      </c>
    </row>
    <row r="156" spans="2:65" s="1" customFormat="1" ht="22.5" customHeight="1">
      <c r="B156" s="129"/>
      <c r="C156" s="174" t="s">
        <v>258</v>
      </c>
      <c r="D156" s="174" t="s">
        <v>161</v>
      </c>
      <c r="E156" s="175" t="s">
        <v>215</v>
      </c>
      <c r="F156" s="261" t="s">
        <v>216</v>
      </c>
      <c r="G156" s="262"/>
      <c r="H156" s="262"/>
      <c r="I156" s="262"/>
      <c r="J156" s="176" t="s">
        <v>195</v>
      </c>
      <c r="K156" s="177">
        <v>3</v>
      </c>
      <c r="L156" s="263">
        <v>0</v>
      </c>
      <c r="M156" s="262"/>
      <c r="N156" s="264">
        <f>ROUND(L156*K156,2)</f>
        <v>0</v>
      </c>
      <c r="O156" s="256"/>
      <c r="P156" s="256"/>
      <c r="Q156" s="256"/>
      <c r="R156" s="131"/>
      <c r="T156" s="163" t="s">
        <v>21</v>
      </c>
      <c r="U156" s="42" t="s">
        <v>45</v>
      </c>
      <c r="V156" s="34"/>
      <c r="W156" s="164">
        <f>V156*K156</f>
        <v>0</v>
      </c>
      <c r="X156" s="164">
        <v>0</v>
      </c>
      <c r="Y156" s="164">
        <f>X156*K156</f>
        <v>0</v>
      </c>
      <c r="Z156" s="164">
        <v>0</v>
      </c>
      <c r="AA156" s="165">
        <f>Z156*K156</f>
        <v>0</v>
      </c>
      <c r="AR156" s="16" t="s">
        <v>182</v>
      </c>
      <c r="AT156" s="16" t="s">
        <v>161</v>
      </c>
      <c r="AU156" s="16" t="s">
        <v>99</v>
      </c>
      <c r="AY156" s="16" t="s">
        <v>143</v>
      </c>
      <c r="BE156" s="102">
        <f>IF(U156="základní",N156,0)</f>
        <v>0</v>
      </c>
      <c r="BF156" s="102">
        <f>IF(U156="snížená",N156,0)</f>
        <v>0</v>
      </c>
      <c r="BG156" s="102">
        <f>IF(U156="zákl. přenesená",N156,0)</f>
        <v>0</v>
      </c>
      <c r="BH156" s="102">
        <f>IF(U156="sníž. přenesená",N156,0)</f>
        <v>0</v>
      </c>
      <c r="BI156" s="102">
        <f>IF(U156="nulová",N156,0)</f>
        <v>0</v>
      </c>
      <c r="BJ156" s="16" t="s">
        <v>23</v>
      </c>
      <c r="BK156" s="102">
        <f>ROUND(L156*K156,2)</f>
        <v>0</v>
      </c>
      <c r="BL156" s="16" t="s">
        <v>160</v>
      </c>
      <c r="BM156" s="16" t="s">
        <v>217</v>
      </c>
    </row>
    <row r="157" spans="2:51" s="10" customFormat="1" ht="22.5" customHeight="1">
      <c r="B157" s="166"/>
      <c r="C157" s="167"/>
      <c r="D157" s="167"/>
      <c r="E157" s="168" t="s">
        <v>21</v>
      </c>
      <c r="F157" s="259" t="s">
        <v>257</v>
      </c>
      <c r="G157" s="260"/>
      <c r="H157" s="260"/>
      <c r="I157" s="260"/>
      <c r="J157" s="167"/>
      <c r="K157" s="169">
        <v>3</v>
      </c>
      <c r="L157" s="167"/>
      <c r="M157" s="167"/>
      <c r="N157" s="167"/>
      <c r="O157" s="167"/>
      <c r="P157" s="167"/>
      <c r="Q157" s="167"/>
      <c r="R157" s="170"/>
      <c r="T157" s="171"/>
      <c r="U157" s="167"/>
      <c r="V157" s="167"/>
      <c r="W157" s="167"/>
      <c r="X157" s="167"/>
      <c r="Y157" s="167"/>
      <c r="Z157" s="167"/>
      <c r="AA157" s="172"/>
      <c r="AT157" s="173" t="s">
        <v>156</v>
      </c>
      <c r="AU157" s="173" t="s">
        <v>99</v>
      </c>
      <c r="AV157" s="10" t="s">
        <v>99</v>
      </c>
      <c r="AW157" s="10" t="s">
        <v>37</v>
      </c>
      <c r="AX157" s="10" t="s">
        <v>23</v>
      </c>
      <c r="AY157" s="173" t="s">
        <v>143</v>
      </c>
    </row>
    <row r="158" spans="2:65" s="1" customFormat="1" ht="22.5" customHeight="1">
      <c r="B158" s="129"/>
      <c r="C158" s="174" t="s">
        <v>259</v>
      </c>
      <c r="D158" s="174" t="s">
        <v>161</v>
      </c>
      <c r="E158" s="175" t="s">
        <v>219</v>
      </c>
      <c r="F158" s="261" t="s">
        <v>220</v>
      </c>
      <c r="G158" s="262"/>
      <c r="H158" s="262"/>
      <c r="I158" s="262"/>
      <c r="J158" s="176" t="s">
        <v>195</v>
      </c>
      <c r="K158" s="177">
        <v>3</v>
      </c>
      <c r="L158" s="263">
        <v>0</v>
      </c>
      <c r="M158" s="262"/>
      <c r="N158" s="264">
        <f>ROUND(L158*K158,2)</f>
        <v>0</v>
      </c>
      <c r="O158" s="256"/>
      <c r="P158" s="256"/>
      <c r="Q158" s="256"/>
      <c r="R158" s="131"/>
      <c r="T158" s="163" t="s">
        <v>21</v>
      </c>
      <c r="U158" s="42" t="s">
        <v>45</v>
      </c>
      <c r="V158" s="34"/>
      <c r="W158" s="164">
        <f>V158*K158</f>
        <v>0</v>
      </c>
      <c r="X158" s="164">
        <v>0</v>
      </c>
      <c r="Y158" s="164">
        <f>X158*K158</f>
        <v>0</v>
      </c>
      <c r="Z158" s="164">
        <v>0</v>
      </c>
      <c r="AA158" s="165">
        <f>Z158*K158</f>
        <v>0</v>
      </c>
      <c r="AR158" s="16" t="s">
        <v>182</v>
      </c>
      <c r="AT158" s="16" t="s">
        <v>161</v>
      </c>
      <c r="AU158" s="16" t="s">
        <v>99</v>
      </c>
      <c r="AY158" s="16" t="s">
        <v>143</v>
      </c>
      <c r="BE158" s="102">
        <f>IF(U158="základní",N158,0)</f>
        <v>0</v>
      </c>
      <c r="BF158" s="102">
        <f>IF(U158="snížená",N158,0)</f>
        <v>0</v>
      </c>
      <c r="BG158" s="102">
        <f>IF(U158="zákl. přenesená",N158,0)</f>
        <v>0</v>
      </c>
      <c r="BH158" s="102">
        <f>IF(U158="sníž. přenesená",N158,0)</f>
        <v>0</v>
      </c>
      <c r="BI158" s="102">
        <f>IF(U158="nulová",N158,0)</f>
        <v>0</v>
      </c>
      <c r="BJ158" s="16" t="s">
        <v>23</v>
      </c>
      <c r="BK158" s="102">
        <f>ROUND(L158*K158,2)</f>
        <v>0</v>
      </c>
      <c r="BL158" s="16" t="s">
        <v>160</v>
      </c>
      <c r="BM158" s="16" t="s">
        <v>221</v>
      </c>
    </row>
    <row r="159" spans="2:51" s="10" customFormat="1" ht="22.5" customHeight="1">
      <c r="B159" s="166"/>
      <c r="C159" s="167"/>
      <c r="D159" s="167"/>
      <c r="E159" s="168" t="s">
        <v>21</v>
      </c>
      <c r="F159" s="259" t="s">
        <v>257</v>
      </c>
      <c r="G159" s="260"/>
      <c r="H159" s="260"/>
      <c r="I159" s="260"/>
      <c r="J159" s="167"/>
      <c r="K159" s="169">
        <v>3</v>
      </c>
      <c r="L159" s="167"/>
      <c r="M159" s="167"/>
      <c r="N159" s="167"/>
      <c r="O159" s="167"/>
      <c r="P159" s="167"/>
      <c r="Q159" s="167"/>
      <c r="R159" s="170"/>
      <c r="T159" s="171"/>
      <c r="U159" s="167"/>
      <c r="V159" s="167"/>
      <c r="W159" s="167"/>
      <c r="X159" s="167"/>
      <c r="Y159" s="167"/>
      <c r="Z159" s="167"/>
      <c r="AA159" s="172"/>
      <c r="AT159" s="173" t="s">
        <v>156</v>
      </c>
      <c r="AU159" s="173" t="s">
        <v>99</v>
      </c>
      <c r="AV159" s="10" t="s">
        <v>99</v>
      </c>
      <c r="AW159" s="10" t="s">
        <v>37</v>
      </c>
      <c r="AX159" s="10" t="s">
        <v>80</v>
      </c>
      <c r="AY159" s="173" t="s">
        <v>143</v>
      </c>
    </row>
    <row r="160" spans="2:51" s="12" customFormat="1" ht="22.5" customHeight="1">
      <c r="B160" s="186"/>
      <c r="C160" s="187"/>
      <c r="D160" s="187"/>
      <c r="E160" s="188" t="s">
        <v>21</v>
      </c>
      <c r="F160" s="268" t="s">
        <v>199</v>
      </c>
      <c r="G160" s="269"/>
      <c r="H160" s="269"/>
      <c r="I160" s="269"/>
      <c r="J160" s="187"/>
      <c r="K160" s="189">
        <v>3</v>
      </c>
      <c r="L160" s="187"/>
      <c r="M160" s="187"/>
      <c r="N160" s="187"/>
      <c r="O160" s="187"/>
      <c r="P160" s="187"/>
      <c r="Q160" s="187"/>
      <c r="R160" s="190"/>
      <c r="T160" s="191"/>
      <c r="U160" s="187"/>
      <c r="V160" s="187"/>
      <c r="W160" s="187"/>
      <c r="X160" s="187"/>
      <c r="Y160" s="187"/>
      <c r="Z160" s="187"/>
      <c r="AA160" s="192"/>
      <c r="AT160" s="193" t="s">
        <v>156</v>
      </c>
      <c r="AU160" s="193" t="s">
        <v>99</v>
      </c>
      <c r="AV160" s="12" t="s">
        <v>160</v>
      </c>
      <c r="AW160" s="12" t="s">
        <v>37</v>
      </c>
      <c r="AX160" s="12" t="s">
        <v>23</v>
      </c>
      <c r="AY160" s="193" t="s">
        <v>143</v>
      </c>
    </row>
    <row r="161" spans="2:65" s="1" customFormat="1" ht="22.5" customHeight="1">
      <c r="B161" s="129"/>
      <c r="C161" s="174" t="s">
        <v>260</v>
      </c>
      <c r="D161" s="174" t="s">
        <v>161</v>
      </c>
      <c r="E161" s="175" t="s">
        <v>222</v>
      </c>
      <c r="F161" s="261" t="s">
        <v>223</v>
      </c>
      <c r="G161" s="262"/>
      <c r="H161" s="262"/>
      <c r="I161" s="262"/>
      <c r="J161" s="176" t="s">
        <v>147</v>
      </c>
      <c r="K161" s="177">
        <v>10</v>
      </c>
      <c r="L161" s="263">
        <v>0</v>
      </c>
      <c r="M161" s="262"/>
      <c r="N161" s="264">
        <f>ROUND(L161*K161,2)</f>
        <v>0</v>
      </c>
      <c r="O161" s="256"/>
      <c r="P161" s="256"/>
      <c r="Q161" s="256"/>
      <c r="R161" s="131"/>
      <c r="T161" s="163" t="s">
        <v>21</v>
      </c>
      <c r="U161" s="42" t="s">
        <v>45</v>
      </c>
      <c r="V161" s="34"/>
      <c r="W161" s="164">
        <f>V161*K161</f>
        <v>0</v>
      </c>
      <c r="X161" s="164">
        <v>0.01</v>
      </c>
      <c r="Y161" s="164">
        <f>X161*K161</f>
        <v>0.1</v>
      </c>
      <c r="Z161" s="164">
        <v>0</v>
      </c>
      <c r="AA161" s="165">
        <f>Z161*K161</f>
        <v>0</v>
      </c>
      <c r="AR161" s="16" t="s">
        <v>99</v>
      </c>
      <c r="AT161" s="16" t="s">
        <v>161</v>
      </c>
      <c r="AU161" s="16" t="s">
        <v>99</v>
      </c>
      <c r="AY161" s="16" t="s">
        <v>143</v>
      </c>
      <c r="BE161" s="102">
        <f>IF(U161="základní",N161,0)</f>
        <v>0</v>
      </c>
      <c r="BF161" s="102">
        <f>IF(U161="snížená",N161,0)</f>
        <v>0</v>
      </c>
      <c r="BG161" s="102">
        <f>IF(U161="zákl. přenesená",N161,0)</f>
        <v>0</v>
      </c>
      <c r="BH161" s="102">
        <f>IF(U161="sníž. přenesená",N161,0)</f>
        <v>0</v>
      </c>
      <c r="BI161" s="102">
        <f>IF(U161="nulová",N161,0)</f>
        <v>0</v>
      </c>
      <c r="BJ161" s="16" t="s">
        <v>23</v>
      </c>
      <c r="BK161" s="102">
        <f>ROUND(L161*K161,2)</f>
        <v>0</v>
      </c>
      <c r="BL161" s="16" t="s">
        <v>23</v>
      </c>
      <c r="BM161" s="16" t="s">
        <v>261</v>
      </c>
    </row>
    <row r="162" spans="2:51" s="10" customFormat="1" ht="22.5" customHeight="1">
      <c r="B162" s="166"/>
      <c r="C162" s="167"/>
      <c r="D162" s="167"/>
      <c r="E162" s="168" t="s">
        <v>21</v>
      </c>
      <c r="F162" s="259" t="s">
        <v>262</v>
      </c>
      <c r="G162" s="260"/>
      <c r="H162" s="260"/>
      <c r="I162" s="260"/>
      <c r="J162" s="167"/>
      <c r="K162" s="169">
        <v>2</v>
      </c>
      <c r="L162" s="167"/>
      <c r="M162" s="167"/>
      <c r="N162" s="167"/>
      <c r="O162" s="167"/>
      <c r="P162" s="167"/>
      <c r="Q162" s="167"/>
      <c r="R162" s="170"/>
      <c r="T162" s="171"/>
      <c r="U162" s="167"/>
      <c r="V162" s="167"/>
      <c r="W162" s="167"/>
      <c r="X162" s="167"/>
      <c r="Y162" s="167"/>
      <c r="Z162" s="167"/>
      <c r="AA162" s="172"/>
      <c r="AT162" s="173" t="s">
        <v>156</v>
      </c>
      <c r="AU162" s="173" t="s">
        <v>99</v>
      </c>
      <c r="AV162" s="10" t="s">
        <v>99</v>
      </c>
      <c r="AW162" s="10" t="s">
        <v>37</v>
      </c>
      <c r="AX162" s="10" t="s">
        <v>80</v>
      </c>
      <c r="AY162" s="173" t="s">
        <v>143</v>
      </c>
    </row>
    <row r="163" spans="2:51" s="10" customFormat="1" ht="22.5" customHeight="1">
      <c r="B163" s="166"/>
      <c r="C163" s="167"/>
      <c r="D163" s="167"/>
      <c r="E163" s="168" t="s">
        <v>21</v>
      </c>
      <c r="F163" s="267" t="s">
        <v>225</v>
      </c>
      <c r="G163" s="260"/>
      <c r="H163" s="260"/>
      <c r="I163" s="260"/>
      <c r="J163" s="167"/>
      <c r="K163" s="169">
        <v>4</v>
      </c>
      <c r="L163" s="167"/>
      <c r="M163" s="167"/>
      <c r="N163" s="167"/>
      <c r="O163" s="167"/>
      <c r="P163" s="167"/>
      <c r="Q163" s="167"/>
      <c r="R163" s="170"/>
      <c r="T163" s="171"/>
      <c r="U163" s="167"/>
      <c r="V163" s="167"/>
      <c r="W163" s="167"/>
      <c r="X163" s="167"/>
      <c r="Y163" s="167"/>
      <c r="Z163" s="167"/>
      <c r="AA163" s="172"/>
      <c r="AT163" s="173" t="s">
        <v>156</v>
      </c>
      <c r="AU163" s="173" t="s">
        <v>99</v>
      </c>
      <c r="AV163" s="10" t="s">
        <v>99</v>
      </c>
      <c r="AW163" s="10" t="s">
        <v>37</v>
      </c>
      <c r="AX163" s="10" t="s">
        <v>80</v>
      </c>
      <c r="AY163" s="173" t="s">
        <v>143</v>
      </c>
    </row>
    <row r="164" spans="2:51" s="10" customFormat="1" ht="22.5" customHeight="1">
      <c r="B164" s="166"/>
      <c r="C164" s="167"/>
      <c r="D164" s="167"/>
      <c r="E164" s="168" t="s">
        <v>21</v>
      </c>
      <c r="F164" s="267" t="s">
        <v>226</v>
      </c>
      <c r="G164" s="260"/>
      <c r="H164" s="260"/>
      <c r="I164" s="260"/>
      <c r="J164" s="167"/>
      <c r="K164" s="169">
        <v>4</v>
      </c>
      <c r="L164" s="167"/>
      <c r="M164" s="167"/>
      <c r="N164" s="167"/>
      <c r="O164" s="167"/>
      <c r="P164" s="167"/>
      <c r="Q164" s="167"/>
      <c r="R164" s="170"/>
      <c r="T164" s="171"/>
      <c r="U164" s="167"/>
      <c r="V164" s="167"/>
      <c r="W164" s="167"/>
      <c r="X164" s="167"/>
      <c r="Y164" s="167"/>
      <c r="Z164" s="167"/>
      <c r="AA164" s="172"/>
      <c r="AT164" s="173" t="s">
        <v>156</v>
      </c>
      <c r="AU164" s="173" t="s">
        <v>99</v>
      </c>
      <c r="AV164" s="10" t="s">
        <v>99</v>
      </c>
      <c r="AW164" s="10" t="s">
        <v>37</v>
      </c>
      <c r="AX164" s="10" t="s">
        <v>80</v>
      </c>
      <c r="AY164" s="173" t="s">
        <v>143</v>
      </c>
    </row>
    <row r="165" spans="2:51" s="12" customFormat="1" ht="22.5" customHeight="1">
      <c r="B165" s="186"/>
      <c r="C165" s="187"/>
      <c r="D165" s="187"/>
      <c r="E165" s="188" t="s">
        <v>21</v>
      </c>
      <c r="F165" s="268" t="s">
        <v>199</v>
      </c>
      <c r="G165" s="269"/>
      <c r="H165" s="269"/>
      <c r="I165" s="269"/>
      <c r="J165" s="187"/>
      <c r="K165" s="189">
        <v>10</v>
      </c>
      <c r="L165" s="187"/>
      <c r="M165" s="187"/>
      <c r="N165" s="187"/>
      <c r="O165" s="187"/>
      <c r="P165" s="187"/>
      <c r="Q165" s="187"/>
      <c r="R165" s="190"/>
      <c r="T165" s="191"/>
      <c r="U165" s="187"/>
      <c r="V165" s="187"/>
      <c r="W165" s="187"/>
      <c r="X165" s="187"/>
      <c r="Y165" s="187"/>
      <c r="Z165" s="187"/>
      <c r="AA165" s="192"/>
      <c r="AT165" s="193" t="s">
        <v>156</v>
      </c>
      <c r="AU165" s="193" t="s">
        <v>99</v>
      </c>
      <c r="AV165" s="12" t="s">
        <v>160</v>
      </c>
      <c r="AW165" s="12" t="s">
        <v>37</v>
      </c>
      <c r="AX165" s="12" t="s">
        <v>23</v>
      </c>
      <c r="AY165" s="193" t="s">
        <v>143</v>
      </c>
    </row>
    <row r="166" spans="2:65" s="1" customFormat="1" ht="22.5" customHeight="1">
      <c r="B166" s="129"/>
      <c r="C166" s="159" t="s">
        <v>263</v>
      </c>
      <c r="D166" s="159" t="s">
        <v>144</v>
      </c>
      <c r="E166" s="160" t="s">
        <v>228</v>
      </c>
      <c r="F166" s="255" t="s">
        <v>229</v>
      </c>
      <c r="G166" s="256"/>
      <c r="H166" s="256"/>
      <c r="I166" s="256"/>
      <c r="J166" s="161" t="s">
        <v>147</v>
      </c>
      <c r="K166" s="162">
        <v>1</v>
      </c>
      <c r="L166" s="257">
        <v>0</v>
      </c>
      <c r="M166" s="256"/>
      <c r="N166" s="258">
        <f>ROUND(L166*K166,2)</f>
        <v>0</v>
      </c>
      <c r="O166" s="256"/>
      <c r="P166" s="256"/>
      <c r="Q166" s="256"/>
      <c r="R166" s="131"/>
      <c r="T166" s="163" t="s">
        <v>21</v>
      </c>
      <c r="U166" s="42" t="s">
        <v>45</v>
      </c>
      <c r="V166" s="34"/>
      <c r="W166" s="164">
        <f>V166*K166</f>
        <v>0</v>
      </c>
      <c r="X166" s="164">
        <v>0</v>
      </c>
      <c r="Y166" s="164">
        <f>X166*K166</f>
        <v>0</v>
      </c>
      <c r="Z166" s="164">
        <v>0</v>
      </c>
      <c r="AA166" s="165">
        <f>Z166*K166</f>
        <v>0</v>
      </c>
      <c r="AR166" s="16" t="s">
        <v>153</v>
      </c>
      <c r="AT166" s="16" t="s">
        <v>144</v>
      </c>
      <c r="AU166" s="16" t="s">
        <v>99</v>
      </c>
      <c r="AY166" s="16" t="s">
        <v>143</v>
      </c>
      <c r="BE166" s="102">
        <f>IF(U166="základní",N166,0)</f>
        <v>0</v>
      </c>
      <c r="BF166" s="102">
        <f>IF(U166="snížená",N166,0)</f>
        <v>0</v>
      </c>
      <c r="BG166" s="102">
        <f>IF(U166="zákl. přenesená",N166,0)</f>
        <v>0</v>
      </c>
      <c r="BH166" s="102">
        <f>IF(U166="sníž. přenesená",N166,0)</f>
        <v>0</v>
      </c>
      <c r="BI166" s="102">
        <f>IF(U166="nulová",N166,0)</f>
        <v>0</v>
      </c>
      <c r="BJ166" s="16" t="s">
        <v>23</v>
      </c>
      <c r="BK166" s="102">
        <f>ROUND(L166*K166,2)</f>
        <v>0</v>
      </c>
      <c r="BL166" s="16" t="s">
        <v>153</v>
      </c>
      <c r="BM166" s="16" t="s">
        <v>264</v>
      </c>
    </row>
    <row r="167" spans="2:51" s="10" customFormat="1" ht="22.5" customHeight="1">
      <c r="B167" s="166"/>
      <c r="C167" s="167"/>
      <c r="D167" s="167"/>
      <c r="E167" s="168" t="s">
        <v>21</v>
      </c>
      <c r="F167" s="259" t="s">
        <v>231</v>
      </c>
      <c r="G167" s="260"/>
      <c r="H167" s="260"/>
      <c r="I167" s="260"/>
      <c r="J167" s="167"/>
      <c r="K167" s="169">
        <v>1</v>
      </c>
      <c r="L167" s="167"/>
      <c r="M167" s="167"/>
      <c r="N167" s="167"/>
      <c r="O167" s="167"/>
      <c r="P167" s="167"/>
      <c r="Q167" s="167"/>
      <c r="R167" s="170"/>
      <c r="T167" s="171"/>
      <c r="U167" s="167"/>
      <c r="V167" s="167"/>
      <c r="W167" s="167"/>
      <c r="X167" s="167"/>
      <c r="Y167" s="167"/>
      <c r="Z167" s="167"/>
      <c r="AA167" s="172"/>
      <c r="AT167" s="173" t="s">
        <v>156</v>
      </c>
      <c r="AU167" s="173" t="s">
        <v>99</v>
      </c>
      <c r="AV167" s="10" t="s">
        <v>99</v>
      </c>
      <c r="AW167" s="10" t="s">
        <v>37</v>
      </c>
      <c r="AX167" s="10" t="s">
        <v>23</v>
      </c>
      <c r="AY167" s="173" t="s">
        <v>143</v>
      </c>
    </row>
    <row r="168" spans="2:65" s="1" customFormat="1" ht="44.25" customHeight="1">
      <c r="B168" s="129"/>
      <c r="C168" s="159" t="s">
        <v>265</v>
      </c>
      <c r="D168" s="159" t="s">
        <v>144</v>
      </c>
      <c r="E168" s="160" t="s">
        <v>233</v>
      </c>
      <c r="F168" s="255" t="s">
        <v>234</v>
      </c>
      <c r="G168" s="256"/>
      <c r="H168" s="256"/>
      <c r="I168" s="256"/>
      <c r="J168" s="161" t="s">
        <v>195</v>
      </c>
      <c r="K168" s="162">
        <v>2</v>
      </c>
      <c r="L168" s="257">
        <v>0</v>
      </c>
      <c r="M168" s="256"/>
      <c r="N168" s="258">
        <f>ROUND(L168*K168,2)</f>
        <v>0</v>
      </c>
      <c r="O168" s="256"/>
      <c r="P168" s="256"/>
      <c r="Q168" s="256"/>
      <c r="R168" s="131"/>
      <c r="T168" s="163" t="s">
        <v>21</v>
      </c>
      <c r="U168" s="42" t="s">
        <v>45</v>
      </c>
      <c r="V168" s="34"/>
      <c r="W168" s="164">
        <f>V168*K168</f>
        <v>0</v>
      </c>
      <c r="X168" s="164">
        <v>0</v>
      </c>
      <c r="Y168" s="164">
        <f>X168*K168</f>
        <v>0</v>
      </c>
      <c r="Z168" s="164">
        <v>0</v>
      </c>
      <c r="AA168" s="165">
        <f>Z168*K168</f>
        <v>0</v>
      </c>
      <c r="AR168" s="16" t="s">
        <v>160</v>
      </c>
      <c r="AT168" s="16" t="s">
        <v>144</v>
      </c>
      <c r="AU168" s="16" t="s">
        <v>99</v>
      </c>
      <c r="AY168" s="16" t="s">
        <v>143</v>
      </c>
      <c r="BE168" s="102">
        <f>IF(U168="základní",N168,0)</f>
        <v>0</v>
      </c>
      <c r="BF168" s="102">
        <f>IF(U168="snížená",N168,0)</f>
        <v>0</v>
      </c>
      <c r="BG168" s="102">
        <f>IF(U168="zákl. přenesená",N168,0)</f>
        <v>0</v>
      </c>
      <c r="BH168" s="102">
        <f>IF(U168="sníž. přenesená",N168,0)</f>
        <v>0</v>
      </c>
      <c r="BI168" s="102">
        <f>IF(U168="nulová",N168,0)</f>
        <v>0</v>
      </c>
      <c r="BJ168" s="16" t="s">
        <v>23</v>
      </c>
      <c r="BK168" s="102">
        <f>ROUND(L168*K168,2)</f>
        <v>0</v>
      </c>
      <c r="BL168" s="16" t="s">
        <v>160</v>
      </c>
      <c r="BM168" s="16" t="s">
        <v>235</v>
      </c>
    </row>
    <row r="169" spans="2:63" s="1" customFormat="1" ht="49.5" customHeight="1">
      <c r="B169" s="33"/>
      <c r="C169" s="34"/>
      <c r="D169" s="150" t="s">
        <v>236</v>
      </c>
      <c r="E169" s="34"/>
      <c r="F169" s="34"/>
      <c r="G169" s="34"/>
      <c r="H169" s="34"/>
      <c r="I169" s="34"/>
      <c r="J169" s="34"/>
      <c r="K169" s="34"/>
      <c r="L169" s="34"/>
      <c r="M169" s="34"/>
      <c r="N169" s="275">
        <f>BK169</f>
        <v>0</v>
      </c>
      <c r="O169" s="276"/>
      <c r="P169" s="276"/>
      <c r="Q169" s="276"/>
      <c r="R169" s="35"/>
      <c r="T169" s="194"/>
      <c r="U169" s="54"/>
      <c r="V169" s="54"/>
      <c r="W169" s="54"/>
      <c r="X169" s="54"/>
      <c r="Y169" s="54"/>
      <c r="Z169" s="54"/>
      <c r="AA169" s="56"/>
      <c r="AT169" s="16" t="s">
        <v>79</v>
      </c>
      <c r="AU169" s="16" t="s">
        <v>80</v>
      </c>
      <c r="AY169" s="16" t="s">
        <v>237</v>
      </c>
      <c r="BK169" s="102">
        <v>0</v>
      </c>
    </row>
    <row r="170" spans="2:18" s="1" customFormat="1" ht="6.75" customHeight="1">
      <c r="B170" s="57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9"/>
    </row>
  </sheetData>
  <sheetProtection password="CC35" sheet="1" objects="1" scenarios="1" formatColumns="0" formatRows="0" sort="0" autoFilter="0"/>
  <mergeCells count="156">
    <mergeCell ref="N169:Q169"/>
    <mergeCell ref="H1:K1"/>
    <mergeCell ref="S2:AC2"/>
    <mergeCell ref="F167:I167"/>
    <mergeCell ref="F168:I168"/>
    <mergeCell ref="L168:M168"/>
    <mergeCell ref="N168:Q168"/>
    <mergeCell ref="N118:Q118"/>
    <mergeCell ref="N119:Q119"/>
    <mergeCell ref="N120:Q120"/>
    <mergeCell ref="N122:Q122"/>
    <mergeCell ref="N123:Q123"/>
    <mergeCell ref="F163:I163"/>
    <mergeCell ref="F164:I164"/>
    <mergeCell ref="F165:I165"/>
    <mergeCell ref="F166:I166"/>
    <mergeCell ref="L166:M166"/>
    <mergeCell ref="N166:Q166"/>
    <mergeCell ref="F159:I159"/>
    <mergeCell ref="F160:I160"/>
    <mergeCell ref="F161:I161"/>
    <mergeCell ref="L161:M161"/>
    <mergeCell ref="N161:Q161"/>
    <mergeCell ref="F162:I162"/>
    <mergeCell ref="F155:I155"/>
    <mergeCell ref="F156:I156"/>
    <mergeCell ref="L156:M156"/>
    <mergeCell ref="N156:Q156"/>
    <mergeCell ref="F157:I157"/>
    <mergeCell ref="F158:I158"/>
    <mergeCell ref="L158:M158"/>
    <mergeCell ref="N158:Q158"/>
    <mergeCell ref="F151:I151"/>
    <mergeCell ref="F152:I152"/>
    <mergeCell ref="F153:I153"/>
    <mergeCell ref="F154:I154"/>
    <mergeCell ref="L154:M154"/>
    <mergeCell ref="N154:Q154"/>
    <mergeCell ref="F147:I147"/>
    <mergeCell ref="F148:I148"/>
    <mergeCell ref="F149:I149"/>
    <mergeCell ref="F150:I150"/>
    <mergeCell ref="L150:M150"/>
    <mergeCell ref="N150:Q150"/>
    <mergeCell ref="F143:I143"/>
    <mergeCell ref="F144:I144"/>
    <mergeCell ref="F145:I145"/>
    <mergeCell ref="F146:I146"/>
    <mergeCell ref="L146:M146"/>
    <mergeCell ref="N146:Q146"/>
    <mergeCell ref="F141:I141"/>
    <mergeCell ref="L141:M141"/>
    <mergeCell ref="N141:Q141"/>
    <mergeCell ref="F142:I142"/>
    <mergeCell ref="L142:M142"/>
    <mergeCell ref="N142:Q142"/>
    <mergeCell ref="F137:I137"/>
    <mergeCell ref="F138:I138"/>
    <mergeCell ref="L138:M138"/>
    <mergeCell ref="N138:Q138"/>
    <mergeCell ref="F139:I139"/>
    <mergeCell ref="F140:I140"/>
    <mergeCell ref="F133:I133"/>
    <mergeCell ref="F134:I134"/>
    <mergeCell ref="F135:I135"/>
    <mergeCell ref="L135:M135"/>
    <mergeCell ref="N135:Q135"/>
    <mergeCell ref="F136:I136"/>
    <mergeCell ref="F129:I129"/>
    <mergeCell ref="L129:M129"/>
    <mergeCell ref="N129:Q129"/>
    <mergeCell ref="F130:I130"/>
    <mergeCell ref="F131:I131"/>
    <mergeCell ref="F132:I132"/>
    <mergeCell ref="L132:M132"/>
    <mergeCell ref="N132:Q132"/>
    <mergeCell ref="F127:I127"/>
    <mergeCell ref="L127:M127"/>
    <mergeCell ref="N127:Q127"/>
    <mergeCell ref="F128:I128"/>
    <mergeCell ref="L128:M128"/>
    <mergeCell ref="N128:Q128"/>
    <mergeCell ref="F124:I124"/>
    <mergeCell ref="L124:M124"/>
    <mergeCell ref="N124:Q124"/>
    <mergeCell ref="F125:I125"/>
    <mergeCell ref="F126:I126"/>
    <mergeCell ref="L126:M126"/>
    <mergeCell ref="N126:Q126"/>
    <mergeCell ref="F117:I117"/>
    <mergeCell ref="L117:M117"/>
    <mergeCell ref="N117:Q117"/>
    <mergeCell ref="F121:I121"/>
    <mergeCell ref="L121:M121"/>
    <mergeCell ref="N121:Q121"/>
    <mergeCell ref="C107:Q107"/>
    <mergeCell ref="F109:P109"/>
    <mergeCell ref="F110:P110"/>
    <mergeCell ref="M112:P112"/>
    <mergeCell ref="M114:Q114"/>
    <mergeCell ref="M115:Q115"/>
    <mergeCell ref="D97:H97"/>
    <mergeCell ref="N97:Q97"/>
    <mergeCell ref="D98:H98"/>
    <mergeCell ref="N98:Q98"/>
    <mergeCell ref="N99:Q99"/>
    <mergeCell ref="L101:Q101"/>
    <mergeCell ref="D94:H94"/>
    <mergeCell ref="N94:Q94"/>
    <mergeCell ref="D95:H95"/>
    <mergeCell ref="N95:Q95"/>
    <mergeCell ref="D96:H96"/>
    <mergeCell ref="N96:Q96"/>
    <mergeCell ref="N87:Q87"/>
    <mergeCell ref="N88:Q88"/>
    <mergeCell ref="N89:Q89"/>
    <mergeCell ref="N90:Q90"/>
    <mergeCell ref="N91:Q91"/>
    <mergeCell ref="N93:Q93"/>
    <mergeCell ref="F77:P77"/>
    <mergeCell ref="F78:P78"/>
    <mergeCell ref="M80:P80"/>
    <mergeCell ref="M82:Q82"/>
    <mergeCell ref="M83:Q83"/>
    <mergeCell ref="C85:G85"/>
    <mergeCell ref="N85:Q85"/>
    <mergeCell ref="H35:J35"/>
    <mergeCell ref="M35:P35"/>
    <mergeCell ref="H36:J36"/>
    <mergeCell ref="M36:P36"/>
    <mergeCell ref="L38:P38"/>
    <mergeCell ref="C75:Q75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5" tooltip="Rekapitulace rozpočtu" display="2) Rekapitulace rozpočtu"/>
    <hyperlink ref="L1" location="C117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2016-02-17T12:24:38Z</dcterms:created>
  <dcterms:modified xsi:type="dcterms:W3CDTF">2016-02-17T12:24:42Z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