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6.png" ContentType="image/png"/>
  <Override PartName="/xl/media/image3.png" ContentType="image/png"/>
  <Override PartName="/xl/media/image7.png" ContentType="image/png"/>
  <Override PartName="/xl/media/image4.png" ContentType="image/png"/>
  <Override PartName="/xl/media/image8.png" ContentType="image/png"/>
  <Override PartName="/xl/media/image1.png" ContentType="image/png"/>
  <Override PartName="/xl/media/image5.png" ContentType="image/png"/>
  <Override PartName="/xl/media/image2.png" ContentType="image/png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8.xml.rels" ContentType="application/vnd.openxmlformats-package.relationship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Rekapitulace stavby" sheetId="1" state="visible" r:id="rId2"/>
    <sheet name="a - D1.1 Architektonické ..." sheetId="2" state="visible" r:id="rId3"/>
    <sheet name="b - D1.4 Zařízení zdravot..." sheetId="3" state="visible" r:id="rId4"/>
    <sheet name="c - D1.4 Zařízení vzducho..." sheetId="4" state="visible" r:id="rId5"/>
    <sheet name="d - D1.4  Zařízení silnop..." sheetId="5" state="visible" r:id="rId6"/>
    <sheet name="e - SO 02 Přípojky inžený..." sheetId="6" state="visible" r:id="rId7"/>
    <sheet name="f - SO 03 Zpevněné plochy" sheetId="7" state="visible" r:id="rId8"/>
    <sheet name="g - Vedlejší rozpočtové n..." sheetId="8" state="visible" r:id="rId9"/>
  </sheets>
  <definedNames>
    <definedName function="false" hidden="false" localSheetId="0" name="_xlnm.Print_Titles" vbProcedure="false">'Rekapitulace stavby'!$85:$85</definedName>
    <definedName function="false" hidden="false" localSheetId="1" name="_xlnm.Print_Titles" vbProcedure="false">'a - D1.1 Architektonické ...'!$135:$135</definedName>
    <definedName function="false" hidden="false" localSheetId="2" name="_xlnm.Print_Titles" vbProcedure="false">'b - D1.4 Zařízení zdravot...'!$120:$120</definedName>
    <definedName function="false" hidden="false" localSheetId="3" name="_xlnm.Print_Titles" vbProcedure="false">'c - D1.4 Zařízení vzducho...'!$119:$119</definedName>
    <definedName function="false" hidden="false" localSheetId="4" name="_xlnm.Print_Titles" vbProcedure="false">'d - D1.4  Zařízení silnop...'!$120:$120</definedName>
    <definedName function="false" hidden="false" localSheetId="5" name="_xlnm.Print_Titles" vbProcedure="false">'e - SO 02 Přípojky inžený...'!$131:$131</definedName>
    <definedName function="false" hidden="false" localSheetId="6" name="_xlnm.Print_Titles" vbProcedure="false">'f - SO 03 Zpevněné plochy'!$125:$125</definedName>
    <definedName function="false" hidden="false" localSheetId="7" name="_xlnm.Print_Titles" vbProcedure="false">'g - Vedlejší rozpočtové n...'!$119:$119</definedName>
    <definedName function="false" hidden="false" localSheetId="0" name="_xlnm.Print_Area" vbProcedure="false">'Rekapitulace stavby'!$C$4:$AP$70;'Rekapitulace stavby'!$C$76:$AP$103</definedName>
    <definedName function="false" hidden="false" localSheetId="0" name="_xlnm.Print_Area_0" vbProcedure="false">'Rekapitulace stavby'!$C$4:$AP$70;'Rekapitulace stavby'!$C$76:$AP$103</definedName>
    <definedName function="false" hidden="false" localSheetId="0" name="_xlnm.Print_Area_0_0" vbProcedure="false">'Rekapitulace stavby'!$C$4:$AP$70,'Rekapitulace stavby'!$C$76:$AP$103</definedName>
    <definedName function="false" hidden="false" localSheetId="0" name="_xlnm.Print_Titles" vbProcedure="false">'Rekapitulace stavby'!$85:$85</definedName>
    <definedName function="false" hidden="false" localSheetId="0" name="_xlnm.Print_Titles_0" vbProcedure="false">'Rekapitulace stavby'!$85:$85</definedName>
    <definedName function="false" hidden="false" localSheetId="0" name="_xlnm.Print_Titles_0_0" vbProcedure="false">'Rekapitulace stavby'!$85:$85</definedName>
    <definedName function="false" hidden="false" localSheetId="0" name="_xlnm.Print_Titles_0_0_0" vbProcedure="false">'Rekapitulace stavby'!$85:$85</definedName>
    <definedName function="false" hidden="false" localSheetId="0" name="_xlnm.Print_Titles_0_0_0_0" vbProcedure="false">'Rekapitulace stavby'!$85:$85</definedName>
    <definedName function="false" hidden="false" localSheetId="0" name="_xlnm.Print_Titles_0_0_0_0_0" vbProcedure="false">'Rekapitulace stavby'!$85:$85</definedName>
    <definedName function="false" hidden="false" localSheetId="0" name="_xlnm.Print_Titles_0_0_0_0_0_0" vbProcedure="false">'Rekapitulace stavby'!$85:$85</definedName>
    <definedName function="false" hidden="false" localSheetId="1" name="_xlnm.Print_Area" vbProcedure="false">'a - D1.1 Architektonické ...'!$C$4:$Q$70;'a - D1.1 Architektonické ...'!$C$76:$Q$118;'a - D1.1 Architektonické ...'!$C$124:$Q$561</definedName>
    <definedName function="false" hidden="false" localSheetId="1" name="_xlnm.Print_Area_0" vbProcedure="false">'a - D1.1 Architektonické ...'!$C$4:$Q$70;'a - D1.1 Architektonické ...'!$C$76:$Q$118;'a - D1.1 Architektonické ...'!$C$124:$Q$561</definedName>
    <definedName function="false" hidden="false" localSheetId="1" name="_xlnm.Print_Area_0_0" vbProcedure="false">'a - D1.1 Architektonické ...'!$C$4:$Q$70,'a - D1.1 Architektonické ...'!$C$76:$Q$118,'a - D1.1 Architektonické ...'!$C$124:$Q$561</definedName>
    <definedName function="false" hidden="false" localSheetId="1" name="_xlnm.Print_Titles" vbProcedure="false">'a - D1.1 Architektonické ...'!$135:$135</definedName>
    <definedName function="false" hidden="false" localSheetId="1" name="_xlnm.Print_Titles_0" vbProcedure="false">'a - D1.1 Architektonické ...'!$135:$135</definedName>
    <definedName function="false" hidden="false" localSheetId="1" name="_xlnm.Print_Titles_0_0" vbProcedure="false">'a - D1.1 Architektonické ...'!$135:$135</definedName>
    <definedName function="false" hidden="false" localSheetId="1" name="_xlnm.Print_Titles_0_0_0" vbProcedure="false">'a - D1.1 Architektonické ...'!$135:$135</definedName>
    <definedName function="false" hidden="false" localSheetId="1" name="_xlnm.Print_Titles_0_0_0_0" vbProcedure="false">'a - D1.1 Architektonické ...'!$135:$135</definedName>
    <definedName function="false" hidden="false" localSheetId="1" name="_xlnm.Print_Titles_0_0_0_0_0" vbProcedure="false">'a - D1.1 Architektonické ...'!$135:$135</definedName>
    <definedName function="false" hidden="false" localSheetId="1" name="_xlnm.Print_Titles_0_0_0_0_0_0" vbProcedure="false">'a - D1.1 Architektonické ...'!$135:$135</definedName>
    <definedName function="false" hidden="false" localSheetId="2" name="_xlnm.Print_Area" vbProcedure="false">'b - D1.4 Zařízení zdravot...'!$C$4:$Q$70;'b - D1.4 Zařízení zdravot...'!$C$76:$Q$103;'b - D1.4 Zařízení zdravot...'!$C$109:$Q$165</definedName>
    <definedName function="false" hidden="false" localSheetId="2" name="_xlnm.Print_Area_0" vbProcedure="false">'b - D1.4 Zařízení zdravot...'!$C$4:$Q$70;'b - D1.4 Zařízení zdravot...'!$C$76:$Q$103;'b - D1.4 Zařízení zdravot...'!$C$109:$Q$165</definedName>
    <definedName function="false" hidden="false" localSheetId="2" name="_xlnm.Print_Area_0_0" vbProcedure="false">'b - D1.4 Zařízení zdravot...'!$C$4:$Q$70,'b - D1.4 Zařízení zdravot...'!$C$76:$Q$103,'b - D1.4 Zařízení zdravot...'!$C$109:$Q$165</definedName>
    <definedName function="false" hidden="false" localSheetId="2" name="_xlnm.Print_Titles" vbProcedure="false">'b - D1.4 Zařízení zdravot...'!$120:$120</definedName>
    <definedName function="false" hidden="false" localSheetId="2" name="_xlnm.Print_Titles_0" vbProcedure="false">'b - D1.4 Zařízení zdravot...'!$120:$120</definedName>
    <definedName function="false" hidden="false" localSheetId="2" name="_xlnm.Print_Titles_0_0" vbProcedure="false">'b - D1.4 Zařízení zdravot...'!$120:$120</definedName>
    <definedName function="false" hidden="false" localSheetId="2" name="_xlnm.Print_Titles_0_0_0" vbProcedure="false">'b - D1.4 Zařízení zdravot...'!$120:$120</definedName>
    <definedName function="false" hidden="false" localSheetId="2" name="_xlnm.Print_Titles_0_0_0_0" vbProcedure="false">'b - D1.4 Zařízení zdravot...'!$120:$120</definedName>
    <definedName function="false" hidden="false" localSheetId="2" name="_xlnm.Print_Titles_0_0_0_0_0" vbProcedure="false">'b - D1.4 Zařízení zdravot...'!$120:$120</definedName>
    <definedName function="false" hidden="false" localSheetId="2" name="_xlnm.Print_Titles_0_0_0_0_0_0" vbProcedure="false">'b - D1.4 Zařízení zdravot...'!$120:$120</definedName>
    <definedName function="false" hidden="false" localSheetId="3" name="_xlnm.Print_Area" vbProcedure="false">'c - D1.4 Zařízení vzducho...'!$C$4:$Q$70;'c - D1.4 Zařízení vzducho...'!$C$76:$Q$102;'c - D1.4 Zařízení vzducho...'!$C$108:$Q$141</definedName>
    <definedName function="false" hidden="false" localSheetId="3" name="_xlnm.Print_Area_0" vbProcedure="false">'c - D1.4 Zařízení vzducho...'!$C$4:$Q$70;'c - D1.4 Zařízení vzducho...'!$C$76:$Q$102;'c - D1.4 Zařízení vzducho...'!$C$108:$Q$141</definedName>
    <definedName function="false" hidden="false" localSheetId="3" name="_xlnm.Print_Area_0_0" vbProcedure="false">'c - D1.4 Zařízení vzducho...'!$C$4:$Q$70,'c - D1.4 Zařízení vzducho...'!$C$76:$Q$102,'c - D1.4 Zařízení vzducho...'!$C$108:$Q$141</definedName>
    <definedName function="false" hidden="false" localSheetId="3" name="_xlnm.Print_Titles" vbProcedure="false">'c - D1.4 Zařízení vzducho...'!$119:$119</definedName>
    <definedName function="false" hidden="false" localSheetId="3" name="_xlnm.Print_Titles_0" vbProcedure="false">'c - D1.4 Zařízení vzducho...'!$119:$119</definedName>
    <definedName function="false" hidden="false" localSheetId="3" name="_xlnm.Print_Titles_0_0" vbProcedure="false">'c - D1.4 Zařízení vzducho...'!$119:$119</definedName>
    <definedName function="false" hidden="false" localSheetId="3" name="_xlnm.Print_Titles_0_0_0" vbProcedure="false">'c - D1.4 Zařízení vzducho...'!$119:$119</definedName>
    <definedName function="false" hidden="false" localSheetId="3" name="_xlnm.Print_Titles_0_0_0_0" vbProcedure="false">'c - D1.4 Zařízení vzducho...'!$119:$119</definedName>
    <definedName function="false" hidden="false" localSheetId="3" name="_xlnm.Print_Titles_0_0_0_0_0" vbProcedure="false">'c - D1.4 Zařízení vzducho...'!$119:$119</definedName>
    <definedName function="false" hidden="false" localSheetId="3" name="_xlnm.Print_Titles_0_0_0_0_0_0" vbProcedure="false">'c - D1.4 Zařízení vzducho...'!$119:$119</definedName>
    <definedName function="false" hidden="false" localSheetId="4" name="_xlnm.Print_Area" vbProcedure="false">'d - D1.4  Zařízení silnop...'!$C$4:$Q$70;'d - D1.4  Zařízení silnop...'!$C$76:$Q$103;'d - D1.4  Zařízení silnop...'!$C$109:$Q$263</definedName>
    <definedName function="false" hidden="false" localSheetId="4" name="_xlnm.Print_Area_0" vbProcedure="false">'d - D1.4  Zařízení silnop...'!$C$4:$Q$70;'d - D1.4  Zařízení silnop...'!$C$76:$Q$103;'d - D1.4  Zařízení silnop...'!$C$109:$Q$263</definedName>
    <definedName function="false" hidden="false" localSheetId="4" name="_xlnm.Print_Area_0_0" vbProcedure="false">'d - D1.4  Zařízení silnop...'!$C$4:$Q$70,'d - D1.4  Zařízení silnop...'!$C$76:$Q$103,'d - D1.4  Zařízení silnop...'!$C$109:$Q$263</definedName>
    <definedName function="false" hidden="false" localSheetId="4" name="_xlnm.Print_Titles" vbProcedure="false">'d - D1.4  Zařízení silnop...'!$120:$120</definedName>
    <definedName function="false" hidden="false" localSheetId="4" name="_xlnm.Print_Titles_0" vbProcedure="false">'d - D1.4  Zařízení silnop...'!$120:$120</definedName>
    <definedName function="false" hidden="false" localSheetId="4" name="_xlnm.Print_Titles_0_0" vbProcedure="false">'d - D1.4  Zařízení silnop...'!$120:$120</definedName>
    <definedName function="false" hidden="false" localSheetId="4" name="_xlnm.Print_Titles_0_0_0" vbProcedure="false">'d - D1.4  Zařízení silnop...'!$120:$120</definedName>
    <definedName function="false" hidden="false" localSheetId="4" name="_xlnm.Print_Titles_0_0_0_0" vbProcedure="false">'d - D1.4  Zařízení silnop...'!$120:$120</definedName>
    <definedName function="false" hidden="false" localSheetId="4" name="_xlnm.Print_Titles_0_0_0_0_0" vbProcedure="false">'d - D1.4  Zařízení silnop...'!$120:$120</definedName>
    <definedName function="false" hidden="false" localSheetId="4" name="_xlnm.Print_Titles_0_0_0_0_0_0" vbProcedure="false">'d - D1.4  Zařízení silnop...'!$120:$120</definedName>
    <definedName function="false" hidden="false" localSheetId="5" name="_xlnm.Print_Area" vbProcedure="false">'e - SO 02 Přípojky inžený...'!$C$4:$Q$70;'e - SO 02 Přípojky inžený...'!$C$76:$Q$114;'e - SO 02 Přípojky inžený...'!$C$120:$Q$401</definedName>
    <definedName function="false" hidden="false" localSheetId="5" name="_xlnm.Print_Area_0" vbProcedure="false">'e - SO 02 Přípojky inžený...'!$C$4:$Q$70;'e - SO 02 Přípojky inžený...'!$C$76:$Q$114;'e - SO 02 Přípojky inžený...'!$C$120:$Q$401</definedName>
    <definedName function="false" hidden="false" localSheetId="5" name="_xlnm.Print_Area_0_0" vbProcedure="false">'e - SO 02 Přípojky inžený...'!$C$4:$Q$70,'e - SO 02 Přípojky inžený...'!$C$76:$Q$114,'e - SO 02 Přípojky inžený...'!$C$120:$Q$401</definedName>
    <definedName function="false" hidden="false" localSheetId="5" name="_xlnm.Print_Titles" vbProcedure="false">'e - SO 02 Přípojky inžený...'!$131:$131</definedName>
    <definedName function="false" hidden="false" localSheetId="5" name="_xlnm.Print_Titles_0" vbProcedure="false">'e - SO 02 Přípojky inžený...'!$131:$131</definedName>
    <definedName function="false" hidden="false" localSheetId="5" name="_xlnm.Print_Titles_0_0" vbProcedure="false">'e - SO 02 Přípojky inžený...'!$131:$131</definedName>
    <definedName function="false" hidden="false" localSheetId="5" name="_xlnm.Print_Titles_0_0_0" vbProcedure="false">'e - SO 02 Přípojky inžený...'!$131:$131</definedName>
    <definedName function="false" hidden="false" localSheetId="5" name="_xlnm.Print_Titles_0_0_0_0" vbProcedure="false">'e - SO 02 Přípojky inžený...'!$131:$131</definedName>
    <definedName function="false" hidden="false" localSheetId="5" name="_xlnm.Print_Titles_0_0_0_0_0" vbProcedure="false">'e - SO 02 Přípojky inžený...'!$131:$131</definedName>
    <definedName function="false" hidden="false" localSheetId="5" name="_xlnm.Print_Titles_0_0_0_0_0_0" vbProcedure="false">'e - SO 02 Přípojky inžený...'!$131:$131</definedName>
    <definedName function="false" hidden="false" localSheetId="6" name="_xlnm.Print_Area" vbProcedure="false">'f - SO 03 Zpevněné plochy'!$C$4:$Q$70;'f - SO 03 Zpevněné plochy'!$C$76:$Q$108;'f - SO 03 Zpevněné plochy'!$C$114:$Q$248</definedName>
    <definedName function="false" hidden="false" localSheetId="6" name="_xlnm.Print_Area_0" vbProcedure="false">'f - SO 03 Zpevněné plochy'!$C$4:$Q$70;'f - SO 03 Zpevněné plochy'!$C$76:$Q$108;'f - SO 03 Zpevněné plochy'!$C$114:$Q$248</definedName>
    <definedName function="false" hidden="false" localSheetId="6" name="_xlnm.Print_Area_0_0" vbProcedure="false">'f - SO 03 Zpevněné plochy'!$C$4:$Q$70,'f - SO 03 Zpevněné plochy'!$C$76:$Q$108,'f - SO 03 Zpevněné plochy'!$C$114:$Q$248</definedName>
    <definedName function="false" hidden="false" localSheetId="6" name="_xlnm.Print_Titles" vbProcedure="false">'f - SO 03 Zpevněné plochy'!$125:$125</definedName>
    <definedName function="false" hidden="false" localSheetId="6" name="_xlnm.Print_Titles_0" vbProcedure="false">'f - SO 03 Zpevněné plochy'!$125:$125</definedName>
    <definedName function="false" hidden="false" localSheetId="6" name="_xlnm.Print_Titles_0_0" vbProcedure="false">'f - SO 03 Zpevněné plochy'!$125:$125</definedName>
    <definedName function="false" hidden="false" localSheetId="6" name="_xlnm.Print_Titles_0_0_0" vbProcedure="false">'f - SO 03 Zpevněné plochy'!$125:$125</definedName>
    <definedName function="false" hidden="false" localSheetId="6" name="_xlnm.Print_Titles_0_0_0_0" vbProcedure="false">'f - SO 03 Zpevněné plochy'!$125:$125</definedName>
    <definedName function="false" hidden="false" localSheetId="6" name="_xlnm.Print_Titles_0_0_0_0_0" vbProcedure="false">'f - SO 03 Zpevněné plochy'!$125:$125</definedName>
    <definedName function="false" hidden="false" localSheetId="6" name="_xlnm.Print_Titles_0_0_0_0_0_0" vbProcedure="false">'f - SO 03 Zpevněné plochy'!$125:$125</definedName>
    <definedName function="false" hidden="false" localSheetId="7" name="_xlnm.Print_Area" vbProcedure="false">'g - Vedlejší rozpočtové n...'!$C$4:$Q$70;'g - Vedlejší rozpočtové n...'!$C$76:$Q$102;'g - Vedlejší rozpočtové n...'!$C$108:$Q$129</definedName>
    <definedName function="false" hidden="false" localSheetId="7" name="_xlnm.Print_Area_0" vbProcedure="false">'g - Vedlejší rozpočtové n...'!$C$4:$Q$70;'g - Vedlejší rozpočtové n...'!$C$76:$Q$102;'g - Vedlejší rozpočtové n...'!$C$108:$Q$129</definedName>
    <definedName function="false" hidden="false" localSheetId="7" name="_xlnm.Print_Area_0_0" vbProcedure="false">'g - Vedlejší rozpočtové n...'!$C$4:$Q$70,'g - Vedlejší rozpočtové n...'!$C$76:$Q$102,'g - Vedlejší rozpočtové n...'!$C$108:$Q$129</definedName>
    <definedName function="false" hidden="false" localSheetId="7" name="_xlnm.Print_Titles" vbProcedure="false">'g - Vedlejší rozpočtové n...'!$119:$119</definedName>
    <definedName function="false" hidden="false" localSheetId="7" name="_xlnm.Print_Titles_0" vbProcedure="false">'g - Vedlejší rozpočtové n...'!$119:$119</definedName>
    <definedName function="false" hidden="false" localSheetId="7" name="_xlnm.Print_Titles_0_0" vbProcedure="false">'g - Vedlejší rozpočtové n...'!$119:$119</definedName>
    <definedName function="false" hidden="false" localSheetId="7" name="_xlnm.Print_Titles_0_0_0" vbProcedure="false">'g - Vedlejší rozpočtové n...'!$119:$119</definedName>
    <definedName function="false" hidden="false" localSheetId="7" name="_xlnm.Print_Titles_0_0_0_0" vbProcedure="false">'g - Vedlejší rozpočtové n...'!$119:$119</definedName>
    <definedName function="false" hidden="false" localSheetId="7" name="_xlnm.Print_Titles_0_0_0_0_0" vbProcedure="false">'g - Vedlejší rozpočtové n...'!$119:$119</definedName>
    <definedName function="false" hidden="false" localSheetId="7" name="_xlnm.Print_Titles_0_0_0_0_0_0" vbProcedure="false">'g - Vedlejší rozpočtové n...'!$119:$119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<sst xmlns="http://schemas.openxmlformats.org/spreadsheetml/2006/main" count="10983" uniqueCount="1985">
  <si>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</si>
  <si>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</si>
  <si>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</si>
  <si>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</si>
  <si>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</si>
  <si>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</si>
  <si>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</si>
  <si>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</si>
  <si>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</si>
  <si>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</si>
  <si>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</si>
  <si>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</si>
  <si>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</si>
  <si>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</si>
  <si>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</si>
  <si>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</si>
  <si>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018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</si>
  <si>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</si>
  <si>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</si>
  <si>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BYTOVÉHO DOMU PODPOROVANÉHO BYDLENI V POTŠTÁTĚ</t>
  </si>
  <si>
    <t>JKSO:</t>
  </si>
  <si>
    <t>CC-CZ:</t>
  </si>
  <si>
    <t>Místo:</t>
  </si>
  <si>
    <t>Potštát</t>
  </si>
  <si>
    <t>Datum:</t>
  </si>
  <si>
    <t>17. 12. 2016</t>
  </si>
  <si>
    <t>Objednatel:</t>
  </si>
  <si>
    <t>IČ:</t>
  </si>
  <si>
    <t>DIČ:</t>
  </si>
  <si>
    <t>Zhotovitel:</t>
  </si>
  <si>
    <t>Vyplň údaj</t>
  </si>
  <si>
    <t>Projektant:</t>
  </si>
  <si>
    <t>ing.arch. Martin Janda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</si>
  <si>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</si>
  <si>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</si>
  <si>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</si>
  <si>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</si>
  <si>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</si>
  <si>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</si>
  <si>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</si>
  <si>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</si>
  <si>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</si>
  <si>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</si>
  <si>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</si>
  <si>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</si>
  <si>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</si>
  <si>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</si>
  <si>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</si>
  <si>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</si>
  <si>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</si>
  <si>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</si>
  <si>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</si>
  <si>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</si>
  <si>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</si>
  <si>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</si>
  <si>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</si>
  <si>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</si>
  <si>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</si>
  <si>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</si>
  <si>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</si>
  <si>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</si>
  <si>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</si>
  <si>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</si>
  <si>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</si>
  <si>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</si>
  <si>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</si>
  <si>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</si>
  <si>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</si>
  <si>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</si>
  <si>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</si>
  <si>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</si>
  <si>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</si>
  <si>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</si>
  <si>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</si>
  <si>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</si>
  <si>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</si>
  <si>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</si>
  <si>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</si>
  <si>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</si>
  <si>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{09642058-45aa-4616-964e-a9c5a791caf0}</t>
  </si>
  <si>
    <t>{00000000-0000-0000-0000-000000000000}</t>
  </si>
  <si>
    <t>01</t>
  </si>
  <si>
    <t>Objekty</t>
  </si>
  <si>
    <t>1</t>
  </si>
  <si>
    <t>{2828f3ed-69f5-4aff-8ddf-134f6bc37e4e}</t>
  </si>
  <si>
    <t>/</t>
  </si>
  <si>
    <t>a</t>
  </si>
  <si>
    <t>D1.1 Architektonické a stavebně technické řešení</t>
  </si>
  <si>
    <t>2</t>
  </si>
  <si>
    <t>{f8bbd9a6-b376-4466-9eda-cf6ea2f08927}</t>
  </si>
  <si>
    <t>b</t>
  </si>
  <si>
    <t>D1.4 Zařízení zdravotně technických instalaci</t>
  </si>
  <si>
    <t>{dfe3c867-4bbd-4141-968f-2af58245756e}</t>
  </si>
  <si>
    <t>c</t>
  </si>
  <si>
    <t>D1.4 Zařízení vzduchotechniky - rekuperace</t>
  </si>
  <si>
    <t>{3d6ff65b-1485-4f72-a1dc-168b9bdef98a}</t>
  </si>
  <si>
    <t>d</t>
  </si>
  <si>
    <t>D1.4  Zařízení silnoproudé elektrotechniky včetně bleskosvodů</t>
  </si>
  <si>
    <t>{fc591168-9c7b-45ef-be56-dade457636af}</t>
  </si>
  <si>
    <t>e</t>
  </si>
  <si>
    <t>SO 02 Přípojky inženýrských sítí-kanalizační a vodovodní přípojka</t>
  </si>
  <si>
    <t>{50360c14-90a0-4067-910f-d27f709fa5f2}</t>
  </si>
  <si>
    <t>f</t>
  </si>
  <si>
    <t>SO 03 Zpevněné plochy</t>
  </si>
  <si>
    <t>{5bea95ab-0887-4f55-8d0c-0754332589a2}</t>
  </si>
  <si>
    <t>g</t>
  </si>
  <si>
    <t>Vedlejší rozpočtové náklady</t>
  </si>
  <si>
    <t>{4331b988-55b1-446b-864d-fd0bd98eecc4}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</si>
  <si>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</si>
  <si>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</si>
  <si>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</si>
  <si>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</si>
  <si>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</si>
  <si>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</si>
  <si>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</si>
  <si>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</si>
  <si>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</si>
  <si>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</si>
  <si>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</si>
  <si>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</si>
  <si>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</si>
  <si>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</si>
  <si>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</si>
  <si>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</si>
  <si>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Objekty</t>
  </si>
  <si>
    <t>Část:</t>
  </si>
  <si>
    <t>a - D1.1 Architektonické a stavebně technické řešení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</si>
  <si>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</si>
  <si>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</si>
  <si>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</si>
  <si>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</si>
  <si>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</si>
  <si>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</si>
  <si>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</si>
  <si>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1 - Zemní práce</t>
  </si>
  <si>
    <t>2 - Zakládání</t>
  </si>
  <si>
    <t>6 - Úpravy povrchů, podlahy a osazování výplní</t>
  </si>
  <si>
    <t>9 - Ostatní konstrukce a práce, bourání</t>
  </si>
  <si>
    <t>998 - Přesun hmot</t>
  </si>
  <si>
    <t>PSV - Práce a dodávky PSV</t>
  </si>
  <si>
    <t>711 - Izolace proti vodě, vlhkosti a plynům</t>
  </si>
  <si>
    <t>713 - Izolace tepelné</t>
  </si>
  <si>
    <t>762 - Konstrukce tesařské</t>
  </si>
  <si>
    <t>763 - Konstrukce suché výstavby</t>
  </si>
  <si>
    <t>764 - Konstrukce klempířské</t>
  </si>
  <si>
    <t>766 - Konstrukce truhlářské</t>
  </si>
  <si>
    <t>771 - Podlahy z dlaždic</t>
  </si>
  <si>
    <t>775 - Podlahy skládané</t>
  </si>
  <si>
    <t>781 - Dokončovací práce - obklady</t>
  </si>
  <si>
    <t>783 - Dokončovací práce - nátěry</t>
  </si>
  <si>
    <t>784 - Dokončovací práce - malby a tapety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</si>
  <si>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</si>
  <si>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</si>
  <si>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</si>
  <si>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</si>
  <si>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</si>
  <si>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</si>
  <si>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</si>
  <si>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</si>
  <si>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</si>
  <si>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</si>
  <si>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</si>
  <si>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</si>
  <si>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</si>
  <si>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</si>
  <si>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</si>
  <si>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</si>
  <si>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</si>
  <si>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</si>
  <si>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</si>
  <si>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</si>
  <si>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</si>
  <si>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</si>
  <si>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</si>
  <si>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</si>
  <si>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</si>
  <si>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132</t>
  </si>
  <si>
    <t>K</t>
  </si>
  <si>
    <t>132201101</t>
  </si>
  <si>
    <t>Hloubení rýh š do 600 mm v hornině tř. 3 objemu do 100 m3</t>
  </si>
  <si>
    <t>m3</t>
  </si>
  <si>
    <t>4</t>
  </si>
  <si>
    <t>1415584033</t>
  </si>
  <si>
    <t>133</t>
  </si>
  <si>
    <t>132201102</t>
  </si>
  <si>
    <t>Hloubení rýh š do 600 mm v hornině tř. 3 objemu přes 100 m3</t>
  </si>
  <si>
    <t>-1567507663</t>
  </si>
  <si>
    <t>135</t>
  </si>
  <si>
    <t>162501102</t>
  </si>
  <si>
    <t>Vodorovné přemístění do 3000 m výkopku/sypaniny z horniny tř. 1 až 4</t>
  </si>
  <si>
    <t>-222462136</t>
  </si>
  <si>
    <t>136</t>
  </si>
  <si>
    <t>171201201</t>
  </si>
  <si>
    <t>Uložení sypaniny na skládky</t>
  </si>
  <si>
    <t>-2066135367</t>
  </si>
  <si>
    <t>137</t>
  </si>
  <si>
    <t>171201211</t>
  </si>
  <si>
    <t>Poplatek za uložení odpadu ze sypaniny na skládce (skládkovné)</t>
  </si>
  <si>
    <t>t</t>
  </si>
  <si>
    <t>1687528126</t>
  </si>
  <si>
    <t>22*1,9</t>
  </si>
  <si>
    <t>VV</t>
  </si>
  <si>
    <t>134</t>
  </si>
  <si>
    <t>174101101</t>
  </si>
  <si>
    <t>Zásyp jam, šachet rýh nebo kolem objektů sypaninou se zhutněním</t>
  </si>
  <si>
    <t>-156328956</t>
  </si>
  <si>
    <t>138</t>
  </si>
  <si>
    <t>174</t>
  </si>
  <si>
    <t>1239950061</t>
  </si>
  <si>
    <t>271572211</t>
  </si>
  <si>
    <t>Podsyp pod základové konstrukce se zhutněním z netříděného štěrkopísku</t>
  </si>
  <si>
    <t>1476800011</t>
  </si>
  <si>
    <t>0,15*(11,805+11,805+14,51)*4,85</t>
  </si>
  <si>
    <t>0,15*(4,85*9,66*2)</t>
  </si>
  <si>
    <t>Součet</t>
  </si>
  <si>
    <t>273321311</t>
  </si>
  <si>
    <t>Základové desky ze ŽB tř. C 16/20</t>
  </si>
  <si>
    <t>1431367266</t>
  </si>
  <si>
    <t>3</t>
  </si>
  <si>
    <t>273351215</t>
  </si>
  <si>
    <t>Zřízení bednění stěn základových desek</t>
  </si>
  <si>
    <t>m2</t>
  </si>
  <si>
    <t>-2045367010</t>
  </si>
  <si>
    <t>(11,805+11,805+14,51)*0,2*2</t>
  </si>
  <si>
    <t>(1,29+14,51)*0,2*2</t>
  </si>
  <si>
    <t>(1,29+9,66)*0,2*2</t>
  </si>
  <si>
    <t>273351216</t>
  </si>
  <si>
    <t>Odstranění bednění stěn základových desek</t>
  </si>
  <si>
    <t>-1643806004</t>
  </si>
  <si>
    <t>5</t>
  </si>
  <si>
    <t>273362021</t>
  </si>
  <si>
    <t>Výztuž základových desek svařovanými sítěmi Kari</t>
  </si>
  <si>
    <t>1027097002</t>
  </si>
  <si>
    <t>"4/4-100/100  2,02kg/m2"</t>
  </si>
  <si>
    <t>(11,805+11,805+14,51)*4,85*1,1*2,02*0,001</t>
  </si>
  <si>
    <t>(4,85*9,66*2)*1,1*2,02*0,001</t>
  </si>
  <si>
    <t>6</t>
  </si>
  <si>
    <t>274313611</t>
  </si>
  <si>
    <t>Základové pásy z betonu tř. C 16/20</t>
  </si>
  <si>
    <t>408889421</t>
  </si>
  <si>
    <t>obvodové pasy</t>
  </si>
  <si>
    <t>(4,25+3,4)*0,3*1,54</t>
  </si>
  <si>
    <t>(3,8*0,3*1,84)+(7,2*0,3*2,19)+(11,505*0,3*2,19)+(1,59*0,3*2,19)+(6,9*0,3*2,19)</t>
  </si>
  <si>
    <t>(7,2*0,3*1,84)+(1,29*0,3*1,84)+(11,805*0,3*1,84)+(2,1*0,3*1,84)+(2,4*0,3*1,59)</t>
  </si>
  <si>
    <t>(3,5*0,3*1,34)+(5,9*0,3*0,84)+(4,85*0,3*0,84)+(4,5*0,3*0,84)+(4,8*0,3*1,34)</t>
  </si>
  <si>
    <t>(28,8+1,29+1,29+9,66)*0,3*1,34</t>
  </si>
  <si>
    <t>vnitřní pasy</t>
  </si>
  <si>
    <t>(4,25*0,3*1,74)+(3,0*0,3*1,74)+(3,0*0,3*1,34)+(4,25*0,3*1,34)</t>
  </si>
  <si>
    <t>7</t>
  </si>
  <si>
    <t>274351215</t>
  </si>
  <si>
    <t>Zřízení bednění stěn základových pasů</t>
  </si>
  <si>
    <t>-686737156</t>
  </si>
  <si>
    <t>(4,25+3,4)*1,54*2</t>
  </si>
  <si>
    <t>(3,8*1,84*2)+(7,2*2,19*2)+(11,505*2,19*2)+(1,59*2,19*2)+(6,9*2,19*2)</t>
  </si>
  <si>
    <t>(7,2*1,84*2)+(1,29*1,84*2)+(11,805*1,84*2)+(2,1*1,84*2)+(2,4*1,59*2)</t>
  </si>
  <si>
    <t>(3,5*1,34*2)+(5,9*0,84*2)+(4,85*0,84*2)+(4,5*0,84*2)+(4,8*1,34*2)</t>
  </si>
  <si>
    <t>(28,8+1,29+1,29+9,66)*1,34*2</t>
  </si>
  <si>
    <t>(4,25*1,74*2)+(3,0*1,74*2)+(3,0*1,34*2)+(4,25*1,34*2)</t>
  </si>
  <si>
    <t>8</t>
  </si>
  <si>
    <t>274351216</t>
  </si>
  <si>
    <t>Odstranění bednění stěn základových pasů</t>
  </si>
  <si>
    <t>-676758176</t>
  </si>
  <si>
    <t>156</t>
  </si>
  <si>
    <t>275321311</t>
  </si>
  <si>
    <t>Základové patky ze ŽB bez zvýšených nároků na prostředí tř. C 16/20</t>
  </si>
  <si>
    <t>-1229386289</t>
  </si>
  <si>
    <t>terasy</t>
  </si>
  <si>
    <t>0,3*0,3*0,9*3*8</t>
  </si>
  <si>
    <t>157</t>
  </si>
  <si>
    <t>275351215</t>
  </si>
  <si>
    <t>Zřízení bednění stěn základových patek</t>
  </si>
  <si>
    <t>114168488</t>
  </si>
  <si>
    <t>(0,3*4)*0,9*3*8</t>
  </si>
  <si>
    <t>158</t>
  </si>
  <si>
    <t>275351216</t>
  </si>
  <si>
    <t>Odstranění bednění stěn základových patek</t>
  </si>
  <si>
    <t>-1844850898</t>
  </si>
  <si>
    <t>159</t>
  </si>
  <si>
    <t>27500.R1</t>
  </si>
  <si>
    <t>D+M kotevni prvky pro osazení sloupků terasy</t>
  </si>
  <si>
    <t>ks</t>
  </si>
  <si>
    <t>245118852</t>
  </si>
  <si>
    <t>3*8</t>
  </si>
  <si>
    <t>94</t>
  </si>
  <si>
    <t>622142001</t>
  </si>
  <si>
    <t>Potažení vnějších stěn sklovláknitým pletivem vtlačeným do tenkovrstvé hmoty</t>
  </si>
  <si>
    <t>-1997509833</t>
  </si>
  <si>
    <t>9</t>
  </si>
  <si>
    <t>622221131</t>
  </si>
  <si>
    <t>Montáž kontaktního zateplení vnějších stěn z EPS tl do 160 mm</t>
  </si>
  <si>
    <t>-415273836</t>
  </si>
  <si>
    <t>obvodové stěny</t>
  </si>
  <si>
    <t>(38,43+38,43+16,11+16,11+9,66+9,66+1,29+1,29)*2,5</t>
  </si>
  <si>
    <t>-2,0*2,2*8-1,5*0,5*14-1,0*2,2*8</t>
  </si>
  <si>
    <t>93</t>
  </si>
  <si>
    <t>M</t>
  </si>
  <si>
    <t>631515320</t>
  </si>
  <si>
    <t>deska izolační ( EPS ) tl. 140 mm, zadavatel připouští alternativu při splnění stejných technických podmínek</t>
  </si>
  <si>
    <t>1322530318</t>
  </si>
  <si>
    <t>264,15*1,05</t>
  </si>
  <si>
    <t>11</t>
  </si>
  <si>
    <t>622222001</t>
  </si>
  <si>
    <t>Montáž kontaktního zateplení vnějšího ostění hl. špalety do 200 mm z PPS tl do 40 mm</t>
  </si>
  <si>
    <t>m</t>
  </si>
  <si>
    <t>201716424</t>
  </si>
  <si>
    <t>(2,2+2,2+2,0)*8</t>
  </si>
  <si>
    <t>(0,5+0,5+1,5)*14</t>
  </si>
  <si>
    <t>(1,0+2,2+2,2)*8</t>
  </si>
  <si>
    <t>92</t>
  </si>
  <si>
    <t>631515050</t>
  </si>
  <si>
    <t>deska izolační (EPS) tl. 20 mm, zadavatel připouští alternativu při splnění stejných technických podmínek</t>
  </si>
  <si>
    <t>-967322479</t>
  </si>
  <si>
    <t>129,4*0,15*1,05</t>
  </si>
  <si>
    <t>13</t>
  </si>
  <si>
    <t>622253001</t>
  </si>
  <si>
    <t>Zateplení vnějších povrchů-příplatek za lišty soklové,rohové,začišťovací,připojovací,zakončovací ap.</t>
  </si>
  <si>
    <t>-901896947</t>
  </si>
  <si>
    <t>264,15+20,381</t>
  </si>
  <si>
    <t>97</t>
  </si>
  <si>
    <t>622511111</t>
  </si>
  <si>
    <t>Tenkovrstvá akrylátová mozaiková střednězrnná omítka včetně penetrace vnějších stěn</t>
  </si>
  <si>
    <t>-1286012465</t>
  </si>
  <si>
    <t>(38,120+1,29+1,29)*1,5</t>
  </si>
  <si>
    <t>(14,51*2)*1,1</t>
  </si>
  <si>
    <t>(38,2+9,66+9,66+1,29+1,29)*0,15</t>
  </si>
  <si>
    <t>14</t>
  </si>
  <si>
    <t>622531021</t>
  </si>
  <si>
    <t>Tenkovrstvá silikonová zrnitá omítka tl. 2,0 mm včetně penetrace vnějších stěn</t>
  </si>
  <si>
    <t>-316653356</t>
  </si>
  <si>
    <t>131</t>
  </si>
  <si>
    <t>622143006</t>
  </si>
  <si>
    <t>Omítkové samolepící začišťovací profily</t>
  </si>
  <si>
    <t>1172797365</t>
  </si>
  <si>
    <t>(1,5+0,5+0,5)*14</t>
  </si>
  <si>
    <t>(1.0+2,2+2,2)*8</t>
  </si>
  <si>
    <t>629991011</t>
  </si>
  <si>
    <t>Zakrytí výplní otvorů a svislých ploch fólií přilepenou lepící páskou</t>
  </si>
  <si>
    <t>1387583183</t>
  </si>
  <si>
    <t>2,0*2,2*8+1,5*0,5*14+1,0*2,2*8</t>
  </si>
  <si>
    <t>16</t>
  </si>
  <si>
    <t>941111111</t>
  </si>
  <si>
    <t>Montáž lešení řadového trubkového lehkého s podlahami zatížení do 200 kg/m2 š do 0,9 m v do 10 m</t>
  </si>
  <si>
    <t>1549818365</t>
  </si>
  <si>
    <t>38,43*4,2</t>
  </si>
  <si>
    <t>(14,82+1,29)*3,6*3,0</t>
  </si>
  <si>
    <t>(38,43+9,66+9,66+1,29+1,29)*3,0</t>
  </si>
  <si>
    <t>17</t>
  </si>
  <si>
    <t>941111211</t>
  </si>
  <si>
    <t>Příplatek k lešení řadovému trubkovému lehkému s podlahami š 0,9 m v 10 m za první a ZKD den použití</t>
  </si>
  <si>
    <t>99805100</t>
  </si>
  <si>
    <t>516,384*30</t>
  </si>
  <si>
    <t>18</t>
  </si>
  <si>
    <t>941111811</t>
  </si>
  <si>
    <t>Demontáž lešení řadového trubkového lehkého s podlahami zatížení do 200 kg/m2 š do 0,9 m v do 10 m</t>
  </si>
  <si>
    <t>1409249660</t>
  </si>
  <si>
    <t>122</t>
  </si>
  <si>
    <t>998011001</t>
  </si>
  <si>
    <t>Přesun hmot pro budovy zděné v do 6 m</t>
  </si>
  <si>
    <t>1643674222</t>
  </si>
  <si>
    <t>19</t>
  </si>
  <si>
    <t>711111001</t>
  </si>
  <si>
    <t>Provedení izolace proti zemní vlhkosti vodorovné za studena nátěrem penetračním</t>
  </si>
  <si>
    <t>208750074</t>
  </si>
  <si>
    <t>(11,805+11,805+14,51)*4,85</t>
  </si>
  <si>
    <t>(4,85*9,66*2)</t>
  </si>
  <si>
    <t>20</t>
  </si>
  <si>
    <t>111631500</t>
  </si>
  <si>
    <t>lak asfaltový penetrační</t>
  </si>
  <si>
    <t>32</t>
  </si>
  <si>
    <t>-175240806</t>
  </si>
  <si>
    <t>23</t>
  </si>
  <si>
    <t>711141559</t>
  </si>
  <si>
    <t>Provedení izolace proti zemní vlhkosti pásy přitavením vodorovné NAIP</t>
  </si>
  <si>
    <t>-954356321</t>
  </si>
  <si>
    <t>24</t>
  </si>
  <si>
    <t>628321340</t>
  </si>
  <si>
    <t>pás těžký asfaltovaný (minimální standart BITAGIT 40 MINERÁL (V60S40), zadavatel připouští alternativu při splnění stejných technických podmínek</t>
  </si>
  <si>
    <t>1841962260</t>
  </si>
  <si>
    <t>278,584*1,15</t>
  </si>
  <si>
    <t>711113111</t>
  </si>
  <si>
    <t>Izolace proti zemní vlhkosti na vodorovné ploše za studena emulzí ( např.typu COMBIFLEX-DS) zadavatel připouští alternativu při splnění stejných technických podmínek</t>
  </si>
  <si>
    <t>1925018984</t>
  </si>
  <si>
    <t>pod ker.dlažbu-koupelna</t>
  </si>
  <si>
    <t>5,76*8</t>
  </si>
  <si>
    <t>22</t>
  </si>
  <si>
    <t>711113121</t>
  </si>
  <si>
    <t>Izolace proti zemní vlhkosti na svislé ploše za studena emulzí ( typu např.COMBIFLEX-DS) zadavatel připouští alternativu při splnění stejných technických podmínek</t>
  </si>
  <si>
    <t>-1931126477</t>
  </si>
  <si>
    <t>149</t>
  </si>
  <si>
    <t>998711201</t>
  </si>
  <si>
    <t>Přesun hmot procentní pro izolace proti vodě, vlhkosti a plynům v objektech v do 6 m</t>
  </si>
  <si>
    <t>%</t>
  </si>
  <si>
    <t>938142598</t>
  </si>
  <si>
    <t>119</t>
  </si>
  <si>
    <t>713111121</t>
  </si>
  <si>
    <t>Montáž izolace tepelné spodem stropů s uchycením drátem rohoží, pásů, dílců, desek</t>
  </si>
  <si>
    <t>-989178013</t>
  </si>
  <si>
    <t>(6,7*15,6*2+6,7*5,9*2+14,4*6,7)*2</t>
  </si>
  <si>
    <t>120</t>
  </si>
  <si>
    <t>631536990</t>
  </si>
  <si>
    <t>deska izolační (typu např. ROCKWOOL ROCKMIN) 600x1000x200 mm, zadavatel připouští alternativu při splnění stejných tepelně technických podmínek</t>
  </si>
  <si>
    <t>-314732253</t>
  </si>
  <si>
    <t>769,16</t>
  </si>
  <si>
    <t>25</t>
  </si>
  <si>
    <t>713121111</t>
  </si>
  <si>
    <t>Montáž izolace tepelné podlah volně kladenými rohožemi, pásy, dílci, deskami 1 vrstva</t>
  </si>
  <si>
    <t>873637083</t>
  </si>
  <si>
    <t>30,8*8</t>
  </si>
  <si>
    <t>26</t>
  </si>
  <si>
    <t>283759270</t>
  </si>
  <si>
    <t>deska z pěnového polystyrenu EPS 200 S 1000 x 1000 x 120 mm</t>
  </si>
  <si>
    <t>-1900206838</t>
  </si>
  <si>
    <t>246,4</t>
  </si>
  <si>
    <t>27</t>
  </si>
  <si>
    <t>713131121</t>
  </si>
  <si>
    <t>Montáž izolace tepelné stěn přichycením dráty rohoží, pásů, dílců, desek</t>
  </si>
  <si>
    <t>-602379621</t>
  </si>
  <si>
    <t>obvodové stěny TI 140mm</t>
  </si>
  <si>
    <t>(38,43+38,43+16,11+16,11+9,66+9,66+1,29+1,29)*2,8</t>
  </si>
  <si>
    <t>-2,0*2,2*8-1,5*0,5*14-0,9*2,2*8</t>
  </si>
  <si>
    <t>Mezisoučet</t>
  </si>
  <si>
    <t>mezibytové stěny TI 100mm</t>
  </si>
  <si>
    <t>4,5*2,8*5+3,3*2,8*2</t>
  </si>
  <si>
    <t>vnitřní příčky TI 80mm</t>
  </si>
  <si>
    <t>(4,5+2,4)*2,8*8</t>
  </si>
  <si>
    <t>-0,6*2,0*16</t>
  </si>
  <si>
    <t>28</t>
  </si>
  <si>
    <t>631481560</t>
  </si>
  <si>
    <t>deska minerální izolační tl. 140 mm</t>
  </si>
  <si>
    <t>-1958723004</t>
  </si>
  <si>
    <t>305,204*1,05</t>
  </si>
  <si>
    <t>29</t>
  </si>
  <si>
    <t>631481540</t>
  </si>
  <si>
    <t>deska minerální izolační tl. 100 mm</t>
  </si>
  <si>
    <t>2074537619</t>
  </si>
  <si>
    <t>81,48*1,05</t>
  </si>
  <si>
    <t>30</t>
  </si>
  <si>
    <t>631481530</t>
  </si>
  <si>
    <t>deska minerální izolační (např.typu ISOVER UNI) 600x1200 mm tl. 80 mm, zadavatel připouští alternativu při splnění stejných tepelně-technických podmínek</t>
  </si>
  <si>
    <t>-1437887322</t>
  </si>
  <si>
    <t>135,36*1,05</t>
  </si>
  <si>
    <t>95</t>
  </si>
  <si>
    <t>713131141</t>
  </si>
  <si>
    <t>Montáž izolace tepelné stěn a základů lepením celoplošně rohoží, pásů, dílců, desek</t>
  </si>
  <si>
    <t>-438916966</t>
  </si>
  <si>
    <t>(38,120+1,29+1,29)*1,7</t>
  </si>
  <si>
    <t>(14,51*2)*1,3</t>
  </si>
  <si>
    <t>(38,2+9,66+9,66+1,29+1,29)*0,7</t>
  </si>
  <si>
    <t>96</t>
  </si>
  <si>
    <t>283763710</t>
  </si>
  <si>
    <t>deska z extrudovaného polystyrénu (např.typuURSA XPS III - (S,G,NF,) - 1250 x 600 x 80 mm, zadavatel připouští alternativu při splnění stejných tepelně technických podmínek</t>
  </si>
  <si>
    <t>-1172914288</t>
  </si>
  <si>
    <t>148,986*1,05</t>
  </si>
  <si>
    <t>150</t>
  </si>
  <si>
    <t>998713201</t>
  </si>
  <si>
    <t>Přesun hmot procentní pro izolace tepelné v objektech v do 6 m</t>
  </si>
  <si>
    <t>-2068525279</t>
  </si>
  <si>
    <t>105</t>
  </si>
  <si>
    <t>762083121</t>
  </si>
  <si>
    <t>Impregnace řeziva proti dřevokaznému hmyzu, houbám a plísním máčením třída ohrožení 1 a 2</t>
  </si>
  <si>
    <t>-1370814089</t>
  </si>
  <si>
    <t>"krov"6,991</t>
  </si>
  <si>
    <t>"strop"3,647</t>
  </si>
  <si>
    <t>31</t>
  </si>
  <si>
    <t>762113001</t>
  </si>
  <si>
    <t>Nosná konstrukce dřevostavby-stěnové a stropní panely, ceny všech tesařských konstrukcí obsahují vypracování dod.dokumentace dřevostavby, dod. montáž,impregnaci,spoj.prostředky ap. (obvodové a mezibytové stěny)</t>
  </si>
  <si>
    <t>-1607970552</t>
  </si>
  <si>
    <t>mezibytové stěny</t>
  </si>
  <si>
    <t>762113002</t>
  </si>
  <si>
    <t>Nosná konstrukce dřevostavby-stěnové panely, ceny všech tesařských konstrukcí obsahují vypracování dod.dokumentace dřevostavby, dod. montáž,impregnaci,spoj.prostředky ap.(vnitřní příčky)</t>
  </si>
  <si>
    <t>-148057361</t>
  </si>
  <si>
    <t>vnitřní příčky</t>
  </si>
  <si>
    <t>106</t>
  </si>
  <si>
    <t>762332131</t>
  </si>
  <si>
    <t>Montáž vázaných kcí krovů pravidelných z hraněného řeziva průřezové plochy do 120 cm2</t>
  </si>
  <si>
    <t>1215531856</t>
  </si>
  <si>
    <t>"krokev 60/160"4,0*125+3,0*20</t>
  </si>
  <si>
    <t>"sloupek 60/120"2,0*11</t>
  </si>
  <si>
    <t>107</t>
  </si>
  <si>
    <t>762332133</t>
  </si>
  <si>
    <t>Montáž vázaných kcí krovů pravidelných z hraněného řeziva průřezové plochy do 288 cm2</t>
  </si>
  <si>
    <t>1411194580</t>
  </si>
  <si>
    <t>"nárož.krokov 120/200"5,5*8</t>
  </si>
  <si>
    <t>"vrchol krokev 120/200"1,4*2</t>
  </si>
  <si>
    <t>108</t>
  </si>
  <si>
    <t>605121100</t>
  </si>
  <si>
    <t>konstrukční hranoly KVH</t>
  </si>
  <si>
    <t>1966607304</t>
  </si>
  <si>
    <t>0,06*0,16*4,0*125*1,05</t>
  </si>
  <si>
    <t>0,06*0,16*3,0*20*1,05</t>
  </si>
  <si>
    <t>0,06*0,12*2,0*11*1,05</t>
  </si>
  <si>
    <t>0,12*0,2*5,5*8*1,05</t>
  </si>
  <si>
    <t>0,12*0,2*1,4*2*1,05</t>
  </si>
  <si>
    <t>109</t>
  </si>
  <si>
    <t>762342214</t>
  </si>
  <si>
    <t>Montáž laťování na střechách jednoduchých sklonu do 60° osové vzdálenosti do 360 mm</t>
  </si>
  <si>
    <t>2033969197</t>
  </si>
  <si>
    <t>110</t>
  </si>
  <si>
    <t>762342441</t>
  </si>
  <si>
    <t>Montáž lišt trojúhelníkových nebo kontralatí na střechách sklonu do 60°</t>
  </si>
  <si>
    <t>1444978623</t>
  </si>
  <si>
    <t>4,0*125+3,0*20</t>
  </si>
  <si>
    <t>111</t>
  </si>
  <si>
    <t>605141140</t>
  </si>
  <si>
    <t>řezivo jehličnaté,střešní latě impregnované dl 4 - 5 m</t>
  </si>
  <si>
    <t>-888118709</t>
  </si>
  <si>
    <t>(461*3)*0,05*0,05*1,05</t>
  </si>
  <si>
    <t>0,05*0,05*560*1,05</t>
  </si>
  <si>
    <t>115</t>
  </si>
  <si>
    <t>762395000</t>
  </si>
  <si>
    <t>Spojovací prostředky pro montáž krovu, bednění, laťování, světlíky, klíny</t>
  </si>
  <si>
    <t>1117737009</t>
  </si>
  <si>
    <t>6,991+5,61</t>
  </si>
  <si>
    <t>145</t>
  </si>
  <si>
    <t>762523104</t>
  </si>
  <si>
    <t>Položení podlahy z hoblovaných prken na sraz</t>
  </si>
  <si>
    <t>405720868</t>
  </si>
  <si>
    <t>"terasa"2,2*3,05*8</t>
  </si>
  <si>
    <t>146</t>
  </si>
  <si>
    <t>611981540</t>
  </si>
  <si>
    <t>desky terasové jednostranně jemně drážkované BANGKIRAI 21 x 145 mm</t>
  </si>
  <si>
    <t>1886013040</t>
  </si>
  <si>
    <t>53,68*1,05</t>
  </si>
  <si>
    <t>147</t>
  </si>
  <si>
    <t>762222141</t>
  </si>
  <si>
    <t>Montáž zábradlí rovného osové vzdálenosti sloupků do 1500 mm</t>
  </si>
  <si>
    <t>394829422</t>
  </si>
  <si>
    <t>"terasa"(2,05+3,05+2,05)*8</t>
  </si>
  <si>
    <t>148</t>
  </si>
  <si>
    <t>605110710</t>
  </si>
  <si>
    <t>řezivo jehličnaté středové SM 2 - 3,5 m tl. 18-32 mm jakost II</t>
  </si>
  <si>
    <t>-721436268</t>
  </si>
  <si>
    <t>zábradlí terasa</t>
  </si>
  <si>
    <t>(0,19*0,025)*(2,05+2,05+3,05)*5*8</t>
  </si>
  <si>
    <t>139</t>
  </si>
  <si>
    <t>762713110</t>
  </si>
  <si>
    <t>Montáž prostorové vázané kce z hraněného řeziva průřezové plochy do 120 cm2</t>
  </si>
  <si>
    <t>865202710</t>
  </si>
  <si>
    <t>terasa</t>
  </si>
  <si>
    <t>"T1 150/80"3,0*5*8</t>
  </si>
  <si>
    <t>"T4 80/80"0,6*4*5</t>
  </si>
  <si>
    <t>140</t>
  </si>
  <si>
    <t>762713120</t>
  </si>
  <si>
    <t>Montáž prostorové vázané kce z hraněného řeziva průřezové plochy do 224 cm2</t>
  </si>
  <si>
    <t>1707078434</t>
  </si>
  <si>
    <t>"T1 150/150"3,0*2*8</t>
  </si>
  <si>
    <t>"T6 150/150"1,1*4*8</t>
  </si>
  <si>
    <t>"T3 120/120"1,5*3*8</t>
  </si>
  <si>
    <t>141</t>
  </si>
  <si>
    <t>762713140</t>
  </si>
  <si>
    <t>Montáž prostorové vázané kce z hraněného řeziva průřezové plochy do 450 cm2</t>
  </si>
  <si>
    <t>1438749318</t>
  </si>
  <si>
    <t>"T2 150/200"3,05*2*8</t>
  </si>
  <si>
    <t>142</t>
  </si>
  <si>
    <t>605121105</t>
  </si>
  <si>
    <t>řezivo jehličnaté hranol  středový jakost I-II 80x80 - 140x140 mm délka 3 - 5 m</t>
  </si>
  <si>
    <t>1028955748</t>
  </si>
  <si>
    <t>0,15*0,08*3,0*5*8*1,05</t>
  </si>
  <si>
    <t>0,15*0,15*3,0*2*8*1,05</t>
  </si>
  <si>
    <t>0,15*0,2*3,05*2*8*1,05</t>
  </si>
  <si>
    <t>0,12*0,12*1,5*3*8*1,05</t>
  </si>
  <si>
    <t>0,08*0,08*0,6*4*8*1,05</t>
  </si>
  <si>
    <t>0,15*0,15*1,1*4*8*1,05</t>
  </si>
  <si>
    <t>143</t>
  </si>
  <si>
    <t>762081150</t>
  </si>
  <si>
    <t>Hoblování hraněného řeziva ve staveništní dílně</t>
  </si>
  <si>
    <t>-1521287640</t>
  </si>
  <si>
    <t>"terasa"5,668+1,359</t>
  </si>
  <si>
    <t>144</t>
  </si>
  <si>
    <t>762795000</t>
  </si>
  <si>
    <t>Spojovací prostředky pro montáž prostorových vázaných kcí</t>
  </si>
  <si>
    <t>-746902830</t>
  </si>
  <si>
    <t>116</t>
  </si>
  <si>
    <t>762813120</t>
  </si>
  <si>
    <t>Montáž latí jako konstrukčního systému, zajišťující prostorovou tuhost střešní konstrukce</t>
  </si>
  <si>
    <t>-1020149514</t>
  </si>
  <si>
    <t>"lávka na stropních nosnících"0,45*50</t>
  </si>
  <si>
    <t>"deska (typu fermacell viz. PBŘ) na strop. Nosnících"10,5*1,5*2+6,0*1,5*2+14,5*1,5, zadavatel připouští alternativu při splnění stejných požárně bezpečnostních a technických podmínek, a skladba bude vykazovat stejnou požárně bezpečnostní odolnost konstrukce a bude certifikovaná</t>
  </si>
  <si>
    <t>15,5*0,7*2+5,5*0,7*2+12,3*0,7*2+14,8*0,7</t>
  </si>
  <si>
    <t>118</t>
  </si>
  <si>
    <t>607262850</t>
  </si>
  <si>
    <t>deska dřevoštěpková (typu OSB 3) PD4 broušená 2500x675x22 mm, alternativa se připouští</t>
  </si>
  <si>
    <t>-1133712087</t>
  </si>
  <si>
    <t>160</t>
  </si>
  <si>
    <t>590309240</t>
  </si>
  <si>
    <t>deska sádrovláknitá univerzální 1500 x 1000 x 18 mm</t>
  </si>
  <si>
    <t>1199012371</t>
  </si>
  <si>
    <t>128,23*1,05</t>
  </si>
  <si>
    <t>112</t>
  </si>
  <si>
    <t>762822110</t>
  </si>
  <si>
    <t>Montáž stropního trámu z hraněného řeziva průřezové plochy do 144 cm2 s výměnami</t>
  </si>
  <si>
    <t>-1519749441</t>
  </si>
  <si>
    <t>"stropní nosník 60/160"6,7*54</t>
  </si>
  <si>
    <t>113</t>
  </si>
  <si>
    <t>605121110</t>
  </si>
  <si>
    <t>-1564679902</t>
  </si>
  <si>
    <t>0,06*0,16*6,7*54*1,05</t>
  </si>
  <si>
    <t>114</t>
  </si>
  <si>
    <t>762895000</t>
  </si>
  <si>
    <t>Spojovací prostředky pro montáž záklopu, stropnice a podbíjení</t>
  </si>
  <si>
    <t>-1018908418</t>
  </si>
  <si>
    <t>151</t>
  </si>
  <si>
    <t>998762201</t>
  </si>
  <si>
    <t>Přesun hmot procentní pro kce tesařské v objektech v do 6 m</t>
  </si>
  <si>
    <t>-661527486</t>
  </si>
  <si>
    <t>33</t>
  </si>
  <si>
    <t>763111621</t>
  </si>
  <si>
    <t>Příčka ze sádrokartonových desek montáž desek tl. 12,5 mm</t>
  </si>
  <si>
    <t>1643694287</t>
  </si>
  <si>
    <t>mezibytové stěny 4x desky (např.typu fermacell) 12,5mm, zadavatel připouští aternativu při splnění všech požárně bezpečnostních a technických podmínek, jako má navržená skladba</t>
  </si>
  <si>
    <t>(4,5*2,8*5+3,3*2,8*2)*4</t>
  </si>
  <si>
    <t>vnitřní příčky 2x (např .typu fermacell) 12,5mm, zadavatel připouští alternativu při splnění všech požárně bezpečnostních a technických podmínek</t>
  </si>
  <si>
    <t>(4,5+2,4)*2,8*8*2</t>
  </si>
  <si>
    <t>"odpočet otvorů"-0,9*2,0*2*16</t>
  </si>
  <si>
    <t>)</t>
  </si>
  <si>
    <t>34</t>
  </si>
  <si>
    <t>590309080</t>
  </si>
  <si>
    <t>deska sádrovláknitá (např.typu Fermacell) 1500 x 1000 x 12,5 mm, zadavatel připouští alternativu při splnění všech požárně bezpečnostních a technických podmínek jako navržená skladba</t>
  </si>
  <si>
    <t>696352542</t>
  </si>
  <si>
    <t>577,44*1,1</t>
  </si>
  <si>
    <t>35</t>
  </si>
  <si>
    <t>763111622</t>
  </si>
  <si>
    <t>Montáž desek tl 15 mm SDK</t>
  </si>
  <si>
    <t>332422024</t>
  </si>
  <si>
    <t>(38,43+38,43+16,11+16,11+9,66+9,66+1,29+1,29)*2,8*2</t>
  </si>
  <si>
    <t>odpočet otvorů</t>
  </si>
  <si>
    <t>-1,5*0,5*14*2-2,0*2,2*8*2-1,0*2,2*8*2</t>
  </si>
  <si>
    <t>36</t>
  </si>
  <si>
    <t>590309180</t>
  </si>
  <si>
    <t>deska sádrovláknitá univerzální 1500 x 1000 x 15 mm</t>
  </si>
  <si>
    <t>467100458</t>
  </si>
  <si>
    <t>606,888*1,1</t>
  </si>
  <si>
    <t>128</t>
  </si>
  <si>
    <t>763121761</t>
  </si>
  <si>
    <t>Příplatek k SDK stěně předsazené za rovinnost kvality Q3</t>
  </si>
  <si>
    <t>-1817324677</t>
  </si>
  <si>
    <t>stěny</t>
  </si>
  <si>
    <t>"koupelna"(2,4*4)*0,6*8</t>
  </si>
  <si>
    <t>"chodba"(2,0*2+2,4*2)*2,6*8-0,9*2,0*3*8</t>
  </si>
  <si>
    <t>"pokoj"(4,5*4)*2,6*8-2,0*2,2*8-0,9*2,0*8-1,5*0,5*14</t>
  </si>
  <si>
    <t>37</t>
  </si>
  <si>
    <t>763131332</t>
  </si>
  <si>
    <t>SDK podhled deska 1xDF 15 bez TI dvouvrstvá dřevěná spodní kce</t>
  </si>
  <si>
    <t>640602640</t>
  </si>
  <si>
    <t>38</t>
  </si>
  <si>
    <t>76301.R</t>
  </si>
  <si>
    <t>Příplatek k SDK podhledu za desku impregnovanou</t>
  </si>
  <si>
    <t>1770034455</t>
  </si>
  <si>
    <t>39</t>
  </si>
  <si>
    <t>763111741</t>
  </si>
  <si>
    <t>Montáž parotěsné zábrany do SDK příčky</t>
  </si>
  <si>
    <t>-1718778757</t>
  </si>
  <si>
    <t>-1,5*0,5*14-2,0*2,2*8-1,0*2,2*8</t>
  </si>
  <si>
    <t>40</t>
  </si>
  <si>
    <t>763131751</t>
  </si>
  <si>
    <t>Montáž parotěsné zábrany do SDK podhledu</t>
  </si>
  <si>
    <t>-1942635299</t>
  </si>
  <si>
    <t>7,05*4,5*8</t>
  </si>
  <si>
    <t>41</t>
  </si>
  <si>
    <t>283292820</t>
  </si>
  <si>
    <t>folie parotěsná (minimální standart JUTAFOL N Al Speciál 170 g/m2 (1,5 x 50 m), zadavatel připouští alternativu při splnění stejných technických podmínek</t>
  </si>
  <si>
    <t>206538279</t>
  </si>
  <si>
    <t>303,444*1,15</t>
  </si>
  <si>
    <t>253,8*1,15</t>
  </si>
  <si>
    <t>129</t>
  </si>
  <si>
    <t>763131771</t>
  </si>
  <si>
    <t>Příplatek k SDK podhledu za rovinnost kvality Q3</t>
  </si>
  <si>
    <t>1175539059</t>
  </si>
  <si>
    <t>"strop"30,8*8</t>
  </si>
  <si>
    <t>42</t>
  </si>
  <si>
    <t>763153211</t>
  </si>
  <si>
    <t>SDK podlaha tl 45 mm z desek tl 2x12,5 mm se suchým podsypem tl 20 mm</t>
  </si>
  <si>
    <t>-1343806796</t>
  </si>
  <si>
    <t>152</t>
  </si>
  <si>
    <t>998763201</t>
  </si>
  <si>
    <t>Přesun hmot procentní pro dřevostavby v objektech v do 12 m</t>
  </si>
  <si>
    <t>1668711051</t>
  </si>
  <si>
    <t>43</t>
  </si>
  <si>
    <t>764171000</t>
  </si>
  <si>
    <t>krytina poplastovaná tašková tabule, systém vč. všech příslušných tvarovek a doplňků, sněhových zachytávačů, prostupů ap</t>
  </si>
  <si>
    <t>2037210349</t>
  </si>
  <si>
    <t>(6,76*4,0)/2*2</t>
  </si>
  <si>
    <t>8,86*4,0*2</t>
  </si>
  <si>
    <t>(15,62+8,7)*4,0/2*2</t>
  </si>
  <si>
    <t>(5,9+9,25)*4,0/2*2</t>
  </si>
  <si>
    <t>(12,5+9,25)*4,0/2*2</t>
  </si>
  <si>
    <t>14,8*4,0*2</t>
  </si>
  <si>
    <t>102</t>
  </si>
  <si>
    <t>764243355</t>
  </si>
  <si>
    <t>Sněhový zachytávač průběžný jednotrubkový</t>
  </si>
  <si>
    <t>1863445841</t>
  </si>
  <si>
    <t>45</t>
  </si>
  <si>
    <t>764711114</t>
  </si>
  <si>
    <t>Oplechování parapetu poplastovaným plechem rš 250 mm</t>
  </si>
  <si>
    <t>867867009</t>
  </si>
  <si>
    <t>1,6*14+2,3*8</t>
  </si>
  <si>
    <t>99</t>
  </si>
  <si>
    <t>764541346</t>
  </si>
  <si>
    <t>Kotlík oválný (trychtýřový), rš žlabu/průměr svodu 330/100 mm</t>
  </si>
  <si>
    <t>kus</t>
  </si>
  <si>
    <t>-1303401335</t>
  </si>
  <si>
    <t>47</t>
  </si>
  <si>
    <t>764751112</t>
  </si>
  <si>
    <t>Odpadní trouby kruh. D 100mm vč. zděří,odskoků,kolen,spod.dílu ap., komplet.systém pro odvodnění šikmých střech 0,7mm</t>
  </si>
  <si>
    <t>1524590518</t>
  </si>
  <si>
    <t>3,8*5</t>
  </si>
  <si>
    <t>4,2*5</t>
  </si>
  <si>
    <t>48</t>
  </si>
  <si>
    <t>764761120</t>
  </si>
  <si>
    <t>Žlaby podokapní půlkruh. 150mm s háky,čely,rohy,dilatacemi,kotlíky s filtrační vložkou ap.</t>
  </si>
  <si>
    <t>753277641</t>
  </si>
  <si>
    <t>49</t>
  </si>
  <si>
    <t>765901100</t>
  </si>
  <si>
    <t>Zakrytí šikmých střech podstřešní hydroizolační fólií v systému plech.krytiny</t>
  </si>
  <si>
    <t>-348678345</t>
  </si>
  <si>
    <t>100</t>
  </si>
  <si>
    <t>721242115</t>
  </si>
  <si>
    <t>Lapač střešních splavenin z PP se zápachovou klapkou a lapacím košem DN 110</t>
  </si>
  <si>
    <t>250698897</t>
  </si>
  <si>
    <t>50</t>
  </si>
  <si>
    <t>998764201</t>
  </si>
  <si>
    <t>Přesun hmot procentní pro konstrukce klempířské v objektech v do 6 m</t>
  </si>
  <si>
    <t>-521441130</t>
  </si>
  <si>
    <t>51</t>
  </si>
  <si>
    <t>766421213</t>
  </si>
  <si>
    <t>Montáž obložení podhledů jednoduchých palubkami z měkkého dřeva š do 100 mm</t>
  </si>
  <si>
    <t>-187854464</t>
  </si>
  <si>
    <t>přesah střechy</t>
  </si>
  <si>
    <t>(15,6+5,16+11,805)*0,4*2</t>
  </si>
  <si>
    <t>14,82*0,4</t>
  </si>
  <si>
    <t>(10,2+6,0)*1,2*2</t>
  </si>
  <si>
    <t>14,82*1,2</t>
  </si>
  <si>
    <t>čela u okapu</t>
  </si>
  <si>
    <t>(15,6+12,2+6,8+8,9+5,9)*0,2*2</t>
  </si>
  <si>
    <t>14,82*0,2*2</t>
  </si>
  <si>
    <t>52</t>
  </si>
  <si>
    <t>611911250</t>
  </si>
  <si>
    <t>palubky obkladové SM profil klasický 15 x 121 mm A/B</t>
  </si>
  <si>
    <t>-1349284997</t>
  </si>
  <si>
    <t>114,332*1,15</t>
  </si>
  <si>
    <t>53</t>
  </si>
  <si>
    <t>766622111</t>
  </si>
  <si>
    <t>Montáž plastových oken plochy přes 1 m2 pevných výšky do 1,5 m s rámem do dřevěné kce</t>
  </si>
  <si>
    <t>1660610385</t>
  </si>
  <si>
    <t>1,5*0,5*14</t>
  </si>
  <si>
    <t>54</t>
  </si>
  <si>
    <t>766622112</t>
  </si>
  <si>
    <t>Montáž plastových oken plochy přes 1 m2 pevných výšky do 2,5 m s rámem do dřevěné kce</t>
  </si>
  <si>
    <t>1617202061</t>
  </si>
  <si>
    <t>2,0*2,2*8</t>
  </si>
  <si>
    <t>58</t>
  </si>
  <si>
    <t>611437851</t>
  </si>
  <si>
    <t>Okno plastové 2křídlové 200x220cm, trojsklo</t>
  </si>
  <si>
    <t>-1229195710</t>
  </si>
  <si>
    <t>121</t>
  </si>
  <si>
    <t>611437852</t>
  </si>
  <si>
    <t>Okno plastové 1křídlové 1500x500cm, trojsklo viz výpis (Ok2)</t>
  </si>
  <si>
    <t>1208259991</t>
  </si>
  <si>
    <t>59</t>
  </si>
  <si>
    <t>766660172</t>
  </si>
  <si>
    <t>Montáž dveřních křídel otvíravých 1křídlových š přes 0,8 m do obložkové zárubně</t>
  </si>
  <si>
    <t>-1646063114</t>
  </si>
  <si>
    <t>60</t>
  </si>
  <si>
    <t>766660511</t>
  </si>
  <si>
    <t>Montáž vchodových dveří 1křídlových bez nadsvětlíku do dřevěné kce</t>
  </si>
  <si>
    <t>-1346310016</t>
  </si>
  <si>
    <t>61</t>
  </si>
  <si>
    <t>766682111</t>
  </si>
  <si>
    <t>Montáž zárubní obložkových pro dveře jednokřídlové tl stěny do 170 mm</t>
  </si>
  <si>
    <t>-1571849490</t>
  </si>
  <si>
    <t>62</t>
  </si>
  <si>
    <t>611617250</t>
  </si>
  <si>
    <t>dveře vnitřní hladké dýhované plné 1křídlové 90x197 cm,zámek obyčejný, kliky</t>
  </si>
  <si>
    <t>170855908</t>
  </si>
  <si>
    <t>63</t>
  </si>
  <si>
    <t>611811000</t>
  </si>
  <si>
    <t>zárubeň interiérová, obložková pro dveře 1křídlé 8-15 cm dýha</t>
  </si>
  <si>
    <t>-2007754598</t>
  </si>
  <si>
    <t>64</t>
  </si>
  <si>
    <t>611441640</t>
  </si>
  <si>
    <t>dveře vchodové plast. proskl. 1kř 90x220cm,zárubeň,bezp.zámek,Al práh s přeruš.tep.mostem,trojsklo,kování klika-knoflík,U=1,1W/m2K</t>
  </si>
  <si>
    <t>-371238375</t>
  </si>
  <si>
    <t>65</t>
  </si>
  <si>
    <t>766694112</t>
  </si>
  <si>
    <t>Montáž parapetních desek dřevěných, laminovaných šířky do 30 cm délky do 1,6 m</t>
  </si>
  <si>
    <t>-808690195</t>
  </si>
  <si>
    <t>66</t>
  </si>
  <si>
    <t>611444000</t>
  </si>
  <si>
    <t>parapet plastový vnitřní</t>
  </si>
  <si>
    <t>1496643743</t>
  </si>
  <si>
    <t>1,55*14</t>
  </si>
  <si>
    <t>67</t>
  </si>
  <si>
    <t>611444150</t>
  </si>
  <si>
    <t>koncovka k parapetu plastovému vnitřnímu 1 pár</t>
  </si>
  <si>
    <t>-883967699</t>
  </si>
  <si>
    <t>55</t>
  </si>
  <si>
    <t>766629221</t>
  </si>
  <si>
    <t>Interiérová parotěsná páska</t>
  </si>
  <si>
    <t>-1917381088</t>
  </si>
  <si>
    <t>(2,0+2,0+2,2+2,2)*8</t>
  </si>
  <si>
    <t>(1,5+1,5+0,5+0,5)*14</t>
  </si>
  <si>
    <t>(1,1+1,1+2,2+2,2)*8</t>
  </si>
  <si>
    <t>56</t>
  </si>
  <si>
    <t>766629222</t>
  </si>
  <si>
    <t>Exteriérová papopropustná páska</t>
  </si>
  <si>
    <t>1802985833</t>
  </si>
  <si>
    <t>68</t>
  </si>
  <si>
    <t>766811001</t>
  </si>
  <si>
    <t>Kuchyňská linka dl. 320cm včetně lednice viz výpis (T2) a kuchyňského dřezu – nerez s odkapovou plochou</t>
  </si>
  <si>
    <t>-1161289168</t>
  </si>
  <si>
    <t>103</t>
  </si>
  <si>
    <t>766811002</t>
  </si>
  <si>
    <t>Šatní vestavěná skříň 1995/2590mm viz výpis (T3)</t>
  </si>
  <si>
    <t>-1155724136</t>
  </si>
  <si>
    <t>104</t>
  </si>
  <si>
    <t>766811003</t>
  </si>
  <si>
    <t>Šatní vestavěná skříň 1000/2590mm viz výpis (T3)</t>
  </si>
  <si>
    <t>1769697565</t>
  </si>
  <si>
    <t>70</t>
  </si>
  <si>
    <t>998766201</t>
  </si>
  <si>
    <t>Přesun hmot procentní pro konstrukce truhlářské v objektech v do 6 m</t>
  </si>
  <si>
    <t>-428496423</t>
  </si>
  <si>
    <t>71</t>
  </si>
  <si>
    <t>771474113</t>
  </si>
  <si>
    <t>Montáž soklíků z dlaždic keramických rovných flexibilní lepidlo v do 120 mm</t>
  </si>
  <si>
    <t>-1729673309</t>
  </si>
  <si>
    <t>(2,4+2,4+1,995+1,995)*8</t>
  </si>
  <si>
    <t>-(0,9*3)*8</t>
  </si>
  <si>
    <t>72</t>
  </si>
  <si>
    <t>771574114</t>
  </si>
  <si>
    <t>Montáž podlah keramických režných hladkých lepených flexibilním lepidlem do 19 ks/m2</t>
  </si>
  <si>
    <t>1636452863</t>
  </si>
  <si>
    <t>4,78*8</t>
  </si>
  <si>
    <t>73</t>
  </si>
  <si>
    <t>597611110</t>
  </si>
  <si>
    <t>dlaždice keramické do koupelny (bílé i barevné) 33,3 x 33,3 x 0,8 cm II. j.</t>
  </si>
  <si>
    <t>-459681790</t>
  </si>
  <si>
    <t>48,72*0,12*1,05</t>
  </si>
  <si>
    <t>84,32*1,1</t>
  </si>
  <si>
    <t>153</t>
  </si>
  <si>
    <t>998771201</t>
  </si>
  <si>
    <t>Přesun hmot procentní pro podlahy z dlaždic v objektech v do 6 m</t>
  </si>
  <si>
    <t>-116444354</t>
  </si>
  <si>
    <t>74</t>
  </si>
  <si>
    <t>775413115</t>
  </si>
  <si>
    <t>Montáž podlahové lišty ze dřeva tvrdého nebo měkkého lepené</t>
  </si>
  <si>
    <t>536901192</t>
  </si>
  <si>
    <t>4,5*4*8</t>
  </si>
  <si>
    <t>-2,0*8-0,9*8</t>
  </si>
  <si>
    <t>75</t>
  </si>
  <si>
    <t>614181010</t>
  </si>
  <si>
    <t>lišta dřevěná dub 8x35 mm</t>
  </si>
  <si>
    <t>-839727150</t>
  </si>
  <si>
    <t>120,8*1,05</t>
  </si>
  <si>
    <t>76</t>
  </si>
  <si>
    <t>775541113</t>
  </si>
  <si>
    <t>Montáž podlah plovoucích z lamel dýhovaných a laminovaných lepených v drážce š dílce do 180 mm</t>
  </si>
  <si>
    <t>-558997195</t>
  </si>
  <si>
    <t>20,25*8</t>
  </si>
  <si>
    <t>77</t>
  </si>
  <si>
    <t>611521250</t>
  </si>
  <si>
    <t>parketa laminátová, 8x192x1285 mm</t>
  </si>
  <si>
    <t>2063726687</t>
  </si>
  <si>
    <t>162*1,05</t>
  </si>
  <si>
    <t>78</t>
  </si>
  <si>
    <t>775591191</t>
  </si>
  <si>
    <t>Montáž podložky vyrovnávací a tlumící pro plovoucí podlahy</t>
  </si>
  <si>
    <t>-1679304813</t>
  </si>
  <si>
    <t>79</t>
  </si>
  <si>
    <t>611553500</t>
  </si>
  <si>
    <t>podložka pěnová 2 mm</t>
  </si>
  <si>
    <t>148160133</t>
  </si>
  <si>
    <t>162,0*1,05</t>
  </si>
  <si>
    <t>154</t>
  </si>
  <si>
    <t>998775201</t>
  </si>
  <si>
    <t>Přesun hmot procentní pro podlahy dřevěné v objektech v do 6 m</t>
  </si>
  <si>
    <t>881369503</t>
  </si>
  <si>
    <t>80</t>
  </si>
  <si>
    <t>781474115</t>
  </si>
  <si>
    <t>Montáž obkladů vnitřních keramických hladkých do 25 ks/m2 lepených flexibilním lepidlem</t>
  </si>
  <si>
    <t>-1166712408</t>
  </si>
  <si>
    <t>koupelna</t>
  </si>
  <si>
    <t>(2,4*4)*2,0*8</t>
  </si>
  <si>
    <t>-0,9*2,0*8</t>
  </si>
  <si>
    <t>kuchyň</t>
  </si>
  <si>
    <t>(3,2+0,6)*0,7*8</t>
  </si>
  <si>
    <t>81</t>
  </si>
  <si>
    <t>597610000</t>
  </si>
  <si>
    <t>obkládačky keramické do koupelny (bílé i barevné) 25 x 33 x 0,7 cm I. j.</t>
  </si>
  <si>
    <t>737407419</t>
  </si>
  <si>
    <t>155</t>
  </si>
  <si>
    <t>998781201</t>
  </si>
  <si>
    <t>Přesun hmot procentní pro obklady keramické v objektech v do 6 m</t>
  </si>
  <si>
    <t>-1152907142</t>
  </si>
  <si>
    <t>130</t>
  </si>
  <si>
    <t>783118101</t>
  </si>
  <si>
    <t>Lazurovací jednonásobný syntetický nátěr truhlářských konstrukcí</t>
  </si>
  <si>
    <t>-203633729</t>
  </si>
  <si>
    <t>"přesah střechy 2xnátěr "114,332*2</t>
  </si>
  <si>
    <t>terasa 2xnátěr</t>
  </si>
  <si>
    <t>(0,15+0,15+0,08+0,8)*3,0*5*8*2</t>
  </si>
  <si>
    <t>(0,15+0,15+0,15+0,15)*3,0*2*8*2</t>
  </si>
  <si>
    <t>(0,15+0,15+0,2+0,2)*3,05*2*8*2</t>
  </si>
  <si>
    <t>(0,12*4)*1,5*3*8*2</t>
  </si>
  <si>
    <t>(0,08*4)*0,6*4*8*2</t>
  </si>
  <si>
    <t>(0,15*4)*1,1*4*8*2</t>
  </si>
  <si>
    <t>(0,19+0,19+0,025+0,025)*7,15*5*8*2</t>
  </si>
  <si>
    <t>123</t>
  </si>
  <si>
    <t>784171111</t>
  </si>
  <si>
    <t>Zakrytí vnitřních ploch stěn v místnostech výšky do 3,80 m</t>
  </si>
  <si>
    <t>-1161245214</t>
  </si>
  <si>
    <t>124</t>
  </si>
  <si>
    <t>581248440</t>
  </si>
  <si>
    <t>fólie pro malířské potřeby zakrývací, 4 x 5 m</t>
  </si>
  <si>
    <t>1697866823</t>
  </si>
  <si>
    <t>63,3</t>
  </si>
  <si>
    <t>127</t>
  </si>
  <si>
    <t>784181121</t>
  </si>
  <si>
    <t>Hloubková jednonásobná penetrace podkladu v místnostech výšky do 3,80 m</t>
  </si>
  <si>
    <t>2143204943</t>
  </si>
  <si>
    <t>125</t>
  </si>
  <si>
    <t>784211111</t>
  </si>
  <si>
    <t>Dvojnásobné  bílé malby ze směsí za mokra velmi dobře otěruvzdorných v místnostech výšky do 3,80 m</t>
  </si>
  <si>
    <t>-1235867411</t>
  </si>
  <si>
    <t>VP - Vícepráce</t>
  </si>
  <si>
    <t>PN</t>
  </si>
  <si>
    <t>b - D1.4 Zařízení zdravotně technických instalaci</t>
  </si>
  <si>
    <t>721 - Vnitřní kanalizace</t>
  </si>
  <si>
    <t>722 - Vnitřní vodovod</t>
  </si>
  <si>
    <t>725 - Zařizovací předměty</t>
  </si>
  <si>
    <t>721176102R00</t>
  </si>
  <si>
    <t>Potrubí HT připojovací DN 40 x 1,8 mm</t>
  </si>
  <si>
    <t>1811993898</t>
  </si>
  <si>
    <t>721176103R00</t>
  </si>
  <si>
    <t>Potrubí HT připojovací DN 50 x 1,8 mm</t>
  </si>
  <si>
    <t>-1758343677</t>
  </si>
  <si>
    <t>721194104R00</t>
  </si>
  <si>
    <t>Vyvedení odpadních výpustek D 40 x 1,8</t>
  </si>
  <si>
    <t>1383651845</t>
  </si>
  <si>
    <t>721194105R00</t>
  </si>
  <si>
    <t>Vyvedení odpadních výpustek D 50 x 1,8</t>
  </si>
  <si>
    <t>363388174</t>
  </si>
  <si>
    <t>721194109R00</t>
  </si>
  <si>
    <t>Vyvedení odpadních výpustek D 110 x 2,3</t>
  </si>
  <si>
    <t>863601686</t>
  </si>
  <si>
    <t>721223423RT2</t>
  </si>
  <si>
    <t>Vpusť podlahová se zápachovou uzávěrkou</t>
  </si>
  <si>
    <t>-1997170648</t>
  </si>
  <si>
    <t>721273144R00</t>
  </si>
  <si>
    <t>Hlavice ventilační z PVC  DN 50/920</t>
  </si>
  <si>
    <t>-1313051049</t>
  </si>
  <si>
    <t>721290123R00</t>
  </si>
  <si>
    <t>Zkouška těsnosti kanalizace kouřem DN 300</t>
  </si>
  <si>
    <t>237623139</t>
  </si>
  <si>
    <t>998721201R00</t>
  </si>
  <si>
    <t>Přesun hmot pro vnitřní kanalizaci, výšky do 6 m</t>
  </si>
  <si>
    <t>-1841964555</t>
  </si>
  <si>
    <t>02</t>
  </si>
  <si>
    <t>Bytový podružný vodoměr</t>
  </si>
  <si>
    <t>360567576</t>
  </si>
  <si>
    <t>10</t>
  </si>
  <si>
    <t>722175211R00</t>
  </si>
  <si>
    <t>Potrubí z PPH DN 20</t>
  </si>
  <si>
    <t>-1133346087</t>
  </si>
  <si>
    <t>722181211RT7</t>
  </si>
  <si>
    <t>Izolace návleková tl. stěny 6 mm vnitřní průměr 22 mm</t>
  </si>
  <si>
    <t>-2014236433</t>
  </si>
  <si>
    <t>12</t>
  </si>
  <si>
    <t>722190401R00</t>
  </si>
  <si>
    <t>Vyvedení a upevnění výpustek DN 15</t>
  </si>
  <si>
    <t>-783216804</t>
  </si>
  <si>
    <t>722220111R00</t>
  </si>
  <si>
    <t>Nástěnka K 247, pro výtokový ventil G 1/2</t>
  </si>
  <si>
    <t>-1592848659</t>
  </si>
  <si>
    <t>722220121R00</t>
  </si>
  <si>
    <t>Nástěnka K 247, pro baterii G 1/2</t>
  </si>
  <si>
    <t>pár</t>
  </si>
  <si>
    <t>-101642054</t>
  </si>
  <si>
    <t>722237132R00</t>
  </si>
  <si>
    <t>Kohout kulový s vypouštěním, DN 20</t>
  </si>
  <si>
    <t>440922111</t>
  </si>
  <si>
    <t>722269112R00</t>
  </si>
  <si>
    <t>Montáž vodoměru závitového</t>
  </si>
  <si>
    <t>-683885904</t>
  </si>
  <si>
    <t>722280106R00</t>
  </si>
  <si>
    <t>Tlaková zkouška vodovodního potrubí DN 32</t>
  </si>
  <si>
    <t>-325665842</t>
  </si>
  <si>
    <t>722290234R00</t>
  </si>
  <si>
    <t>Proplach a dezinfekce vodovod.potrubí DN 80</t>
  </si>
  <si>
    <t>1034188466</t>
  </si>
  <si>
    <t>998722201R00</t>
  </si>
  <si>
    <t>Přesun hmot pro vnitřní vodovod, výšky do 6 m</t>
  </si>
  <si>
    <t>-1856841278</t>
  </si>
  <si>
    <t>725014161R00</t>
  </si>
  <si>
    <t>Klozet závěsný včetně sedátka, hl.530 mm</t>
  </si>
  <si>
    <t>soubor</t>
  </si>
  <si>
    <t>-1050490883</t>
  </si>
  <si>
    <t>725017162R00</t>
  </si>
  <si>
    <t>Umyvadlo na šrouby , 55 x 45 cm, bílé</t>
  </si>
  <si>
    <t>-808657009</t>
  </si>
  <si>
    <t>725017168R00</t>
  </si>
  <si>
    <t>Kryt sifonu umyvadel, bílý</t>
  </si>
  <si>
    <t>940888850</t>
  </si>
  <si>
    <t>725119110R00</t>
  </si>
  <si>
    <t>Montáž splachovací nádrže Kombifix pro WC</t>
  </si>
  <si>
    <t>-949186325</t>
  </si>
  <si>
    <t>725534222R00</t>
  </si>
  <si>
    <t>Ohřívač elek. zásob. závěsný (typu např.DZ Dražice OKCE 50) zadavatel připouští alternativu při splnění stejných technických podmínek</t>
  </si>
  <si>
    <t>-841891387</t>
  </si>
  <si>
    <t>725810401R00</t>
  </si>
  <si>
    <t>Ventil rohový bez přípoj. trubičky T 66 G 1/2</t>
  </si>
  <si>
    <t>-958855407</t>
  </si>
  <si>
    <t>725810402R00</t>
  </si>
  <si>
    <t>Ventil rohový s přípoj. trubičky TE 66 G 1/2</t>
  </si>
  <si>
    <t>1196565375</t>
  </si>
  <si>
    <t>725811204U00</t>
  </si>
  <si>
    <t>Ventil výtok stěna pračka G 3/4</t>
  </si>
  <si>
    <t>1878877065</t>
  </si>
  <si>
    <t>725823111R00</t>
  </si>
  <si>
    <t>Baterie umyvadlová stoján. PL 26</t>
  </si>
  <si>
    <t>1927822278</t>
  </si>
  <si>
    <t>725845111RTV</t>
  </si>
  <si>
    <t>Baterie sprchová nástěnná ruční, vč. příslušenství PL 80 + VAR 002</t>
  </si>
  <si>
    <t>657098343</t>
  </si>
  <si>
    <t>725860182R00</t>
  </si>
  <si>
    <t>Sifon pračkový HL405, DN 40/50</t>
  </si>
  <si>
    <t>885115410</t>
  </si>
  <si>
    <t>725980113R00</t>
  </si>
  <si>
    <t>Dvířka  300 x 300 mm</t>
  </si>
  <si>
    <t>-1945463880</t>
  </si>
  <si>
    <t>286967582</t>
  </si>
  <si>
    <t>Modul-WC, ovl. zepředu, ZTP, UP320, h=112cm</t>
  </si>
  <si>
    <t>-963984405</t>
  </si>
  <si>
    <t>72500.R1</t>
  </si>
  <si>
    <t>Vybavení koupelen-sedátko do sprchy, madla, zrcadlo</t>
  </si>
  <si>
    <t>1346473769</t>
  </si>
  <si>
    <t>998725201R00</t>
  </si>
  <si>
    <t>Přesun hmot pro zařizovací předměty, výšky do 6 m</t>
  </si>
  <si>
    <t>-102451768</t>
  </si>
  <si>
    <t>c - D1.4 Zařízení vzduchotechniky - rekuperace</t>
  </si>
  <si>
    <t>751 - Vzduchotechnika</t>
  </si>
  <si>
    <t>Rekuperační jednotka 200m3/h bez možnosti by-passu</t>
  </si>
  <si>
    <t>1296586710</t>
  </si>
  <si>
    <t>Spiro potrubí vč tvarovek a izolace</t>
  </si>
  <si>
    <t>bm</t>
  </si>
  <si>
    <t>-1912483861</t>
  </si>
  <si>
    <t>03</t>
  </si>
  <si>
    <t>Izolovaně ohebné potrubí</t>
  </si>
  <si>
    <t>1877219388</t>
  </si>
  <si>
    <t>04</t>
  </si>
  <si>
    <t>Nasávací mřížka</t>
  </si>
  <si>
    <t>-27487754</t>
  </si>
  <si>
    <t>05</t>
  </si>
  <si>
    <t>Výfuková klapka</t>
  </si>
  <si>
    <t>-1380505481</t>
  </si>
  <si>
    <t>07</t>
  </si>
  <si>
    <t>Regulační klapka</t>
  </si>
  <si>
    <t>1673425803</t>
  </si>
  <si>
    <t>08</t>
  </si>
  <si>
    <t>Tal. ventil 125</t>
  </si>
  <si>
    <t>2014889966</t>
  </si>
  <si>
    <t>09</t>
  </si>
  <si>
    <t>Kryt jednotky SDK + plast. dvířka</t>
  </si>
  <si>
    <t>-1988158799</t>
  </si>
  <si>
    <t>Režie a doprava</t>
  </si>
  <si>
    <t>kpl</t>
  </si>
  <si>
    <t>-792464006</t>
  </si>
  <si>
    <t>Montáž instalačního materiálu</t>
  </si>
  <si>
    <t>-1928312055</t>
  </si>
  <si>
    <t>Natažení ovládání rekuperace z koupelny:montáž-HZS</t>
  </si>
  <si>
    <t>hod</t>
  </si>
  <si>
    <t>1282419564</t>
  </si>
  <si>
    <t>Doplnění rekuperace o spínací relé VV 222-20</t>
  </si>
  <si>
    <t>-1393342293</t>
  </si>
  <si>
    <t>Montáž-HZS</t>
  </si>
  <si>
    <t>145600149</t>
  </si>
  <si>
    <t>d - D1.4  Zařízení silnoproudé elektrotechniky včetně bleskosvodů</t>
  </si>
  <si>
    <t>D1 - 001  B Elektroinstalace 0 0</t>
  </si>
  <si>
    <t>MON - 741 O montáže elekro 4 320 35 834,63052</t>
  </si>
  <si>
    <t>D2 -</t>
  </si>
  <si>
    <t>210010311</t>
  </si>
  <si>
    <t>P Mtž krabice odbočné KU/KO, KO/KO</t>
  </si>
  <si>
    <t>-8790411</t>
  </si>
  <si>
    <t>210100001</t>
  </si>
  <si>
    <t>P Ukončení vodičů rozváděč -2,5mm2</t>
  </si>
  <si>
    <t>-1110505509</t>
  </si>
  <si>
    <t>210100002</t>
  </si>
  <si>
    <t>P Ukončení vodičů rozváděč -6mmě</t>
  </si>
  <si>
    <t>-1978531608</t>
  </si>
  <si>
    <t>210100003</t>
  </si>
  <si>
    <t>P Ukončení vodičů rozváděč -16mm2</t>
  </si>
  <si>
    <t>325034059</t>
  </si>
  <si>
    <t>210110021</t>
  </si>
  <si>
    <t>P Mtž vypínač nástěnný 1pól venkovní</t>
  </si>
  <si>
    <t>558322834</t>
  </si>
  <si>
    <t>210110041</t>
  </si>
  <si>
    <t>P Mtž vypínač zap šroub 1-1pól</t>
  </si>
  <si>
    <t>1039818485</t>
  </si>
  <si>
    <t>210110081</t>
  </si>
  <si>
    <t>P Mtž spínač sporák+doutnavka šroub</t>
  </si>
  <si>
    <t>-1126676813</t>
  </si>
  <si>
    <t>210110151</t>
  </si>
  <si>
    <t>P Mtž ovladač zap šroub 0/1</t>
  </si>
  <si>
    <t>-886680746</t>
  </si>
  <si>
    <t>34531735</t>
  </si>
  <si>
    <t>S OVLADAC ZVON 1A R1/0</t>
  </si>
  <si>
    <t>-801958886</t>
  </si>
  <si>
    <t>210111002</t>
  </si>
  <si>
    <t>P Mtž zásuvka vestav šroub 2P+PE</t>
  </si>
  <si>
    <t>563622184</t>
  </si>
  <si>
    <t>210111011</t>
  </si>
  <si>
    <t>P Mtž zásuvka zap šroub 2P+PE</t>
  </si>
  <si>
    <t>-2103341462</t>
  </si>
  <si>
    <t>210111016</t>
  </si>
  <si>
    <t>P Mtž zásuvka zap šroub 2x(2P+PE)</t>
  </si>
  <si>
    <t>-2118927887</t>
  </si>
  <si>
    <t>210140622</t>
  </si>
  <si>
    <t>P Mtž el zvonek domovní střídavý</t>
  </si>
  <si>
    <t>-1257904478</t>
  </si>
  <si>
    <t>37414130</t>
  </si>
  <si>
    <t>S ZVONEK BYTOVY</t>
  </si>
  <si>
    <t>-383407505</t>
  </si>
  <si>
    <t>210190001</t>
  </si>
  <si>
    <t>P Mtž rozvodnice plech/plast -20kg</t>
  </si>
  <si>
    <t>1700672076</t>
  </si>
  <si>
    <t>210191541</t>
  </si>
  <si>
    <t>P Mtž pilíř skříní PRIS 2, 6, ERP</t>
  </si>
  <si>
    <t>-1374008946</t>
  </si>
  <si>
    <t>210200009</t>
  </si>
  <si>
    <t>P Svíť žár 100W       stropní</t>
  </si>
  <si>
    <t>714012371</t>
  </si>
  <si>
    <t>741.3</t>
  </si>
  <si>
    <t>S SVÍTIDLO 2x26W,230V,IP41, minimální standart např. E-26K74/072, zadavatel připouští alternativu při splnění technických podmínek</t>
  </si>
  <si>
    <t>-1805427903</t>
  </si>
  <si>
    <t>741.4</t>
  </si>
  <si>
    <t>S SVÍTIDLO 1x26W,230V,IP43, minimální standart např. E-16K52/042, zadavatel připouští alternativu při splnění stejných technických podmínek</t>
  </si>
  <si>
    <t>1545365073</t>
  </si>
  <si>
    <t>210201055</t>
  </si>
  <si>
    <t>P Mtž svítidlo zář byt stěna 1zdroj</t>
  </si>
  <si>
    <t>-1237186028</t>
  </si>
  <si>
    <t>741.5</t>
  </si>
  <si>
    <t>S SVÍTIDLO POD LINKU 18W,230V,IP20, S VYPÍNAČEM</t>
  </si>
  <si>
    <t>2110644495</t>
  </si>
  <si>
    <t>210220020</t>
  </si>
  <si>
    <t>P Mtž uzem páska FeZn -120 zem město</t>
  </si>
  <si>
    <t>169138589</t>
  </si>
  <si>
    <t>35441120</t>
  </si>
  <si>
    <t>S PASEK UZEMNOVACI 30X4 MM</t>
  </si>
  <si>
    <t>kg</t>
  </si>
  <si>
    <t>-234744573</t>
  </si>
  <si>
    <t>210220101</t>
  </si>
  <si>
    <t>P Mtž svodový vodič + podpěry -10mm</t>
  </si>
  <si>
    <t>-1689480787</t>
  </si>
  <si>
    <t>126</t>
  </si>
  <si>
    <t>15612635</t>
  </si>
  <si>
    <t>S DRAT MEKKÝ ZN D10,00MM</t>
  </si>
  <si>
    <t>-1037081615</t>
  </si>
  <si>
    <t>210220101.1</t>
  </si>
  <si>
    <t>1844761826</t>
  </si>
  <si>
    <t>741.28</t>
  </si>
  <si>
    <t>S DRÁT AlSiMg 8mm</t>
  </si>
  <si>
    <t>750415984</t>
  </si>
  <si>
    <t>117</t>
  </si>
  <si>
    <t>210220221</t>
  </si>
  <si>
    <t>P Mtž tyč jímací -3m kce ocelová</t>
  </si>
  <si>
    <t>92182963</t>
  </si>
  <si>
    <t>35441070</t>
  </si>
  <si>
    <t>S TYC JIMACI JP20, 2000MM BEZ OSAZENÍ</t>
  </si>
  <si>
    <t>85289879</t>
  </si>
  <si>
    <t>741.25</t>
  </si>
  <si>
    <t>S IZOLAČNÍ TYČ PRO UCHYCENÍ JÍMACÍ TYČE, DÉLKA 680mm, IZT-J680</t>
  </si>
  <si>
    <t>132409572</t>
  </si>
  <si>
    <t>741.26</t>
  </si>
  <si>
    <t>S DRŽÁK UZOLAČNÍ TYČE NA TRUBKU D-OH ST UNI</t>
  </si>
  <si>
    <t>-75047114</t>
  </si>
  <si>
    <t>210220301</t>
  </si>
  <si>
    <t>P Mtž svorka hrom 2šrouby SS,SR 03</t>
  </si>
  <si>
    <t>-1587629079</t>
  </si>
  <si>
    <t>210220302</t>
  </si>
  <si>
    <t>P Mtž svorka hrom 2š- ST,SJ,SK,SZ,SR</t>
  </si>
  <si>
    <t>288964504</t>
  </si>
  <si>
    <t>210220303</t>
  </si>
  <si>
    <t>P Mtž svorka hromosvod S0 okap žlaby</t>
  </si>
  <si>
    <t>-1168687276</t>
  </si>
  <si>
    <t>35441415</t>
  </si>
  <si>
    <t>S PODPERA VED DO ZDI PV1B 15 FEZN</t>
  </si>
  <si>
    <t>1908274531</t>
  </si>
  <si>
    <t>35441490</t>
  </si>
  <si>
    <t>S PODPERA VED TASK KRYT PV15 120FEZA</t>
  </si>
  <si>
    <t>1749622974</t>
  </si>
  <si>
    <t>35441885</t>
  </si>
  <si>
    <t>S SVORKA SPOJ SS LANO D8-10MM FEZN</t>
  </si>
  <si>
    <t>-885667039</t>
  </si>
  <si>
    <t>35441905</t>
  </si>
  <si>
    <t>S SVORKA PRIPOJ SO   FEZN          A</t>
  </si>
  <si>
    <t>2082506331</t>
  </si>
  <si>
    <t>35441925</t>
  </si>
  <si>
    <t>S SVORKA ZKUSEB SZ LANO D6-12MM FEZ</t>
  </si>
  <si>
    <t>-1097556664</t>
  </si>
  <si>
    <t>210220372</t>
  </si>
  <si>
    <t>P Mtž úhelník, trubka do zdiva</t>
  </si>
  <si>
    <t>1088603776</t>
  </si>
  <si>
    <t>35441830</t>
  </si>
  <si>
    <t>S UHELNIK OCHRANNY OU 1,7M FEZN</t>
  </si>
  <si>
    <t>-2132234801</t>
  </si>
  <si>
    <t>35441840</t>
  </si>
  <si>
    <t>S DRZAK OCHR UHELNIK DUZ DO ZDI FEZ</t>
  </si>
  <si>
    <t>-1037695478</t>
  </si>
  <si>
    <t>741.27</t>
  </si>
  <si>
    <t>S STITEK NA OZNACENI SVODU</t>
  </si>
  <si>
    <t>152675455</t>
  </si>
  <si>
    <t>210800605</t>
  </si>
  <si>
    <t>P Mtž Cu vodič CYA 4mm2 v trubkách</t>
  </si>
  <si>
    <t>-1432981854</t>
  </si>
  <si>
    <t>34141302</t>
  </si>
  <si>
    <t>S VODIC CYY 4 zžl.</t>
  </si>
  <si>
    <t>1852688831</t>
  </si>
  <si>
    <t>210800606</t>
  </si>
  <si>
    <t>P Mtž Cu vodič CYA 6mm2 v trubkách</t>
  </si>
  <si>
    <t>-1357545818</t>
  </si>
  <si>
    <t>34141303</t>
  </si>
  <si>
    <t>S VODIC CYY 6 zžl.</t>
  </si>
  <si>
    <t>246374533</t>
  </si>
  <si>
    <t>210802319</t>
  </si>
  <si>
    <t>P Mtž Cu vodič CYSY 1kV 5x2,50 volně</t>
  </si>
  <si>
    <t>-245074341</t>
  </si>
  <si>
    <t>741.8</t>
  </si>
  <si>
    <t>S KABEL CU JADRO CYSY 5x2,5</t>
  </si>
  <si>
    <t>-1703192845</t>
  </si>
  <si>
    <t>210810004</t>
  </si>
  <si>
    <t>P Mtž Cu kabel CYKY 750V 2x1,5 volně</t>
  </si>
  <si>
    <t>1911315844</t>
  </si>
  <si>
    <t>34111005</t>
  </si>
  <si>
    <t>S KABEL CU JADRO CYKY 2A X 1,5</t>
  </si>
  <si>
    <t>1965570986</t>
  </si>
  <si>
    <t>210810005</t>
  </si>
  <si>
    <t>P Mtž Cu kabel CYKY 750V 3x1,5 volně</t>
  </si>
  <si>
    <t>-195121438</t>
  </si>
  <si>
    <t>44</t>
  </si>
  <si>
    <t>34111030</t>
  </si>
  <si>
    <t>S KABEL CU JADRO CYKY-J 3 X 1,5 A</t>
  </si>
  <si>
    <t>-842123178</t>
  </si>
  <si>
    <t>-447710943</t>
  </si>
  <si>
    <t>1655423753</t>
  </si>
  <si>
    <t>210810006</t>
  </si>
  <si>
    <t>P Mtž Cu kabel CYKY 750V 3x2,5 volně</t>
  </si>
  <si>
    <t>1171575878</t>
  </si>
  <si>
    <t>46</t>
  </si>
  <si>
    <t>34111036</t>
  </si>
  <si>
    <t>S KABEL CU JADRO CYKY-J 3 X 2,5</t>
  </si>
  <si>
    <t>-668820252</t>
  </si>
  <si>
    <t>210810013</t>
  </si>
  <si>
    <t>P Mtž Cu kabel CYKY 750V 4x10 volně</t>
  </si>
  <si>
    <t>-508305321</t>
  </si>
  <si>
    <t>34111076</t>
  </si>
  <si>
    <t>S KABEL CU JADRO CYKY-J 4 X10</t>
  </si>
  <si>
    <t>-1884378829</t>
  </si>
  <si>
    <t>210810014</t>
  </si>
  <si>
    <t>P Mtž Cu kabel CYKY 750V 4x16 volně</t>
  </si>
  <si>
    <t>-831595838</t>
  </si>
  <si>
    <t>34111080</t>
  </si>
  <si>
    <t>S KABEL CU JADRO CYKY-J 4 X16</t>
  </si>
  <si>
    <t>34050932</t>
  </si>
  <si>
    <t>210810016</t>
  </si>
  <si>
    <t>P Mtž Cu kabel CYKY 750V 5x2,5 volně</t>
  </si>
  <si>
    <t>-1123368994</t>
  </si>
  <si>
    <t>57</t>
  </si>
  <si>
    <t>210860202</t>
  </si>
  <si>
    <t>P Mtž Cu kabel JYTY+Al 4x1mm volně</t>
  </si>
  <si>
    <t>-232490603</t>
  </si>
  <si>
    <t>741.9</t>
  </si>
  <si>
    <t>S VODIČ SYKFY 2x2x0,5</t>
  </si>
  <si>
    <t>-1242784354</t>
  </si>
  <si>
    <t>220111776</t>
  </si>
  <si>
    <t>P Mtž vedení uzemň v zemi FeZn-120mm2</t>
  </si>
  <si>
    <t>-313638846</t>
  </si>
  <si>
    <t>-1131975639</t>
  </si>
  <si>
    <t>220180211</t>
  </si>
  <si>
    <t>P Zatažení kabelu koaxial -4kg</t>
  </si>
  <si>
    <t>-2083836068</t>
  </si>
  <si>
    <t>741.10</t>
  </si>
  <si>
    <t>S KOAXIALNÍ KABEL 75 Ohm</t>
  </si>
  <si>
    <t>252110424</t>
  </si>
  <si>
    <t>220260002</t>
  </si>
  <si>
    <t>P Mtž krabice KP 68 pod omítku</t>
  </si>
  <si>
    <t>864624231</t>
  </si>
  <si>
    <t>220260004</t>
  </si>
  <si>
    <t>P Mtž krabice KO 97 pod omítku</t>
  </si>
  <si>
    <t>2108537026</t>
  </si>
  <si>
    <t>220270011</t>
  </si>
  <si>
    <t>P Mtž vodiče Up 2 x 0,5 pod omítku</t>
  </si>
  <si>
    <t>-1511211297</t>
  </si>
  <si>
    <t>34140610</t>
  </si>
  <si>
    <t>S VODIC UP CU 2 X 0,50 A</t>
  </si>
  <si>
    <t>-1601776080</t>
  </si>
  <si>
    <t>220301201</t>
  </si>
  <si>
    <t>P Mtž zásuvka telef 4póly pod omítku</t>
  </si>
  <si>
    <t>-1565483926</t>
  </si>
  <si>
    <t>34551950A.1</t>
  </si>
  <si>
    <t>S ZASUVKA TELEFONNÍ, KOMPLETNÍ, KONCOVÁ,</t>
  </si>
  <si>
    <t>1988014927</t>
  </si>
  <si>
    <t>220301201A</t>
  </si>
  <si>
    <t>P Mtž zásuvka TV+R</t>
  </si>
  <si>
    <t>-1392156697</t>
  </si>
  <si>
    <t>34551950A</t>
  </si>
  <si>
    <t>S ZASUVKA ANTÉNNÍ TV+R, KOMPLETNÍ, KONCOVÁ,</t>
  </si>
  <si>
    <t>-914513618</t>
  </si>
  <si>
    <t>220330741A</t>
  </si>
  <si>
    <t>P Mtz požár. hlásiče</t>
  </si>
  <si>
    <t>-1270439735</t>
  </si>
  <si>
    <t>741</t>
  </si>
  <si>
    <t>S AUTONOMNÍ POŽÁRNÍ HLÁSIČ SE ZDROJEM 9Vss</t>
  </si>
  <si>
    <t>-690039913</t>
  </si>
  <si>
    <t>83</t>
  </si>
  <si>
    <t>220730156</t>
  </si>
  <si>
    <t>P Mtž anténa TV rovná střecha</t>
  </si>
  <si>
    <t>1320568137</t>
  </si>
  <si>
    <t>84</t>
  </si>
  <si>
    <t>741.13</t>
  </si>
  <si>
    <t>S PARABOL. ANTÉNA VČ KONVERTORU LNB 8 ÚČASTNÍKŮ</t>
  </si>
  <si>
    <t>-1759833600</t>
  </si>
  <si>
    <t>85</t>
  </si>
  <si>
    <t>741.14</t>
  </si>
  <si>
    <t>S ANTENNÍ STOŽÁR 2m VČ VÝLOŽNÍKU</t>
  </si>
  <si>
    <t>950498687</t>
  </si>
  <si>
    <t>86</t>
  </si>
  <si>
    <t>741.15</t>
  </si>
  <si>
    <t>S BETON</t>
  </si>
  <si>
    <t>456213697</t>
  </si>
  <si>
    <t>34535415A</t>
  </si>
  <si>
    <t>S SPÍNAČ JEDNOPOL. 10A,230V,IP44,</t>
  </si>
  <si>
    <t>1141337080</t>
  </si>
  <si>
    <t>34535512</t>
  </si>
  <si>
    <t>S SPINAC 10A KOLEB R1</t>
  </si>
  <si>
    <t>-2021209932</t>
  </si>
  <si>
    <t>34551410</t>
  </si>
  <si>
    <t>S ZASUVKA 10A,10/16A</t>
  </si>
  <si>
    <t>1566423499</t>
  </si>
  <si>
    <t>34551410.1</t>
  </si>
  <si>
    <t>27809194</t>
  </si>
  <si>
    <t>34551410.2</t>
  </si>
  <si>
    <t>S ZASUVKA 10A,10/16A, PŘEPĚŤ. OCHRANA</t>
  </si>
  <si>
    <t>1366331364</t>
  </si>
  <si>
    <t>34571518A</t>
  </si>
  <si>
    <t>S KRABICE UNIVERZÁLNÍ DO DUTÝCH STĚN KU 68/LA1</t>
  </si>
  <si>
    <t>-777435119</t>
  </si>
  <si>
    <t>34571521A</t>
  </si>
  <si>
    <t>S KRABICE INSTALAČNÍ DO DUTÝCH STĚN KU 68/LA3</t>
  </si>
  <si>
    <t>-1701903902</t>
  </si>
  <si>
    <t>34571523A</t>
  </si>
  <si>
    <t>S KRABICE PRISTR ODBOC KRUH DO DUTÝCH STĚN KO97/L</t>
  </si>
  <si>
    <t>-1713770724</t>
  </si>
  <si>
    <t>580104013A</t>
  </si>
  <si>
    <t>P Mtz přímotop -10kW</t>
  </si>
  <si>
    <t>-890931958</t>
  </si>
  <si>
    <t>741.6</t>
  </si>
  <si>
    <t>S EL. PŘÍMOTOP 2000W, 230V, ELEKTRONICKÝ TERMOSTAT</t>
  </si>
  <si>
    <t>-376832549</t>
  </si>
  <si>
    <t>741.7</t>
  </si>
  <si>
    <t>S EL. PŘÍMOTOP 500W, 230V, ELEKTRONICKÝ TERMOSTAT</t>
  </si>
  <si>
    <t>1513688087</t>
  </si>
  <si>
    <t>S SPÍNAČ 16A, 400V, 1011-0-0816</t>
  </si>
  <si>
    <t>1490319765</t>
  </si>
  <si>
    <t>741.1</t>
  </si>
  <si>
    <t>P Mtz přijímač sateltní</t>
  </si>
  <si>
    <t>2117508524</t>
  </si>
  <si>
    <t>82</t>
  </si>
  <si>
    <t>741.12</t>
  </si>
  <si>
    <t>S SATELITNÍ PŘIJÍMAČ VČ. DEKODERU</t>
  </si>
  <si>
    <t>1556844102</t>
  </si>
  <si>
    <t>741.2</t>
  </si>
  <si>
    <t>H Kompletace rozváděče 9 600</t>
  </si>
  <si>
    <t>1870116279</t>
  </si>
  <si>
    <t>742</t>
  </si>
  <si>
    <t>H Kompletace rozváděče 12 800</t>
  </si>
  <si>
    <t>751062448</t>
  </si>
  <si>
    <t>743112117</t>
  </si>
  <si>
    <t>P Mtž trubka plast oheb pevně D 36</t>
  </si>
  <si>
    <t>135591887</t>
  </si>
  <si>
    <t>34571051</t>
  </si>
  <si>
    <t>S TRUBKA INST OHEBNA 2320/LPE-1 A</t>
  </si>
  <si>
    <t>1002891719</t>
  </si>
  <si>
    <t>69</t>
  </si>
  <si>
    <t>34571052</t>
  </si>
  <si>
    <t>S TRUBKA INST OHEBNA 2325/LPE-1 A</t>
  </si>
  <si>
    <t>735421505</t>
  </si>
  <si>
    <t>34571066</t>
  </si>
  <si>
    <t>S TRUBKA INST OHEBNA PVC 2340</t>
  </si>
  <si>
    <t>-494926230</t>
  </si>
  <si>
    <t>743112219</t>
  </si>
  <si>
    <t>P Mtž trubka plast oheb volně D 48</t>
  </si>
  <si>
    <t>-1741181693</t>
  </si>
  <si>
    <t>741.11</t>
  </si>
  <si>
    <t>S TRUBKA OHEBNA 40</t>
  </si>
  <si>
    <t>-991787508</t>
  </si>
  <si>
    <t>746413440</t>
  </si>
  <si>
    <t>P Ukončení kabel smršťov záklop 4x16</t>
  </si>
  <si>
    <t>421628368</t>
  </si>
  <si>
    <t>766811144</t>
  </si>
  <si>
    <t>P Přípl kuch skříňka usazení digestoř</t>
  </si>
  <si>
    <t>1855731921</t>
  </si>
  <si>
    <t>S RECIRKULAČNÍ DIGESTOŘ S AKTIVN´M UHLÍM, 230V, 180m3/h</t>
  </si>
  <si>
    <t>713179092</t>
  </si>
  <si>
    <t>791141101</t>
  </si>
  <si>
    <t>P Mtž kuchyň sporák elektro T 5000</t>
  </si>
  <si>
    <t>848126081</t>
  </si>
  <si>
    <t>34111094</t>
  </si>
  <si>
    <t>S KABEL CU JADRO CYKY-J 5 X 2,5</t>
  </si>
  <si>
    <t>1330865781</t>
  </si>
  <si>
    <t>S ELEKTRICKÝ SPORÁK např. MORA CS715MW, zadavatel připouští alternativu při splnění stejných technických podmínek</t>
  </si>
  <si>
    <t>1189926753</t>
  </si>
  <si>
    <t>87</t>
  </si>
  <si>
    <t>HZS EL1</t>
  </si>
  <si>
    <t>H Elektromontáže - revize, měření 4 320</t>
  </si>
  <si>
    <t>-1834178048</t>
  </si>
  <si>
    <t>HZS EL1.1</t>
  </si>
  <si>
    <t>H Elektromontáže - revize, měření 1 080</t>
  </si>
  <si>
    <t>67646371</t>
  </si>
  <si>
    <t>M1000001</t>
  </si>
  <si>
    <t>V Přesun hmot  1 006,77</t>
  </si>
  <si>
    <t>-1137199400</t>
  </si>
  <si>
    <t>M1000001.1</t>
  </si>
  <si>
    <t>V Přesun hmot  1 123,6</t>
  </si>
  <si>
    <t>1801874473</t>
  </si>
  <si>
    <t>101</t>
  </si>
  <si>
    <t>M2000001</t>
  </si>
  <si>
    <t>V Mimostav doprava stroj a zař - par A  3 322,341</t>
  </si>
  <si>
    <t>-798840777</t>
  </si>
  <si>
    <t>M2000001.1</t>
  </si>
  <si>
    <t>V Mimostav doprava stroj a zař - par A  3 707,88</t>
  </si>
  <si>
    <t>2074166133</t>
  </si>
  <si>
    <t>88</t>
  </si>
  <si>
    <t>M3000002</t>
  </si>
  <si>
    <t>V Zednické výpomoci - silnopr rozvody  25 384,46112</t>
  </si>
  <si>
    <t>-1481466621</t>
  </si>
  <si>
    <t>M3000002.1</t>
  </si>
  <si>
    <t>V Zednické výpomoci - silnopr rozvody  2 353,23024</t>
  </si>
  <si>
    <t>338628153</t>
  </si>
  <si>
    <t>89</t>
  </si>
  <si>
    <t>M4000001</t>
  </si>
  <si>
    <t>V Přidružený materiál - silnopr rozvody  354,9189</t>
  </si>
  <si>
    <t>-1011110365</t>
  </si>
  <si>
    <t>90</t>
  </si>
  <si>
    <t>741.16</t>
  </si>
  <si>
    <t>S ROZVODNICE PLASTOVÁ NÁSTĚNNÁ,36MODULŮ,TYP COMBI-36P</t>
  </si>
  <si>
    <t>-1215179750</t>
  </si>
  <si>
    <t>91</t>
  </si>
  <si>
    <t>741.17</t>
  </si>
  <si>
    <t>S JEDNOPOLOVÝ JISTIČ LPN-6B-1</t>
  </si>
  <si>
    <t>-764837938</t>
  </si>
  <si>
    <t>741.18</t>
  </si>
  <si>
    <t>S JEDNOPOLOVÝ JISTIČ LPN-10B-1</t>
  </si>
  <si>
    <t>-222620466</t>
  </si>
  <si>
    <t>741.19</t>
  </si>
  <si>
    <t>S JEDNOPOLOVÝ JISTIČ LPN-16B-1</t>
  </si>
  <si>
    <t>1495451715</t>
  </si>
  <si>
    <t>741.20</t>
  </si>
  <si>
    <t>S INSTALAČNÍ STYKAČ RSI-20-10-A230</t>
  </si>
  <si>
    <t>-1938569349</t>
  </si>
  <si>
    <t>741.21</t>
  </si>
  <si>
    <t>S TROJPÓLOVÝ JISTIČ LPN-16B-3</t>
  </si>
  <si>
    <t>914582218</t>
  </si>
  <si>
    <t>741.22</t>
  </si>
  <si>
    <t>S PROUDOVÝ CHRÁNIČ ČTYŘPÓLOVÝ OFI 25-4-030</t>
  </si>
  <si>
    <t>1682385642</t>
  </si>
  <si>
    <t>741.23</t>
  </si>
  <si>
    <t>S ZVONKOVÝ TRANSFORMÁTOR UTZ-4-A</t>
  </si>
  <si>
    <t>-37318803</t>
  </si>
  <si>
    <t>98</t>
  </si>
  <si>
    <t>741.24</t>
  </si>
  <si>
    <t>S KOMBINOVANÁ PŘEPĚŤOVÁ OCHRANA B+C TYP FLP B+C/3+1</t>
  </si>
  <si>
    <t>-2015699833</t>
  </si>
  <si>
    <t>742A</t>
  </si>
  <si>
    <t>S ELEKTROMĚROVÝ ROZVÁDĚC VČETNĚ PILÍŘE ER 111 *100 /PKS8P</t>
  </si>
  <si>
    <t>498428669</t>
  </si>
  <si>
    <t>742A.1</t>
  </si>
  <si>
    <t>S TROJFÁZOVÝ JISTIČ LPN-25B-3</t>
  </si>
  <si>
    <t>1831764077</t>
  </si>
  <si>
    <t>742A.2</t>
  </si>
  <si>
    <t>S JEDNOPÓLOVÝ JISTIČ LPN-2B-1</t>
  </si>
  <si>
    <t>-622717454</t>
  </si>
  <si>
    <t>35441996</t>
  </si>
  <si>
    <t>S SVORKA VODOV SR 03 VOD D6-12 FEZN</t>
  </si>
  <si>
    <t>1102307455</t>
  </si>
  <si>
    <t>941028333</t>
  </si>
  <si>
    <t>Pozn. Od dubna 2017 musí být prováděno dvojí měření, proto se musí osadit pro každý byt 2 elektroměrové skříně</t>
  </si>
  <si>
    <t>e - SO 02 Přípojky inženýrských sítí-kanalizační a vodovodní přípojka</t>
  </si>
  <si>
    <t>3 - Svislé a kompletní konstrukce</t>
  </si>
  <si>
    <t>4 - Vodorovné konstrukce</t>
  </si>
  <si>
    <t>5 - Komunikace</t>
  </si>
  <si>
    <t>8 - Trubní vedení</t>
  </si>
  <si>
    <t>721 - Zdravotechnika - vnitřní kanalizace</t>
  </si>
  <si>
    <t>M - Práce a dodávky M</t>
  </si>
  <si>
    <t>46-M - Zemní práce při extr.mont.pracích</t>
  </si>
  <si>
    <t>VRN - Vedlejší rozpočtové náklady</t>
  </si>
  <si>
    <t>VRN1 - Průzkumné, geodetické a projektové práce</t>
  </si>
  <si>
    <t>113106123</t>
  </si>
  <si>
    <t>Rozebrání dlažeb komunikací pro pěší ze zámkových dlaždic</t>
  </si>
  <si>
    <t>-237487485</t>
  </si>
  <si>
    <t>- ze situace</t>
  </si>
  <si>
    <t>2,00*1,00</t>
  </si>
  <si>
    <t>113107013</t>
  </si>
  <si>
    <t>Odstranění podkladu plochy do 15 m2 z kameniva těženého tl 300 mm při překopech inž sítí</t>
  </si>
  <si>
    <t>-1632613557</t>
  </si>
  <si>
    <t>- chodník</t>
  </si>
  <si>
    <t>113107025</t>
  </si>
  <si>
    <t>Odstranění podkladu plochy do 15 m2 z kameniva drceného tl 500 mm při překopech inž sítí</t>
  </si>
  <si>
    <t>1685096869</t>
  </si>
  <si>
    <t>- komunikace</t>
  </si>
  <si>
    <t>9,00*1,00</t>
  </si>
  <si>
    <t>113107041</t>
  </si>
  <si>
    <t>Odstranění podkladu plochy do 15 m2 živičných tl 50 mm při překopech inž sítí</t>
  </si>
  <si>
    <t>-2041703648</t>
  </si>
  <si>
    <t>115101201</t>
  </si>
  <si>
    <t>Čerpání vody na dopravní výšku do 10 m průměrný přítok do 500 l/min</t>
  </si>
  <si>
    <t>-899791867</t>
  </si>
  <si>
    <t>- odhad</t>
  </si>
  <si>
    <t>120001101</t>
  </si>
  <si>
    <t>Příplatek za ztížení vykopávky v blízkosti podzemního vedení</t>
  </si>
  <si>
    <t>898676940</t>
  </si>
  <si>
    <t>131201201</t>
  </si>
  <si>
    <t>Hloubení jam zapažených v hornině tř. 3 objemu do 100 m3</t>
  </si>
  <si>
    <t>-1767296844</t>
  </si>
  <si>
    <t>"DČOV" 3,14*1,25*1,25*3,00</t>
  </si>
  <si>
    <t>"RN" 3,14*1,15*1,15*2,00</t>
  </si>
  <si>
    <t>132201202</t>
  </si>
  <si>
    <t>Hloubení rýh š do 2000 mm v hornině tř. 3 objemu do 1000 m3</t>
  </si>
  <si>
    <t>146928271</t>
  </si>
  <si>
    <t>"z PP"</t>
  </si>
  <si>
    <t>"spl.kan."  1,65*0,60*125,00</t>
  </si>
  <si>
    <t>"spl.př." 1,20*0,60*30,00</t>
  </si>
  <si>
    <t>"dešť.kan." 1,25*0,60*75,00</t>
  </si>
  <si>
    <t>"dešť.př." 1,20*0,60*30,00</t>
  </si>
  <si>
    <t>"voda" 1,50*0,60*130,00</t>
  </si>
  <si>
    <t>"voda př." 1,30*0,60*40,00</t>
  </si>
  <si>
    <t>151101101</t>
  </si>
  <si>
    <t>Zřízení příložného pažení a rozepření stěn rýh hl do 2 m</t>
  </si>
  <si>
    <t>1688208975</t>
  </si>
  <si>
    <t>2*(125,00+73,60+130,00)*1,50</t>
  </si>
  <si>
    <t>151101111</t>
  </si>
  <si>
    <t>Odstranění příložného pažení a rozepření stěn rýh hl do 2 m</t>
  </si>
  <si>
    <t>401668930</t>
  </si>
  <si>
    <t>"viz.pol.151101101"</t>
  </si>
  <si>
    <t>985,80</t>
  </si>
  <si>
    <t>161101101</t>
  </si>
  <si>
    <t>Svislé přemístění výkopku z horniny tř. 1 až 4 hl výkopu do 2,5 m</t>
  </si>
  <si>
    <t>1105478711</t>
  </si>
  <si>
    <t>"viz.pol.131201201 a 132201202"</t>
  </si>
  <si>
    <t>23,024+371,40</t>
  </si>
  <si>
    <t>162301102</t>
  </si>
  <si>
    <t>Vodorovné přemístění do 1000 m výkopku z horniny tř. 1 až 4</t>
  </si>
  <si>
    <t>-1401702372</t>
  </si>
  <si>
    <t>"viz.pol. 161101101"</t>
  </si>
  <si>
    <t>394,424</t>
  </si>
  <si>
    <t>162701109</t>
  </si>
  <si>
    <t>Příplatek k vodorovnému přemístění výkopku z horniny tř. 1 až 4 ZKD 1000 m přes 10000 m</t>
  </si>
  <si>
    <t>-438118185</t>
  </si>
  <si>
    <t>"viz.pol. 171201201" do 6km</t>
  </si>
  <si>
    <t>5*143,646</t>
  </si>
  <si>
    <t>164111222R</t>
  </si>
  <si>
    <t>Montáž výstražné folie</t>
  </si>
  <si>
    <t>-909062135</t>
  </si>
  <si>
    <t>130,00</t>
  </si>
  <si>
    <t>286000111R</t>
  </si>
  <si>
    <t>folie š. 300mm, bílé barvy</t>
  </si>
  <si>
    <t>460048263</t>
  </si>
  <si>
    <t>164111333R</t>
  </si>
  <si>
    <t>Montáž signalizač. vodič</t>
  </si>
  <si>
    <t>-1081903071</t>
  </si>
  <si>
    <t>286000002R</t>
  </si>
  <si>
    <t>vodič CY 4mm2</t>
  </si>
  <si>
    <t>1821733814</t>
  </si>
  <si>
    <t>167101101</t>
  </si>
  <si>
    <t>Nakládání výkopku z hornin tř. 1 až 4 do 100 m3</t>
  </si>
  <si>
    <t>-536975330</t>
  </si>
  <si>
    <t>1108627704</t>
  </si>
  <si>
    <t>"viz.pol. 174101101 a 131201201 a 132201201"</t>
  </si>
  <si>
    <t>394,424-(243,848+6,93)</t>
  </si>
  <si>
    <t>-1797075260</t>
  </si>
  <si>
    <t>"viz.pol. 171201201"</t>
  </si>
  <si>
    <t>143,646*1,8</t>
  </si>
  <si>
    <t>-107364901</t>
  </si>
  <si>
    <t>zeminou</t>
  </si>
  <si>
    <t>"rýha spl."  0,90*0,60*125,00</t>
  </si>
  <si>
    <t>0,50*0,60*30,00</t>
  </si>
  <si>
    <t>"rýha dešť."  0,90*0,60*75,00</t>
  </si>
  <si>
    <t>"rýha voda."  1,05*0,60*(130,00-11,00)</t>
  </si>
  <si>
    <t>0,75*0,60*40,00</t>
  </si>
  <si>
    <t>"jáma ČOV" 14,70-3,14*0,75*0,75*3,00</t>
  </si>
  <si>
    <t>"jáma RN" 11,20-3,14*0,65*0,65*2,00</t>
  </si>
  <si>
    <t>1,05*0,60*11,00</t>
  </si>
  <si>
    <t>583373450</t>
  </si>
  <si>
    <t>štěrkopísek frakce 0-32 třída C</t>
  </si>
  <si>
    <t>-239099558</t>
  </si>
  <si>
    <t>"zásyp v komunikaci"</t>
  </si>
  <si>
    <t>6,93*1,85</t>
  </si>
  <si>
    <t>175101101</t>
  </si>
  <si>
    <t>Obsyp potrubí bez prohození sypaniny z hornin tř. 1 až 4 uloženým do 3 m od kraje výkopu</t>
  </si>
  <si>
    <t>-658293454</t>
  </si>
  <si>
    <t>-ze vzorového uložení</t>
  </si>
  <si>
    <t>"spl.kan." 0,55*0,60*(125,00+30,00)</t>
  </si>
  <si>
    <t>"dešť.kan." 0,55*0,60*(75,00+30,00)</t>
  </si>
  <si>
    <t>"voda" 0,45*0,60*(130,00+40,00)</t>
  </si>
  <si>
    <t>583373310</t>
  </si>
  <si>
    <t>štěrkopísek frakce 0-22</t>
  </si>
  <si>
    <t>-92422936</t>
  </si>
  <si>
    <t>131,70*1,85</t>
  </si>
  <si>
    <t>382413119R</t>
  </si>
  <si>
    <t>Osazení nádrže z PP do terénu - ČOV</t>
  </si>
  <si>
    <t>-494351881</t>
  </si>
  <si>
    <t>562300230R</t>
  </si>
  <si>
    <t>Řízená, diskontinuální ČOV, plastová, samonosná, 10 EO</t>
  </si>
  <si>
    <t>1647401946</t>
  </si>
  <si>
    <t>382413122R</t>
  </si>
  <si>
    <t>Osazení retenční nádrže</t>
  </si>
  <si>
    <t>-971918155</t>
  </si>
  <si>
    <t>562300232R</t>
  </si>
  <si>
    <t>Retenční nádrž, plastová, samonosná, objem 1,7m3</t>
  </si>
  <si>
    <t>-1991631605</t>
  </si>
  <si>
    <t>4513151110R</t>
  </si>
  <si>
    <t>Podkladní nebo vyrovnávací vrstva z betonu C25/30 tl 150 mm</t>
  </si>
  <si>
    <t>-1636367297</t>
  </si>
  <si>
    <t>- z PP</t>
  </si>
  <si>
    <t>"RN" 3,14*1,15*1,15</t>
  </si>
  <si>
    <t>" ČOV" 3,14*1,25*1,25</t>
  </si>
  <si>
    <t>564761111</t>
  </si>
  <si>
    <t>Podklad z kameniva hrubého drceného vel. 32-63 mm tl 200 mm</t>
  </si>
  <si>
    <t>1194399792</t>
  </si>
  <si>
    <t>564861111</t>
  </si>
  <si>
    <t>Podklad ze štěrkodrtě ŠD tl 200 mm</t>
  </si>
  <si>
    <t>829418243</t>
  </si>
  <si>
    <t>"chodník" 2,00*1,00</t>
  </si>
  <si>
    <t>"komunikace" 9,00*1,00</t>
  </si>
  <si>
    <t>573312111</t>
  </si>
  <si>
    <t>Prolití podkladu asfaltem v množství 3 kg/m2</t>
  </si>
  <si>
    <t>14981822</t>
  </si>
  <si>
    <t>577134111</t>
  </si>
  <si>
    <t>Asfaltový beton vrstva obrusná ACO 11 (ABS) tř. I tl 40 mm š do 3 m z nemodifikovaného asfaltu</t>
  </si>
  <si>
    <t>379914605</t>
  </si>
  <si>
    <t>577145112</t>
  </si>
  <si>
    <t>Asfaltový beton vrstva ložní ACL 16 (ABH) tl 50 mm š do 3 m z nemodifikovaného asfaltu</t>
  </si>
  <si>
    <t>1512886439</t>
  </si>
  <si>
    <t>636311122</t>
  </si>
  <si>
    <t>Kladení dlažby z betonových dlaždic 50x50cm na sucho na terče z umělé hmoty o výšce do 70 mm</t>
  </si>
  <si>
    <t>-1407242762</t>
  </si>
  <si>
    <t>592456200</t>
  </si>
  <si>
    <t>dlažba desková betonová 50x50x6 cm šedá</t>
  </si>
  <si>
    <t>-634798618</t>
  </si>
  <si>
    <t>871163111</t>
  </si>
  <si>
    <t>Montáž  potrubí z trubek Pe100 SDR 11 spojované elektrotvarovkami D 32/3,0</t>
  </si>
  <si>
    <t>-31111987</t>
  </si>
  <si>
    <t>40,00</t>
  </si>
  <si>
    <t>286131100</t>
  </si>
  <si>
    <t>potrubí vodovodní PE100 PN16 SDR11 6 m, 100 m, 32 x 3,0 mm</t>
  </si>
  <si>
    <t>-970045439</t>
  </si>
  <si>
    <t>871183111R</t>
  </si>
  <si>
    <t>Montáž potrubí z trubek Pe100 SDR 11 spojované elektrotvarovkami D 50/4,6</t>
  </si>
  <si>
    <t>-1715830325</t>
  </si>
  <si>
    <t>286131120</t>
  </si>
  <si>
    <t>potrubí vodovodní PE100 PN16 SDR11 6 m, 100 m, 50 x 4,6 mm</t>
  </si>
  <si>
    <t>-2119512596</t>
  </si>
  <si>
    <t>871183115R</t>
  </si>
  <si>
    <t>Montáž potrubí z trubek Pe100 SDR 11 - chránička</t>
  </si>
  <si>
    <t>612332329</t>
  </si>
  <si>
    <t>1,30+6,30+6,00</t>
  </si>
  <si>
    <t>286131160</t>
  </si>
  <si>
    <t>potrubí vodovodní PE100 PN16 SDR11 6 m, 12 m, 100 m, 110 x 10,0 mm</t>
  </si>
  <si>
    <t>760480529</t>
  </si>
  <si>
    <t>871353121</t>
  </si>
  <si>
    <t>Montáž potrubí z kanalizačních trub z PVC otevřený výkop sklon do 20 % DN 200</t>
  </si>
  <si>
    <t>-1908638542</t>
  </si>
  <si>
    <t>"DN200" 120,00+75,00</t>
  </si>
  <si>
    <t>"DN125" 30,00</t>
  </si>
  <si>
    <t>"DN110" 30,00</t>
  </si>
  <si>
    <t>286111180</t>
  </si>
  <si>
    <t>trubka kanalizační hladká hrdlovaná D 110 x 3,0 x 5000 mm</t>
  </si>
  <si>
    <t>258622734</t>
  </si>
  <si>
    <t>30,00/5</t>
  </si>
  <si>
    <t>286111190</t>
  </si>
  <si>
    <t>trubka kanalizační hladká hrdlovaná D 125 x 3,0 x 5000 mm</t>
  </si>
  <si>
    <t>376832583</t>
  </si>
  <si>
    <t>286111210</t>
  </si>
  <si>
    <t>trubka kanalizační hladká hrdlovaná D 200 x 4,5 x 5000 mm</t>
  </si>
  <si>
    <t>-1129541292</t>
  </si>
  <si>
    <t>(120,00+75,00)/5</t>
  </si>
  <si>
    <t>552441000</t>
  </si>
  <si>
    <t>lapač střešních splavenin - geiger DN 100 mm</t>
  </si>
  <si>
    <t>-1127046379</t>
  </si>
  <si>
    <t>891241111R</t>
  </si>
  <si>
    <t>Montáž vodoměrné sestavy</t>
  </si>
  <si>
    <t>-1536440536</t>
  </si>
  <si>
    <t>28600000R</t>
  </si>
  <si>
    <t>kulový kohout, filtr, zpětná klapka, kulový kohout s vypouštěním, vodoměr 2,5m3/hod</t>
  </si>
  <si>
    <t>-774735583</t>
  </si>
  <si>
    <t>891319111</t>
  </si>
  <si>
    <t>Montáž navrtávacích pasů na potrubí z jakýchkoli trub DN 150</t>
  </si>
  <si>
    <t>-1980157388</t>
  </si>
  <si>
    <t>42273563001R</t>
  </si>
  <si>
    <t>navrtávací pas 160-5/4”</t>
  </si>
  <si>
    <t>-496131982</t>
  </si>
  <si>
    <t>892233111</t>
  </si>
  <si>
    <t>Proplach a desinfekce vodovodního potrubí DN od 40 do 70</t>
  </si>
  <si>
    <t>757748021</t>
  </si>
  <si>
    <t>130,00+40,00</t>
  </si>
  <si>
    <t>892241111</t>
  </si>
  <si>
    <t>Tlaková zkouška vodovodního potrubí do 80</t>
  </si>
  <si>
    <t>1388990006</t>
  </si>
  <si>
    <t>892372111</t>
  </si>
  <si>
    <t>Zabezpečení konců vodovodního potrubí DN do 300 při tlakových zkouškách</t>
  </si>
  <si>
    <t>1629175183</t>
  </si>
  <si>
    <t>893811113</t>
  </si>
  <si>
    <t>Osazení vodoměrné šachty hranaté z PP samonosné pro běžné zatížení plochy do 1,1 m2 hloubky do 1,6 m</t>
  </si>
  <si>
    <t>-277988121</t>
  </si>
  <si>
    <t>56230550001R</t>
  </si>
  <si>
    <t>vodoměrná šachta obdelníkového tvaru, samonosná, zateplená</t>
  </si>
  <si>
    <t>1971893302</t>
  </si>
  <si>
    <t>89421113101R</t>
  </si>
  <si>
    <t>Šachty kanalizační kruhové z prostého betonu na potrubí DN 350 nebo 400 dno beton tř. C 25/30</t>
  </si>
  <si>
    <t>-2079734166</t>
  </si>
  <si>
    <t>- šachta na stávající kanalizaci (ŠS1)</t>
  </si>
  <si>
    <t>894812205</t>
  </si>
  <si>
    <t>Revizní a čistící šachta z PP šachtové dno DN 425/200 průtočné</t>
  </si>
  <si>
    <t>-740053877</t>
  </si>
  <si>
    <t>894812206</t>
  </si>
  <si>
    <t>Revizní a čistící šachta z PP šachtové dno DN 425/200 průtočné 30°,60°,90°</t>
  </si>
  <si>
    <t>150860325</t>
  </si>
  <si>
    <t>894812207</t>
  </si>
  <si>
    <t>Revizní a čistící šachta z PP šachtové dno DN 425/200 s přítokem tvaru T</t>
  </si>
  <si>
    <t>1100267256</t>
  </si>
  <si>
    <t>894812232</t>
  </si>
  <si>
    <t>Revizní a čistící šachta z PP DN 425 šachtová roura korugovaná bez hrdla světlé hloubky 2000 mm</t>
  </si>
  <si>
    <t>-1365247180</t>
  </si>
  <si>
    <t>894812234</t>
  </si>
  <si>
    <t>Revizní a čistící šachta z PP DN 425 šachtová roura korugovaná bez hrdla světlé hloubky 6000 mm</t>
  </si>
  <si>
    <t>621281328</t>
  </si>
  <si>
    <t>894812249</t>
  </si>
  <si>
    <t>Příplatek k rourám revizní a čistící šachty z PP DN 425 za uříznutí šachtové roury</t>
  </si>
  <si>
    <t>619093735</t>
  </si>
  <si>
    <t>894812256</t>
  </si>
  <si>
    <t>Revizní a čistící šachta z PP DN 425 poklop plastový pochůzí s rámem</t>
  </si>
  <si>
    <t>-135977235</t>
  </si>
  <si>
    <t>998276101</t>
  </si>
  <si>
    <t>Přesun hmot pro trubní vedení z trub z plastických hmot otevřený výkop</t>
  </si>
  <si>
    <t>-238036775</t>
  </si>
  <si>
    <t>721290112</t>
  </si>
  <si>
    <t>Zkouška těsnosti potrubí kanalizace vodou do DN 200</t>
  </si>
  <si>
    <t>-2986058</t>
  </si>
  <si>
    <t>120+75</t>
  </si>
  <si>
    <t>460010025</t>
  </si>
  <si>
    <t>Vytyčení trasy inženýrských sítí v zastavěném prostoru</t>
  </si>
  <si>
    <t>km</t>
  </si>
  <si>
    <t>-1843421779</t>
  </si>
  <si>
    <t>460030191</t>
  </si>
  <si>
    <t>Řezání podkladu nebo krytu živičného tloušťky do 5 cm</t>
  </si>
  <si>
    <t>-1589618956</t>
  </si>
  <si>
    <t>9,00*2</t>
  </si>
  <si>
    <t>012303000</t>
  </si>
  <si>
    <t>Geodetické práce po výstavbě</t>
  </si>
  <si>
    <t>Kč</t>
  </si>
  <si>
    <t>53676212</t>
  </si>
  <si>
    <t>013254000</t>
  </si>
  <si>
    <t>Dokumentace skutečného provedení stavby</t>
  </si>
  <si>
    <t>-335659745</t>
  </si>
  <si>
    <t>f - SO 03 Zpevněné plochy</t>
  </si>
  <si>
    <t>5 - Komunikace pozemní</t>
  </si>
  <si>
    <t>113154123</t>
  </si>
  <si>
    <t>Frézování živičného krytu tl 50 mm pruh š 1 m pl do 500 m2 bez překážek v trase</t>
  </si>
  <si>
    <t>1489900508</t>
  </si>
  <si>
    <t>113202111</t>
  </si>
  <si>
    <t>Vytrhání obrub krajníků obrubníků stojatých</t>
  </si>
  <si>
    <t>-179046948</t>
  </si>
  <si>
    <t>121101102</t>
  </si>
  <si>
    <t>Sejmutí ornice s přemístěním na vzdálenost do 100 m</t>
  </si>
  <si>
    <t>1423249454</t>
  </si>
  <si>
    <t>2069*0,25</t>
  </si>
  <si>
    <t>122201102</t>
  </si>
  <si>
    <t>Odkopávky a prokopávky nezapažené v hornině tř. 3 objem do 1000 m3</t>
  </si>
  <si>
    <t>1533387474</t>
  </si>
  <si>
    <t>380</t>
  </si>
  <si>
    <t>"výkop pro výměnnou vrstvu 2x 250mm"2*0,25*(79+35)</t>
  </si>
  <si>
    <t>122201109</t>
  </si>
  <si>
    <t>Příplatek za lepivost u odkopávek v hornině tř. 1 až 3</t>
  </si>
  <si>
    <t>1969928002</t>
  </si>
  <si>
    <t>1139363209</t>
  </si>
  <si>
    <t>součinitel nakypření 1,2</t>
  </si>
  <si>
    <t>380*1,2</t>
  </si>
  <si>
    <t>57*1,2</t>
  </si>
  <si>
    <t>171101141</t>
  </si>
  <si>
    <t>Uložení sypaniny do 0,75 m3 násypu na 1 m silnice nebo železnice</t>
  </si>
  <si>
    <t>-1528037877</t>
  </si>
  <si>
    <t>583442300</t>
  </si>
  <si>
    <t>štěrkodrť frakce 0-125 třída B</t>
  </si>
  <si>
    <t>-1264276326</t>
  </si>
  <si>
    <t>1450*1,9</t>
  </si>
  <si>
    <t>1895241102</t>
  </si>
  <si>
    <t>346964982</t>
  </si>
  <si>
    <t>524,4*1,9</t>
  </si>
  <si>
    <t>181301112</t>
  </si>
  <si>
    <t>Rozprostření ornice tl vrstvy do 150 mm pl přes 500 m2 v rovině nebo ve svahu do 1:5</t>
  </si>
  <si>
    <t>-502114904</t>
  </si>
  <si>
    <t>181451131</t>
  </si>
  <si>
    <t>Založení parkového trávníku výsevem plochy přes 1000 m2 v rovině a ve svahu do 1:5</t>
  </si>
  <si>
    <t>1734229693</t>
  </si>
  <si>
    <t>103715000</t>
  </si>
  <si>
    <t>substrát pro trávníky A  VL</t>
  </si>
  <si>
    <t>1306667120</t>
  </si>
  <si>
    <t>005724100</t>
  </si>
  <si>
    <t>osivo směs travní parková</t>
  </si>
  <si>
    <t>1118041179</t>
  </si>
  <si>
    <t>1460</t>
  </si>
  <si>
    <t>181951102</t>
  </si>
  <si>
    <t>Úprava pláně v hornině tř. 1 až 4 se zhutněním</t>
  </si>
  <si>
    <t>-2078817846</t>
  </si>
  <si>
    <t>182201101</t>
  </si>
  <si>
    <t>Svahování násypů</t>
  </si>
  <si>
    <t>1376431700</t>
  </si>
  <si>
    <t>1,15*530</t>
  </si>
  <si>
    <t>339921112</t>
  </si>
  <si>
    <t>Osazování betonových palisád do betonového základu jednotlivě výšky prvku přes 0,5 do 1 m</t>
  </si>
  <si>
    <t>-1901796463</t>
  </si>
  <si>
    <t>339921113</t>
  </si>
  <si>
    <t>Osazování betonových palisád do betonového základu jednotlivě výšky prvku přes 1 do 1,5 m</t>
  </si>
  <si>
    <t>-391682682</t>
  </si>
  <si>
    <t>60+190</t>
  </si>
  <si>
    <t>592284240</t>
  </si>
  <si>
    <t>PALISÁDA MASIV betonová barevná 17,5X20X80 cm</t>
  </si>
  <si>
    <t>430888940</t>
  </si>
  <si>
    <t>592284260</t>
  </si>
  <si>
    <t>PALISÁDA MASIV betonová barevná 17,5X20X120 cm</t>
  </si>
  <si>
    <t>-394080051</t>
  </si>
  <si>
    <t>592284270</t>
  </si>
  <si>
    <t>PALISÁDA MASIV armované 17,5X20X150 cm</t>
  </si>
  <si>
    <t>1039425537</t>
  </si>
  <si>
    <t>213141111</t>
  </si>
  <si>
    <t>Zřízení vrstvy z geotextilie v rovině nebo ve sklonu do 1:5 š do 3 m</t>
  </si>
  <si>
    <t>-2064310161</t>
  </si>
  <si>
    <t>693110630</t>
  </si>
  <si>
    <t>geotextilie netkaná, 400 g/m2, šíře 200 cm</t>
  </si>
  <si>
    <t>-226922074</t>
  </si>
  <si>
    <t>434311114</t>
  </si>
  <si>
    <t>Schodišťové stupně dusané na terén z betonu tř. C 16/20 bez potěru</t>
  </si>
  <si>
    <t>-1787316392</t>
  </si>
  <si>
    <t>1,5*35</t>
  </si>
  <si>
    <t>434351141</t>
  </si>
  <si>
    <t>Zřízení bednění stupňů přímočarých schodišť</t>
  </si>
  <si>
    <t>-1959619997</t>
  </si>
  <si>
    <t>(0,3+0,15)*1,5*35</t>
  </si>
  <si>
    <t>434351142</t>
  </si>
  <si>
    <t>Odstranění bednění stupňů přímočarých schodišť</t>
  </si>
  <si>
    <t>-118405097</t>
  </si>
  <si>
    <t>430321515</t>
  </si>
  <si>
    <t>Schodišťová konstrukce a rampa ze ŽB tř. C 20/25</t>
  </si>
  <si>
    <t>-788699632</t>
  </si>
  <si>
    <t>15,8*0,25</t>
  </si>
  <si>
    <t>430362021</t>
  </si>
  <si>
    <t>Výztuž schodišťové konstrukce a rampy svařovanými sítěmi Kari</t>
  </si>
  <si>
    <t>441860296</t>
  </si>
  <si>
    <t>síť 8/8-100/100</t>
  </si>
  <si>
    <t>15,8*1,1*7,9*0,001</t>
  </si>
  <si>
    <t>43000.R</t>
  </si>
  <si>
    <t>D+M trubkové zábradlí pozinkované z trubek 44,5x3,2mm, včetně 18 ks beton patek pr.300mm, h.600mm</t>
  </si>
  <si>
    <t>644995384</t>
  </si>
  <si>
    <t>564671111</t>
  </si>
  <si>
    <t>Podklad z kameniva hrubého drceného vel. 63-125 mm tl 250 mm</t>
  </si>
  <si>
    <t>919810675</t>
  </si>
  <si>
    <t>"výměnná vrstva 2*250mm asf.komunikace"35*2</t>
  </si>
  <si>
    <t>"výměnná vrstva 2*250mm parkoviště a příjezd.kom."79*2</t>
  </si>
  <si>
    <t>564681111</t>
  </si>
  <si>
    <t>Podklad z kameniva hrubého drceného vel. 63-125 mm tl 300 mm</t>
  </si>
  <si>
    <t>1376506111</t>
  </si>
  <si>
    <t>"výměnná vrsva 300mm-chodníky"90,2</t>
  </si>
  <si>
    <t>564721111</t>
  </si>
  <si>
    <t>Podklad z kameniva hrubého drceného vel. 32-63 mm tl 80 mm</t>
  </si>
  <si>
    <t>-658153918</t>
  </si>
  <si>
    <t>564751111</t>
  </si>
  <si>
    <t>Podklad z kameniva hrubého drceného vel. 32-63 mm tl 150 mm</t>
  </si>
  <si>
    <t>617689927</t>
  </si>
  <si>
    <t>"parkoviště a příjezd.kom."279+279+125*0,6</t>
  </si>
  <si>
    <t>"geobuňky"105</t>
  </si>
  <si>
    <t>-948592842</t>
  </si>
  <si>
    <t>"asfalt.komunikace"35</t>
  </si>
  <si>
    <t>"chodníky"90,2</t>
  </si>
  <si>
    <t>564921411</t>
  </si>
  <si>
    <t>Podklad z asfaltového recyklátu tl 60 mm</t>
  </si>
  <si>
    <t>1531141419</t>
  </si>
  <si>
    <t>573111113</t>
  </si>
  <si>
    <t>Postřik živičný infiltrační s posypem z asfaltu množství 1,5 kg/m2</t>
  </si>
  <si>
    <t>1124603292</t>
  </si>
  <si>
    <t>577154121</t>
  </si>
  <si>
    <t>Asfaltový beton vrstva obrusná ACO 11 (ABS) tř. I tl 60 mm š přes 3 m z nemodifikovaného asfaltu</t>
  </si>
  <si>
    <t>-1842848199</t>
  </si>
  <si>
    <t>596211111</t>
  </si>
  <si>
    <t>Kladení zámkové dlažby komunikací pro pěší tl 60 mm skupiny A pl do 100 m2</t>
  </si>
  <si>
    <t>1683950798</t>
  </si>
  <si>
    <t>chodníky</t>
  </si>
  <si>
    <t>"šedá"1,2</t>
  </si>
  <si>
    <t>"slepecká"89</t>
  </si>
  <si>
    <t>592451100</t>
  </si>
  <si>
    <t>dlažba skladebná 20x10x6 cm přírodní</t>
  </si>
  <si>
    <t>-720469278</t>
  </si>
  <si>
    <t>89*1,05</t>
  </si>
  <si>
    <t>592451190</t>
  </si>
  <si>
    <t>dlažba zámková slepecká 20x10x6 cm barevná</t>
  </si>
  <si>
    <t>-1517290909</t>
  </si>
  <si>
    <t>1,2*1,05</t>
  </si>
  <si>
    <t>596212212</t>
  </si>
  <si>
    <t>Kladení zámkové dlažby pozemních komunikací tl 80 mm skupiny A pl do 300 m2</t>
  </si>
  <si>
    <t>1202130978</t>
  </si>
  <si>
    <t>parkoviště a příjezd.komunikace</t>
  </si>
  <si>
    <t>"přírodní"275,4</t>
  </si>
  <si>
    <t>"červená"3,6</t>
  </si>
  <si>
    <t>592451090</t>
  </si>
  <si>
    <t>dlažba  skladebná 20x10x8 cm přírodní</t>
  </si>
  <si>
    <t>467828668</t>
  </si>
  <si>
    <t>275,4*1,05</t>
  </si>
  <si>
    <t>592451080</t>
  </si>
  <si>
    <t>dlažba  skladebná 20x10x8 cm červená</t>
  </si>
  <si>
    <t>974136911</t>
  </si>
  <si>
    <t>3,6*1,05</t>
  </si>
  <si>
    <t>895941311</t>
  </si>
  <si>
    <t>D+M betonová uliční vpusť s mříží  D400včetně beton. lože</t>
  </si>
  <si>
    <t>-769571262</t>
  </si>
  <si>
    <t>914111111</t>
  </si>
  <si>
    <t>Montáž svislé dopravní značky do velikosti 1 m2 objímkami na sloupek nebo konzolu</t>
  </si>
  <si>
    <t>118760144</t>
  </si>
  <si>
    <t>404440000</t>
  </si>
  <si>
    <t>značka dopravní svislá výstražná FeZn A1 - A30, P1,P4 700 mm</t>
  </si>
  <si>
    <t>-1014972836</t>
  </si>
  <si>
    <t>914511112</t>
  </si>
  <si>
    <t>Montáž sloupku dopravních značek délky do 3,5 m s betonovým základem a patkou</t>
  </si>
  <si>
    <t>1903545715</t>
  </si>
  <si>
    <t>404452250</t>
  </si>
  <si>
    <t>sloupek Zn 60 - 350</t>
  </si>
  <si>
    <t>475018046</t>
  </si>
  <si>
    <t>915311111</t>
  </si>
  <si>
    <t>Předformátované vodorovné dopravní značení dopravní značky do 1 m2</t>
  </si>
  <si>
    <t>-1818902624</t>
  </si>
  <si>
    <t>916131213</t>
  </si>
  <si>
    <t>Osazení silničního obrubníku betonového stojatého s boční opěrou do lože z betonu prostého</t>
  </si>
  <si>
    <t>1990634218</t>
  </si>
  <si>
    <t>"chodníky"83</t>
  </si>
  <si>
    <t>"komunikace"125,2</t>
  </si>
  <si>
    <t>592174090</t>
  </si>
  <si>
    <t>obrubník betonový chodníkový ABO 16-10 100x8x25 cm</t>
  </si>
  <si>
    <t>-544304137</t>
  </si>
  <si>
    <t>83*1,01</t>
  </si>
  <si>
    <t>592174170</t>
  </si>
  <si>
    <t>obrubník betonový chodníkový Standard 100x10x25 cm</t>
  </si>
  <si>
    <t>1001076600</t>
  </si>
  <si>
    <t>122*1,01</t>
  </si>
  <si>
    <t>592174700</t>
  </si>
  <si>
    <t>obrubník betonový silniční vnější oblý R 0,5 Standard 78x10x25 cm</t>
  </si>
  <si>
    <t>2059005324</t>
  </si>
  <si>
    <t>592174710</t>
  </si>
  <si>
    <t>obrubník betonový silniční vnější oblý R 1,0 Standard 78x10x25 cm</t>
  </si>
  <si>
    <t>1404735927</t>
  </si>
  <si>
    <t>919124121</t>
  </si>
  <si>
    <t>Dilatační spáry vkládané v cementobetonovém krytu s vyplněním spár asfaltovou zálivkou</t>
  </si>
  <si>
    <t>2013473137</t>
  </si>
  <si>
    <t>919722143</t>
  </si>
  <si>
    <t>Geobuňky pro stabilizaci podkladu z PE tl 150 mm do 45 buněk/m2</t>
  </si>
  <si>
    <t>239083568</t>
  </si>
  <si>
    <t>919722711</t>
  </si>
  <si>
    <t>Zásyp geobuněk tl do 200 mm pro stabilizaci podkladu tl do 200 mm</t>
  </si>
  <si>
    <t>-1488510256</t>
  </si>
  <si>
    <t>583312000</t>
  </si>
  <si>
    <t>štěrkopísek netříděný zásypový materiál</t>
  </si>
  <si>
    <t>292800543</t>
  </si>
  <si>
    <t>105*0,15*1,9</t>
  </si>
  <si>
    <t>919735111</t>
  </si>
  <si>
    <t>Řezání stávajícího živičného krytu hl do 50 mm</t>
  </si>
  <si>
    <t>2003814465</t>
  </si>
  <si>
    <t>998223011</t>
  </si>
  <si>
    <t>Přesun hmot pro pozemní komunikace s krytem dlážděným</t>
  </si>
  <si>
    <t>559055557</t>
  </si>
  <si>
    <t>998225111</t>
  </si>
  <si>
    <t>Přesun hmot pro pozemní komunikace s krytem z kamene, monolitickým betonovým nebo živičným</t>
  </si>
  <si>
    <t>-2146660241</t>
  </si>
  <si>
    <t>g - Vedlejší rozpočtové náklady</t>
  </si>
  <si>
    <t>VRN3 - Zařízení staveniště</t>
  </si>
  <si>
    <t>030001000</t>
  </si>
  <si>
    <t>Zařízení staveniště, geometrické vytýčení stavby, geodetické zaměření stavby</t>
  </si>
  <si>
    <t>…</t>
  </si>
  <si>
    <t>1024</t>
  </si>
  <si>
    <t>-1670934441</t>
  </si>
</sst>
</file>

<file path=xl/styles.xml><?xml version="1.0" encoding="utf-8"?>
<styleSheet xmlns="http://schemas.openxmlformats.org/spreadsheetml/2006/main">
  <numFmts count="7">
    <numFmt formatCode="GENERAL" numFmtId="164"/>
    <numFmt formatCode="@" numFmtId="165"/>
    <numFmt formatCode="#,##0.00" numFmtId="166"/>
    <numFmt formatCode="#,##0.00%" numFmtId="167"/>
    <numFmt formatCode="DD\.MM\.YYYY" numFmtId="168"/>
    <numFmt formatCode="#,##0.00000" numFmtId="169"/>
    <numFmt formatCode="#,##0.000" numFmtId="170"/>
  </numFmts>
  <fonts count="44">
    <font>
      <name val="Trebuchet MS"/>
      <charset val="1"/>
      <family val="2"/>
      <sz val="8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Trebuchet MS"/>
      <charset val="1"/>
      <family val="2"/>
      <color rgb="FFFAE682"/>
      <sz val="8"/>
    </font>
    <font>
      <name val="Trebuchet MS"/>
      <charset val="1"/>
      <family val="2"/>
      <sz val="10"/>
    </font>
    <font>
      <name val="Trebuchet MS"/>
      <charset val="1"/>
      <family val="2"/>
      <color rgb="FF960000"/>
      <sz val="10"/>
    </font>
    <font>
      <name val="Trebuchet MS"/>
      <charset val="1"/>
      <family val="2"/>
      <color rgb="FF0000FF"/>
      <sz val="10"/>
      <u val="single"/>
    </font>
    <font>
      <name val="Trebuchet MS"/>
      <charset val="1"/>
      <family val="2"/>
      <color rgb="FF0000FF"/>
      <sz val="8"/>
      <u val="single"/>
    </font>
    <font>
      <name val="Trebuchet MS"/>
      <charset val="1"/>
      <family val="2"/>
      <color rgb="FF3366FF"/>
      <sz val="8"/>
    </font>
    <font>
      <name val="Trebuchet MS"/>
      <charset val="1"/>
      <family val="2"/>
      <b val="true"/>
      <sz val="16"/>
    </font>
    <font>
      <name val="Trebuchet MS"/>
      <charset val="1"/>
      <family val="2"/>
      <b val="true"/>
      <color rgb="FF969696"/>
      <sz val="12"/>
    </font>
    <font>
      <name val="Trebuchet MS"/>
      <charset val="1"/>
      <family val="2"/>
      <color rgb="FF969696"/>
      <sz val="9"/>
    </font>
    <font>
      <name val="Trebuchet MS"/>
      <charset val="1"/>
      <family val="2"/>
      <sz val="9"/>
    </font>
    <font>
      <name val="Trebuchet MS"/>
      <charset val="1"/>
      <family val="2"/>
      <b val="true"/>
      <color rgb="FF969696"/>
      <sz val="8"/>
    </font>
    <font>
      <name val="Trebuchet MS"/>
      <charset val="1"/>
      <family val="2"/>
      <b val="true"/>
      <sz val="12"/>
    </font>
    <font>
      <name val="Trebuchet MS"/>
      <charset val="1"/>
      <family val="2"/>
      <color rgb="FF464646"/>
      <sz val="10"/>
    </font>
    <font>
      <name val="Trebuchet MS"/>
      <charset val="1"/>
      <family val="2"/>
      <b val="true"/>
      <sz val="10"/>
    </font>
    <font>
      <name val="Trebuchet MS"/>
      <charset val="1"/>
      <family val="2"/>
      <color rgb="FF969696"/>
      <sz val="8"/>
    </font>
    <font>
      <name val="Trebuchet MS"/>
      <charset val="1"/>
      <family val="2"/>
      <b val="true"/>
      <color rgb="FF464646"/>
      <sz val="10"/>
    </font>
    <font>
      <name val="Trebuchet MS"/>
      <charset val="1"/>
      <family val="2"/>
      <color rgb="FF969696"/>
      <sz val="10"/>
    </font>
    <font>
      <name val="Trebuchet MS"/>
      <charset val="1"/>
      <family val="2"/>
      <b val="true"/>
      <sz val="9"/>
    </font>
    <font>
      <name val="Trebuchet MS"/>
      <charset val="1"/>
      <family val="2"/>
      <color rgb="FF969696"/>
      <sz val="12"/>
    </font>
    <font>
      <name val="Trebuchet MS"/>
      <charset val="1"/>
      <family val="2"/>
      <b val="true"/>
      <color rgb="FF960000"/>
      <sz val="12"/>
    </font>
    <font>
      <name val="Trebuchet MS"/>
      <charset val="1"/>
      <family val="2"/>
      <sz val="12"/>
    </font>
    <font>
      <name val="Trebuchet MS"/>
      <charset val="1"/>
      <family val="2"/>
      <sz val="11"/>
    </font>
    <font>
      <name val="Trebuchet MS"/>
      <charset val="1"/>
      <family val="2"/>
      <b val="true"/>
      <color rgb="FF003366"/>
      <sz val="11"/>
    </font>
    <font>
      <name val="Trebuchet MS"/>
      <charset val="1"/>
      <family val="2"/>
      <color rgb="FF003366"/>
      <sz val="11"/>
    </font>
    <font>
      <name val="Trebuchet MS"/>
      <charset val="1"/>
      <family val="2"/>
      <color rgb="FF969696"/>
      <sz val="11"/>
    </font>
    <font>
      <name val="Trebuchet MS"/>
      <charset val="1"/>
      <family val="2"/>
      <color rgb="FF0000FF"/>
      <sz val="18"/>
    </font>
    <font>
      <name val="Trebuchet MS"/>
      <charset val="1"/>
      <family val="2"/>
      <color rgb="FF003366"/>
      <sz val="10"/>
    </font>
    <font>
      <name val="Trebuchet MS"/>
      <charset val="1"/>
      <family val="2"/>
      <b val="true"/>
      <color rgb="FF003366"/>
      <sz val="10"/>
    </font>
    <font>
      <name val="Trebuchet MS"/>
      <charset val="1"/>
      <family val="2"/>
      <b val="true"/>
      <color rgb="FF800000"/>
      <sz val="12"/>
    </font>
    <font>
      <name val="Trebuchet MS"/>
      <charset val="1"/>
      <family val="2"/>
      <color rgb="FF003366"/>
      <sz val="12"/>
    </font>
    <font>
      <name val="Trebuchet MS"/>
      <charset val="1"/>
      <family val="2"/>
      <color rgb="FF000000"/>
      <sz val="9"/>
    </font>
    <font>
      <name val="Trebuchet MS"/>
      <charset val="1"/>
      <family val="2"/>
      <color rgb="FF960000"/>
      <sz val="8"/>
    </font>
    <font>
      <name val="Trebuchet MS"/>
      <charset val="1"/>
      <family val="2"/>
      <b val="true"/>
      <sz val="8"/>
    </font>
    <font>
      <name val="Trebuchet MS"/>
      <charset val="1"/>
      <family val="2"/>
      <color rgb="FF003366"/>
      <sz val="8"/>
    </font>
    <font>
      <name val="Trebuchet MS"/>
      <charset val="1"/>
      <family val="2"/>
      <color rgb="FF505050"/>
      <sz val="8"/>
    </font>
    <font>
      <name val="Trebuchet MS"/>
      <charset val="1"/>
      <family val="2"/>
      <color rgb="FFFF0000"/>
      <sz val="8"/>
    </font>
    <font>
      <name val="Trebuchet MS"/>
      <charset val="1"/>
      <family val="2"/>
      <color rgb="FF800080"/>
      <sz val="8"/>
    </font>
    <font>
      <name val="Trebuchet MS"/>
      <charset val="1"/>
      <family val="2"/>
      <i val="true"/>
      <color rgb="FF0000FF"/>
      <sz val="8"/>
    </font>
    <font>
      <name val="Trebuchet MS"/>
      <charset val="1"/>
      <family val="2"/>
      <i val="true"/>
      <color rgb="FF800000"/>
      <sz val="8"/>
    </font>
    <font>
      <name val="Trebuchet MS"/>
      <charset val="1"/>
      <family val="2"/>
      <color rgb="FF0000A8"/>
      <sz val="8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 diagonalDown="false" diagonalUp="false">
      <left/>
      <right/>
      <top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/>
      <right/>
      <top style="thick"/>
      <bottom/>
      <diagonal/>
    </border>
    <border diagonalDown="false" diagonalUp="false">
      <left/>
      <right style="thick"/>
      <top style="thick"/>
      <bottom/>
      <diagonal/>
    </border>
    <border diagonalDown="false" diagonalUp="false">
      <left style="thick"/>
      <right/>
      <top/>
      <bottom/>
      <diagonal/>
    </border>
    <border diagonalDown="false" diagonalUp="false">
      <left/>
      <right style="thick"/>
      <top/>
      <bottom/>
      <diagonal/>
    </border>
    <border diagonalDown="false" diagonalUp="false">
      <left/>
      <right/>
      <top style="hair"/>
      <bottom/>
      <diagonal/>
    </border>
    <border diagonalDown="false" diagonalUp="false">
      <left/>
      <right/>
      <top/>
      <bottom style="hair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  <border diagonalDown="false" diagonalUp="false">
      <left style="hair">
        <color rgb="FF969696"/>
      </left>
      <right/>
      <top style="hair">
        <color rgb="FF969696"/>
      </top>
      <bottom/>
      <diagonal/>
    </border>
    <border diagonalDown="false" diagonalUp="false">
      <left/>
      <right/>
      <top style="hair">
        <color rgb="FF969696"/>
      </top>
      <bottom/>
      <diagonal/>
    </border>
    <border diagonalDown="false" diagonalUp="false">
      <left/>
      <right style="hair">
        <color rgb="FF969696"/>
      </right>
      <top style="hair">
        <color rgb="FF969696"/>
      </top>
      <bottom/>
      <diagonal/>
    </border>
    <border diagonalDown="false" diagonalUp="false">
      <left style="hair">
        <color rgb="FF969696"/>
      </left>
      <right/>
      <top/>
      <bottom/>
      <diagonal/>
    </border>
    <border diagonalDown="false" diagonalUp="false">
      <left/>
      <right style="hair">
        <color rgb="FF969696"/>
      </right>
      <top/>
      <bottom/>
      <diagonal/>
    </border>
    <border diagonalDown="false" diagonalUp="false">
      <left style="hair">
        <color rgb="FF969696"/>
      </left>
      <right/>
      <top/>
      <bottom style="hair">
        <color rgb="FF969696"/>
      </bottom>
      <diagonal/>
    </border>
    <border diagonalDown="false" diagonalUp="false">
      <left/>
      <right/>
      <top/>
      <bottom style="hair">
        <color rgb="FF969696"/>
      </bottom>
      <diagonal/>
    </border>
    <border diagonalDown="false" diagonalUp="false">
      <left/>
      <right style="hair">
        <color rgb="FF969696"/>
      </right>
      <top/>
      <bottom style="hair">
        <color rgb="FF969696"/>
      </bottom>
      <diagonal/>
    </border>
    <border diagonalDown="false" diagonalUp="false">
      <left style="thick"/>
      <right/>
      <top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/>
      <right style="thick"/>
      <top/>
      <bottom style="thick"/>
      <diagonal/>
    </border>
    <border diagonalDown="false" diagonalUp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Down="false" diagonalUp="false">
      <left/>
      <right/>
      <top style="hair">
        <color rgb="FF969696"/>
      </top>
      <bottom style="hair">
        <color rgb="FF969696"/>
      </bottom>
      <diagonal/>
    </border>
    <border diagonalDown="false" diagonalUp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Down="false" diagonalUp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</cellStyleXfs>
  <cellXfs count="27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2" fontId="4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2" fontId="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2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2" fontId="7" numFmtId="164" xfId="20">
      <alignment horizontal="general" indent="0" shrinkToFit="false" textRotation="0" vertical="center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4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3" fontId="9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center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11" numFmtId="164" xfId="0">
      <alignment horizontal="left" indent="0" shrinkToFit="false" textRotation="0" vertical="center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0" fillId="0" fontId="1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14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15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0" fillId="0" fontId="1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12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4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4" fontId="13" numFmtId="165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0" fillId="0" fontId="13" numFmtId="164" xfId="0">
      <alignment horizontal="left" indent="0" shrinkToFit="false" textRotation="0" vertical="center" wrapText="true"/>
      <protection hidden="false" locked="true"/>
    </xf>
    <xf applyAlignment="false" applyBorder="true" applyFont="fals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7" fillId="0" fontId="17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7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7" fillId="0" fontId="17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18" numFmtId="167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4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5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8" fillId="5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9" fillId="5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9" fillId="5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9" fillId="5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0" fillId="5" fontId="15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1" fillId="0" fontId="1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2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3" fillId="0" fontId="0" numFmtId="164" xfId="0">
      <alignment horizontal="general" indent="0" shrinkToFit="false" textRotation="0" vertical="center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6" fillId="0" fontId="2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7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7" fillId="0" fontId="2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8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9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13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1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1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0" fontId="1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1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3" numFmtId="168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1" fillId="0" fontId="2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8" fillId="6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9" fillId="6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9" fillId="6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6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2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3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4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2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3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23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22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2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2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22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24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2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2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6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6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2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7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2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2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28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8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8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28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2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0" fontId="29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1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3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2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0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20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6" fillId="0" fontId="2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7" fillId="0" fontId="2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7" fillId="0" fontId="20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8" fillId="0" fontId="2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4" fontId="30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1" fillId="4" fontId="20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2" fillId="4" fontId="2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3" fillId="0" fontId="20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4" fontId="3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4" fillId="4" fontId="20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0" fillId="4" fontId="2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6" fillId="4" fontId="20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7" fillId="4" fontId="2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0" fillId="6" fontId="2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6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6" fontId="23" numFmtId="166" xfId="0">
      <alignment horizontal="general" indent="0" shrinkToFit="false" textRotation="0" vertical="center" wrapText="false"/>
      <protection hidden="false" locked="true"/>
    </xf>
    <xf applyAlignment="false" applyBorder="false" applyFont="false" applyProtection="tru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7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2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4" fontId="13" numFmtId="168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0" fillId="0" fontId="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17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1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8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18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8" fillId="6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9" fillId="6" fontId="15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9" fillId="6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6" fontId="15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6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32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3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3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33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33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3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2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5" fillId="0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4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5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4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5" fillId="0" fontId="20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0" numFmtId="164" xfId="0">
      <alignment horizontal="general" indent="0" shrinkToFit="false" textRotation="0" vertical="center" wrapText="false"/>
      <protection hidden="false" locked="false"/>
    </xf>
    <xf applyAlignment="true" applyBorder="false" applyFont="true" applyProtection="true" borderId="0" fillId="0" fontId="0" numFmtId="164" xfId="0">
      <alignment horizontal="left" indent="0" shrinkToFit="false" textRotation="0" vertical="center" wrapText="false"/>
      <protection hidden="false" locked="false"/>
    </xf>
    <xf applyAlignment="true" applyBorder="false" applyFont="true" applyProtection="true" borderId="0" fillId="0" fontId="0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0" fontId="3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6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8" fillId="0" fontId="20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2" fillId="6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3" fillId="6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3" fillId="6" fontId="3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4" fillId="6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23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2" fillId="0" fontId="35" numFmtId="169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3" fillId="0" fontId="35" numFmtId="169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36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3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3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5" fillId="0" fontId="3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0" fontId="3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7" numFmtId="169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5" fillId="0" fontId="37" numFmtId="169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37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37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3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7" fillId="0" fontId="3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5" fillId="0" fontId="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5" fillId="0" fontId="0" numFmtId="165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25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25" fillId="0" fontId="0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25" fillId="0" fontId="0" numFmtId="170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5" fillId="4" fontId="0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5" fillId="0" fontId="0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5" fillId="4" fontId="18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0" fillId="0" fontId="18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18" numFmtId="169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2" fillId="0" fontId="38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38" numFmtId="170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38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23" fillId="0" fontId="3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3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3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3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39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39" numFmtId="170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3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3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39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9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4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2" fillId="0" fontId="4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4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4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4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25" fillId="0" fontId="41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5" fillId="0" fontId="41" numFmtId="165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25" fillId="0" fontId="41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25" fillId="0" fontId="4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25" fillId="0" fontId="41" numFmtId="170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5" fillId="4" fontId="41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5" fillId="0" fontId="41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5" fillId="0" fontId="42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12" fillId="0" fontId="33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5" fillId="4" fontId="0" numFmtId="170" xfId="0">
      <alignment horizontal="general" indent="0" shrinkToFit="false" textRotation="0" vertical="center" wrapText="false"/>
      <protection hidden="false" locked="false"/>
    </xf>
    <xf applyAlignment="true" applyBorder="false" applyFont="true" applyProtection="false" borderId="0" fillId="0" fontId="4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4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4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4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43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43" numFmtId="170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4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4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43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4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7" fillId="0" fontId="33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5" fillId="4" fontId="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5" fillId="4" fontId="0" numFmtId="165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25" fillId="4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25" fillId="4" fontId="0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25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5" fillId="4" fontId="1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23" fillId="0" fontId="33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0" numFmtId="166" xfId="0">
      <alignment horizontal="general" indent="0" shrinkToFit="false" textRotation="0" vertical="bottom" wrapText="fals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9720</xdr:colOff>
      <xdr:row>0</xdr:row>
      <xdr:rowOff>268920</xdr:rowOff>
    </xdr:to>
    <xdr:pic>
      <xdr:nvPicPr>
        <xdr:cNvPr descr="" id="0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64240" cy="268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19080</xdr:colOff>
      <xdr:row>0</xdr:row>
      <xdr:rowOff>273600</xdr:rowOff>
    </xdr:to>
    <xdr:pic>
      <xdr:nvPicPr>
        <xdr:cNvPr descr="" id="1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73600" cy="27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19080</xdr:colOff>
      <xdr:row>0</xdr:row>
      <xdr:rowOff>273600</xdr:rowOff>
    </xdr:to>
    <xdr:pic>
      <xdr:nvPicPr>
        <xdr:cNvPr descr="" id="2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73600" cy="273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19080</xdr:colOff>
      <xdr:row>0</xdr:row>
      <xdr:rowOff>273600</xdr:rowOff>
    </xdr:to>
    <xdr:pic>
      <xdr:nvPicPr>
        <xdr:cNvPr descr="" id="3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73600" cy="273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19080</xdr:colOff>
      <xdr:row>0</xdr:row>
      <xdr:rowOff>273600</xdr:rowOff>
    </xdr:to>
    <xdr:pic>
      <xdr:nvPicPr>
        <xdr:cNvPr descr="" id="4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73600" cy="273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19080</xdr:colOff>
      <xdr:row>0</xdr:row>
      <xdr:rowOff>273600</xdr:rowOff>
    </xdr:to>
    <xdr:pic>
      <xdr:nvPicPr>
        <xdr:cNvPr descr="" id="5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73600" cy="273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19080</xdr:colOff>
      <xdr:row>0</xdr:row>
      <xdr:rowOff>273600</xdr:rowOff>
    </xdr:to>
    <xdr:pic>
      <xdr:nvPicPr>
        <xdr:cNvPr descr="" id="6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73600" cy="273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189000</xdr:colOff>
      <xdr:row>0</xdr:row>
      <xdr:rowOff>0</xdr:rowOff>
    </xdr:from>
    <xdr:to>
      <xdr:col>1</xdr:col>
      <xdr:colOff>19080</xdr:colOff>
      <xdr:row>0</xdr:row>
      <xdr:rowOff>273600</xdr:rowOff>
    </xdr:to>
    <xdr:pic>
      <xdr:nvPicPr>
        <xdr:cNvPr descr="" id="7" name="Obrázek 1"/>
        <xdr:cNvPicPr/>
      </xdr:nvPicPr>
      <xdr:blipFill>
        <a:blip r:embed="rId1"/>
        <a:stretch>
          <a:fillRect/>
        </a:stretch>
      </xdr:blipFill>
      <xdr:spPr>
        <a:xfrm>
          <a:off x="189000" y="0"/>
          <a:ext cx="273600" cy="2736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K104"/>
  <sheetViews>
    <sheetView colorId="64" defaultGridColor="true" rightToLeft="false" showFormulas="false" showGridLines="false" showOutlineSymbols="true" showRowColHeaders="true" showZeros="true" tabSelected="false" topLeftCell="D102" view="normal" windowProtection="false" workbookViewId="0" zoomScale="100" zoomScaleNormal="100" zoomScalePageLayoutView="100">
      <selection activeCell="AN87" activeCellId="0" pane="topLeft" sqref="AN87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33" min="4" style="0" width="2.5"/>
    <col collapsed="false" hidden="false" max="34" min="34" style="0" width="3.32432432432432"/>
    <col collapsed="false" hidden="false" max="37" min="35" style="0" width="2.5"/>
    <col collapsed="false" hidden="false" max="38" min="38" style="0" width="8.33108108108108"/>
    <col collapsed="false" hidden="false" max="39" min="39" style="0" width="3.32432432432432"/>
    <col collapsed="false" hidden="false" max="40" min="40" style="0" width="13.3378378378378"/>
    <col collapsed="false" hidden="false" max="41" min="41" style="0" width="7.49324324324324"/>
    <col collapsed="false" hidden="false" max="42" min="42" style="0" width="4.16216216216216"/>
    <col collapsed="false" hidden="false" max="43" min="43" style="0" width="1.65540540540541"/>
    <col collapsed="false" hidden="false" max="44" min="44" style="0" width="13.6554054054054"/>
    <col collapsed="false" hidden="true" max="56" min="45" style="0" width="0"/>
    <col collapsed="false" hidden="false" max="57" min="57" style="0" width="66.5067567567568"/>
    <col collapsed="false" hidden="false" max="70" min="58" style="0" width="8.95945945945946"/>
    <col collapsed="false" hidden="true" max="89" min="71" style="0" width="0"/>
    <col collapsed="false" hidden="false" max="1025" min="90" style="0" width="8.95945945945946"/>
  </cols>
  <sheetData>
    <row collapsed="false" customFormat="false" customHeight="true" hidden="false" ht="21.4" outlineLevel="0" r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7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collapsed="false" customFormat="false" customHeight="true" hidden="false" ht="36.95" outlineLevel="0" r="4">
      <c r="B4" s="14"/>
      <c r="C4" s="15" t="s">
        <v>11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12</v>
      </c>
      <c r="BE4" s="18" t="s">
        <v>13</v>
      </c>
      <c r="BS4" s="10" t="s">
        <v>14</v>
      </c>
    </row>
    <row collapsed="false" customFormat="false" customHeight="true" hidden="false" ht="14.45" outlineLevel="0" r="5">
      <c r="B5" s="14"/>
      <c r="C5" s="19"/>
      <c r="D5" s="20" t="s">
        <v>15</v>
      </c>
      <c r="E5" s="19"/>
      <c r="F5" s="19"/>
      <c r="G5" s="19"/>
      <c r="H5" s="19"/>
      <c r="I5" s="19"/>
      <c r="J5" s="19"/>
      <c r="K5" s="21" t="s">
        <v>16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9"/>
      <c r="AQ5" s="16"/>
      <c r="BE5" s="22" t="s">
        <v>17</v>
      </c>
      <c r="BS5" s="10" t="s">
        <v>8</v>
      </c>
    </row>
    <row collapsed="false" customFormat="false" customHeight="true" hidden="false" ht="36.95" outlineLevel="0" r="6">
      <c r="B6" s="14"/>
      <c r="C6" s="19"/>
      <c r="D6" s="23" t="s">
        <v>18</v>
      </c>
      <c r="E6" s="19"/>
      <c r="F6" s="19"/>
      <c r="G6" s="19"/>
      <c r="H6" s="19"/>
      <c r="I6" s="19"/>
      <c r="J6" s="19"/>
      <c r="K6" s="24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9"/>
      <c r="AQ6" s="16"/>
      <c r="BE6" s="22"/>
      <c r="BS6" s="10" t="s">
        <v>8</v>
      </c>
    </row>
    <row collapsed="false" customFormat="false" customHeight="true" hidden="false" ht="14.45" outlineLevel="0" r="7">
      <c r="B7" s="14"/>
      <c r="C7" s="19"/>
      <c r="D7" s="25" t="s">
        <v>20</v>
      </c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21</v>
      </c>
      <c r="AL7" s="19"/>
      <c r="AM7" s="19"/>
      <c r="AN7" s="21"/>
      <c r="AO7" s="19"/>
      <c r="AP7" s="19"/>
      <c r="AQ7" s="16"/>
      <c r="BE7" s="22"/>
      <c r="BS7" s="10" t="s">
        <v>8</v>
      </c>
    </row>
    <row collapsed="false" customFormat="false" customHeight="true" hidden="false" ht="14.45" outlineLevel="0" r="8">
      <c r="B8" s="14"/>
      <c r="C8" s="19"/>
      <c r="D8" s="25" t="s">
        <v>22</v>
      </c>
      <c r="E8" s="19"/>
      <c r="F8" s="19"/>
      <c r="G8" s="19"/>
      <c r="H8" s="19"/>
      <c r="I8" s="19"/>
      <c r="J8" s="19"/>
      <c r="K8" s="21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24</v>
      </c>
      <c r="AL8" s="19"/>
      <c r="AM8" s="19"/>
      <c r="AN8" s="26" t="s">
        <v>25</v>
      </c>
      <c r="AO8" s="19"/>
      <c r="AP8" s="19"/>
      <c r="AQ8" s="16"/>
      <c r="BE8" s="22"/>
      <c r="BS8" s="10" t="s">
        <v>8</v>
      </c>
    </row>
    <row collapsed="false" customFormat="false" customHeight="true" hidden="false" ht="14.45" outlineLevel="0" r="9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6"/>
      <c r="BE9" s="22"/>
      <c r="BS9" s="10" t="s">
        <v>8</v>
      </c>
    </row>
    <row collapsed="false" customFormat="false" customHeight="true" hidden="false" ht="14.45" outlineLevel="0" r="10">
      <c r="B10" s="14"/>
      <c r="C10" s="19"/>
      <c r="D10" s="25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27</v>
      </c>
      <c r="AL10" s="19"/>
      <c r="AM10" s="19"/>
      <c r="AN10" s="21"/>
      <c r="AO10" s="19"/>
      <c r="AP10" s="19"/>
      <c r="AQ10" s="16"/>
      <c r="BE10" s="22"/>
      <c r="BS10" s="10" t="s">
        <v>8</v>
      </c>
    </row>
    <row collapsed="false" customFormat="false" customHeight="true" hidden="false" ht="18.4" outlineLevel="0" r="11">
      <c r="B11" s="14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28</v>
      </c>
      <c r="AL11" s="19"/>
      <c r="AM11" s="19"/>
      <c r="AN11" s="21"/>
      <c r="AO11" s="19"/>
      <c r="AP11" s="19"/>
      <c r="AQ11" s="16"/>
      <c r="BE11" s="22"/>
      <c r="BS11" s="10" t="s">
        <v>8</v>
      </c>
    </row>
    <row collapsed="false" customFormat="false" customHeight="true" hidden="false" ht="6.95" outlineLevel="0" r="12"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6"/>
      <c r="BE12" s="22"/>
      <c r="BS12" s="10" t="s">
        <v>8</v>
      </c>
    </row>
    <row collapsed="false" customFormat="false" customHeight="true" hidden="false" ht="14.45" outlineLevel="0" r="13">
      <c r="B13" s="14"/>
      <c r="C13" s="19"/>
      <c r="D13" s="25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27</v>
      </c>
      <c r="AL13" s="19"/>
      <c r="AM13" s="19"/>
      <c r="AN13" s="27" t="s">
        <v>30</v>
      </c>
      <c r="AO13" s="19"/>
      <c r="AP13" s="19"/>
      <c r="AQ13" s="16"/>
      <c r="BE13" s="22"/>
      <c r="BS13" s="10" t="s">
        <v>8</v>
      </c>
    </row>
    <row collapsed="false" customFormat="false" customHeight="true" hidden="false" ht="15" outlineLevel="0" r="14">
      <c r="B14" s="14"/>
      <c r="C14" s="19"/>
      <c r="D14" s="19"/>
      <c r="E14" s="27" t="s">
        <v>30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 t="s">
        <v>28</v>
      </c>
      <c r="AL14" s="19"/>
      <c r="AM14" s="19"/>
      <c r="AN14" s="27" t="s">
        <v>30</v>
      </c>
      <c r="AO14" s="19"/>
      <c r="AP14" s="19"/>
      <c r="AQ14" s="16"/>
      <c r="BE14" s="22"/>
      <c r="BS14" s="10" t="s">
        <v>8</v>
      </c>
    </row>
    <row collapsed="false" customFormat="false" customHeight="true" hidden="false" ht="6.95" outlineLevel="0" r="15">
      <c r="B15" s="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6"/>
      <c r="BE15" s="22"/>
      <c r="BS15" s="10" t="s">
        <v>5</v>
      </c>
    </row>
    <row collapsed="false" customFormat="false" customHeight="true" hidden="false" ht="14.45" outlineLevel="0" r="16">
      <c r="B16" s="14"/>
      <c r="C16" s="19"/>
      <c r="D16" s="25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27</v>
      </c>
      <c r="AL16" s="19"/>
      <c r="AM16" s="19"/>
      <c r="AN16" s="21"/>
      <c r="AO16" s="19"/>
      <c r="AP16" s="19"/>
      <c r="AQ16" s="16"/>
      <c r="BE16" s="22"/>
      <c r="BS16" s="10" t="s">
        <v>5</v>
      </c>
    </row>
    <row collapsed="false" customFormat="false" customHeight="true" hidden="false" ht="18.4" outlineLevel="0" r="17">
      <c r="B17" s="14"/>
      <c r="C17" s="19"/>
      <c r="D17" s="19"/>
      <c r="E17" s="21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28</v>
      </c>
      <c r="AL17" s="19"/>
      <c r="AM17" s="19"/>
      <c r="AN17" s="21"/>
      <c r="AO17" s="19"/>
      <c r="AP17" s="19"/>
      <c r="AQ17" s="16"/>
      <c r="BE17" s="22"/>
      <c r="BS17" s="10" t="s">
        <v>33</v>
      </c>
    </row>
    <row collapsed="false" customFormat="false" customHeight="true" hidden="false" ht="6.95" outlineLevel="0" r="18">
      <c r="B18" s="1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6"/>
      <c r="BE18" s="22"/>
      <c r="BS18" s="10" t="s">
        <v>8</v>
      </c>
    </row>
    <row collapsed="false" customFormat="false" customHeight="true" hidden="false" ht="14.45" outlineLevel="0" r="19">
      <c r="B19" s="14"/>
      <c r="C19" s="19"/>
      <c r="D19" s="25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27</v>
      </c>
      <c r="AL19" s="19"/>
      <c r="AM19" s="19"/>
      <c r="AN19" s="21"/>
      <c r="AO19" s="19"/>
      <c r="AP19" s="19"/>
      <c r="AQ19" s="16"/>
      <c r="BE19" s="22"/>
      <c r="BS19" s="10" t="s">
        <v>8</v>
      </c>
    </row>
    <row collapsed="false" customFormat="false" customHeight="true" hidden="false" ht="18.4" outlineLevel="0" r="20">
      <c r="B20" s="14"/>
      <c r="C20" s="19"/>
      <c r="D20" s="19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28</v>
      </c>
      <c r="AL20" s="19"/>
      <c r="AM20" s="19"/>
      <c r="AN20" s="21"/>
      <c r="AO20" s="19"/>
      <c r="AP20" s="19"/>
      <c r="AQ20" s="16"/>
      <c r="BE20" s="22"/>
    </row>
    <row collapsed="false" customFormat="false" customHeight="true" hidden="false" ht="6.95" outlineLevel="0" r="21"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6"/>
      <c r="BE21" s="22"/>
    </row>
    <row collapsed="false" customFormat="false" customHeight="true" hidden="false" ht="15" outlineLevel="0" r="22">
      <c r="B22" s="14"/>
      <c r="C22" s="19"/>
      <c r="D22" s="25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6"/>
      <c r="BE22" s="22"/>
    </row>
    <row collapsed="false" customFormat="false" customHeight="true" hidden="false" ht="63" outlineLevel="0" r="23">
      <c r="B23" s="14"/>
      <c r="C23" s="19"/>
      <c r="D23" s="19"/>
      <c r="E23" s="28" t="s">
        <v>36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9"/>
      <c r="AP23" s="19"/>
      <c r="AQ23" s="16"/>
      <c r="BE23" s="22"/>
    </row>
    <row collapsed="false" customFormat="false" customHeight="true" hidden="false" ht="6.95" outlineLevel="0" r="24">
      <c r="B24" s="1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6"/>
      <c r="BE24" s="22"/>
    </row>
    <row collapsed="false" customFormat="false" customHeight="true" hidden="false" ht="6.95" outlineLevel="0" r="25">
      <c r="B25" s="14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16"/>
      <c r="BE25" s="22"/>
    </row>
    <row collapsed="false" customFormat="false" customHeight="true" hidden="false" ht="14.45" outlineLevel="0" r="26">
      <c r="B26" s="14"/>
      <c r="C26" s="19"/>
      <c r="D26" s="30" t="s">
        <v>37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1" t="n">
        <f aca="false">ROUND(AG87,2)</f>
        <v>0</v>
      </c>
      <c r="AL26" s="31"/>
      <c r="AM26" s="31"/>
      <c r="AN26" s="31"/>
      <c r="AO26" s="31"/>
      <c r="AP26" s="19"/>
      <c r="AQ26" s="16"/>
      <c r="BE26" s="22"/>
    </row>
    <row collapsed="false" customFormat="false" customHeight="true" hidden="false" ht="14.45" outlineLevel="0" r="27">
      <c r="B27" s="14"/>
      <c r="C27" s="19"/>
      <c r="D27" s="30" t="s">
        <v>38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1" t="n">
        <f aca="false">ROUND(AG97,2)</f>
        <v>0</v>
      </c>
      <c r="AL27" s="31"/>
      <c r="AM27" s="31"/>
      <c r="AN27" s="31"/>
      <c r="AO27" s="31"/>
      <c r="AP27" s="19"/>
      <c r="AQ27" s="16"/>
      <c r="BE27" s="22"/>
    </row>
    <row collapsed="false" customFormat="true" customHeight="true" hidden="false" ht="6.95" outlineLevel="0" r="28" s="3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2"/>
    </row>
    <row collapsed="false" customFormat="true" customHeight="true" hidden="false" ht="25.9" outlineLevel="0" r="29" s="32">
      <c r="B29" s="33"/>
      <c r="C29" s="34"/>
      <c r="D29" s="36" t="s">
        <v>39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 t="n">
        <f aca="false">ROUND(AK26+AK27,2)</f>
        <v>0</v>
      </c>
      <c r="AL29" s="38"/>
      <c r="AM29" s="38"/>
      <c r="AN29" s="38"/>
      <c r="AO29" s="38"/>
      <c r="AP29" s="34"/>
      <c r="AQ29" s="35"/>
      <c r="BE29" s="22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2"/>
    </row>
    <row collapsed="false" customFormat="true" customHeight="true" hidden="false" ht="14.45" outlineLevel="0" r="31" s="39">
      <c r="B31" s="40"/>
      <c r="C31" s="41"/>
      <c r="D31" s="42" t="s">
        <v>40</v>
      </c>
      <c r="E31" s="41"/>
      <c r="F31" s="42" t="s">
        <v>41</v>
      </c>
      <c r="G31" s="41"/>
      <c r="H31" s="41"/>
      <c r="I31" s="41"/>
      <c r="J31" s="41"/>
      <c r="K31" s="41"/>
      <c r="L31" s="43" t="n">
        <v>0.21</v>
      </c>
      <c r="M31" s="43"/>
      <c r="N31" s="43"/>
      <c r="O31" s="43"/>
      <c r="P31" s="41"/>
      <c r="Q31" s="41"/>
      <c r="R31" s="41"/>
      <c r="S31" s="41"/>
      <c r="T31" s="44" t="s">
        <v>42</v>
      </c>
      <c r="U31" s="41"/>
      <c r="V31" s="41"/>
      <c r="W31" s="45" t="n">
        <f aca="false">ROUND(AZ87+SUM(CD98:CD102),2)</f>
        <v>0</v>
      </c>
      <c r="X31" s="45"/>
      <c r="Y31" s="45"/>
      <c r="Z31" s="45"/>
      <c r="AA31" s="45"/>
      <c r="AB31" s="45"/>
      <c r="AC31" s="45"/>
      <c r="AD31" s="45"/>
      <c r="AE31" s="45"/>
      <c r="AF31" s="41"/>
      <c r="AG31" s="41"/>
      <c r="AH31" s="41"/>
      <c r="AI31" s="41"/>
      <c r="AJ31" s="41"/>
      <c r="AK31" s="45" t="n">
        <f aca="false">ROUND(AV87+SUM(BY98:BY102),2)</f>
        <v>0</v>
      </c>
      <c r="AL31" s="45"/>
      <c r="AM31" s="45"/>
      <c r="AN31" s="45"/>
      <c r="AO31" s="45"/>
      <c r="AP31" s="41"/>
      <c r="AQ31" s="46"/>
      <c r="BE31" s="22"/>
    </row>
    <row collapsed="false" customFormat="true" customHeight="true" hidden="false" ht="14.45" outlineLevel="0" r="32" s="39">
      <c r="B32" s="40"/>
      <c r="C32" s="41"/>
      <c r="D32" s="41"/>
      <c r="E32" s="41"/>
      <c r="F32" s="42" t="s">
        <v>43</v>
      </c>
      <c r="G32" s="41"/>
      <c r="H32" s="41"/>
      <c r="I32" s="41"/>
      <c r="J32" s="41"/>
      <c r="K32" s="41"/>
      <c r="L32" s="43" t="n">
        <v>0.15</v>
      </c>
      <c r="M32" s="43"/>
      <c r="N32" s="43"/>
      <c r="O32" s="43"/>
      <c r="P32" s="41"/>
      <c r="Q32" s="41"/>
      <c r="R32" s="41"/>
      <c r="S32" s="41"/>
      <c r="T32" s="44" t="s">
        <v>42</v>
      </c>
      <c r="U32" s="41"/>
      <c r="V32" s="41"/>
      <c r="W32" s="45" t="n">
        <f aca="false">ROUND(BA87+SUM(CE98:CE102),2)</f>
        <v>0</v>
      </c>
      <c r="X32" s="45"/>
      <c r="Y32" s="45"/>
      <c r="Z32" s="45"/>
      <c r="AA32" s="45"/>
      <c r="AB32" s="45"/>
      <c r="AC32" s="45"/>
      <c r="AD32" s="45"/>
      <c r="AE32" s="45"/>
      <c r="AF32" s="41"/>
      <c r="AG32" s="41"/>
      <c r="AH32" s="41"/>
      <c r="AI32" s="41"/>
      <c r="AJ32" s="41"/>
      <c r="AK32" s="45" t="n">
        <f aca="false">ROUND(AW87+SUM(BZ98:BZ102),2)</f>
        <v>0</v>
      </c>
      <c r="AL32" s="45"/>
      <c r="AM32" s="45"/>
      <c r="AN32" s="45"/>
      <c r="AO32" s="45"/>
      <c r="AP32" s="41"/>
      <c r="AQ32" s="46"/>
      <c r="BE32" s="22"/>
    </row>
    <row collapsed="false" customFormat="true" customHeight="true" hidden="true" ht="14.45" outlineLevel="0" r="33" s="39">
      <c r="B33" s="40"/>
      <c r="C33" s="41"/>
      <c r="D33" s="41"/>
      <c r="E33" s="41"/>
      <c r="F33" s="42" t="s">
        <v>44</v>
      </c>
      <c r="G33" s="41"/>
      <c r="H33" s="41"/>
      <c r="I33" s="41"/>
      <c r="J33" s="41"/>
      <c r="K33" s="41"/>
      <c r="L33" s="43" t="n">
        <v>0.21</v>
      </c>
      <c r="M33" s="43"/>
      <c r="N33" s="43"/>
      <c r="O33" s="43"/>
      <c r="P33" s="41"/>
      <c r="Q33" s="41"/>
      <c r="R33" s="41"/>
      <c r="S33" s="41"/>
      <c r="T33" s="44" t="s">
        <v>42</v>
      </c>
      <c r="U33" s="41"/>
      <c r="V33" s="41"/>
      <c r="W33" s="45" t="n">
        <f aca="false">ROUND(BB87+SUM(CF98:CF102),2)</f>
        <v>0</v>
      </c>
      <c r="X33" s="45"/>
      <c r="Y33" s="45"/>
      <c r="Z33" s="45"/>
      <c r="AA33" s="45"/>
      <c r="AB33" s="45"/>
      <c r="AC33" s="45"/>
      <c r="AD33" s="45"/>
      <c r="AE33" s="45"/>
      <c r="AF33" s="41"/>
      <c r="AG33" s="41"/>
      <c r="AH33" s="41"/>
      <c r="AI33" s="41"/>
      <c r="AJ33" s="41"/>
      <c r="AK33" s="45" t="n">
        <v>0</v>
      </c>
      <c r="AL33" s="45"/>
      <c r="AM33" s="45"/>
      <c r="AN33" s="45"/>
      <c r="AO33" s="45"/>
      <c r="AP33" s="41"/>
      <c r="AQ33" s="46"/>
      <c r="BE33" s="22"/>
    </row>
    <row collapsed="false" customFormat="true" customHeight="true" hidden="true" ht="14.45" outlineLevel="0" r="34" s="39">
      <c r="B34" s="40"/>
      <c r="C34" s="41"/>
      <c r="D34" s="41"/>
      <c r="E34" s="41"/>
      <c r="F34" s="42" t="s">
        <v>45</v>
      </c>
      <c r="G34" s="41"/>
      <c r="H34" s="41"/>
      <c r="I34" s="41"/>
      <c r="J34" s="41"/>
      <c r="K34" s="41"/>
      <c r="L34" s="43" t="n">
        <v>0.15</v>
      </c>
      <c r="M34" s="43"/>
      <c r="N34" s="43"/>
      <c r="O34" s="43"/>
      <c r="P34" s="41"/>
      <c r="Q34" s="41"/>
      <c r="R34" s="41"/>
      <c r="S34" s="41"/>
      <c r="T34" s="44" t="s">
        <v>42</v>
      </c>
      <c r="U34" s="41"/>
      <c r="V34" s="41"/>
      <c r="W34" s="45" t="n">
        <f aca="false">ROUND(BC87+SUM(CG98:CG102),2)</f>
        <v>0</v>
      </c>
      <c r="X34" s="45"/>
      <c r="Y34" s="45"/>
      <c r="Z34" s="45"/>
      <c r="AA34" s="45"/>
      <c r="AB34" s="45"/>
      <c r="AC34" s="45"/>
      <c r="AD34" s="45"/>
      <c r="AE34" s="45"/>
      <c r="AF34" s="41"/>
      <c r="AG34" s="41"/>
      <c r="AH34" s="41"/>
      <c r="AI34" s="41"/>
      <c r="AJ34" s="41"/>
      <c r="AK34" s="45" t="n">
        <v>0</v>
      </c>
      <c r="AL34" s="45"/>
      <c r="AM34" s="45"/>
      <c r="AN34" s="45"/>
      <c r="AO34" s="45"/>
      <c r="AP34" s="41"/>
      <c r="AQ34" s="46"/>
      <c r="BE34" s="22"/>
    </row>
    <row collapsed="false" customFormat="true" customHeight="true" hidden="true" ht="14.45" outlineLevel="0" r="35" s="39">
      <c r="B35" s="40"/>
      <c r="C35" s="41"/>
      <c r="D35" s="41"/>
      <c r="E35" s="41"/>
      <c r="F35" s="42" t="s">
        <v>46</v>
      </c>
      <c r="G35" s="41"/>
      <c r="H35" s="41"/>
      <c r="I35" s="41"/>
      <c r="J35" s="41"/>
      <c r="K35" s="41"/>
      <c r="L35" s="43" t="n">
        <v>0</v>
      </c>
      <c r="M35" s="43"/>
      <c r="N35" s="43"/>
      <c r="O35" s="43"/>
      <c r="P35" s="41"/>
      <c r="Q35" s="41"/>
      <c r="R35" s="41"/>
      <c r="S35" s="41"/>
      <c r="T35" s="44" t="s">
        <v>42</v>
      </c>
      <c r="U35" s="41"/>
      <c r="V35" s="41"/>
      <c r="W35" s="45" t="n">
        <f aca="false">ROUND(BD87+SUM(CH98:CH102),2)</f>
        <v>0</v>
      </c>
      <c r="X35" s="45"/>
      <c r="Y35" s="45"/>
      <c r="Z35" s="45"/>
      <c r="AA35" s="45"/>
      <c r="AB35" s="45"/>
      <c r="AC35" s="45"/>
      <c r="AD35" s="45"/>
      <c r="AE35" s="45"/>
      <c r="AF35" s="41"/>
      <c r="AG35" s="41"/>
      <c r="AH35" s="41"/>
      <c r="AI35" s="41"/>
      <c r="AJ35" s="41"/>
      <c r="AK35" s="45" t="n">
        <v>0</v>
      </c>
      <c r="AL35" s="45"/>
      <c r="AM35" s="45"/>
      <c r="AN35" s="45"/>
      <c r="AO35" s="45"/>
      <c r="AP35" s="41"/>
      <c r="AQ35" s="46"/>
    </row>
    <row collapsed="false" customFormat="true" customHeight="true" hidden="false" ht="6.95" outlineLevel="0" r="36" s="32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collapsed="false" customFormat="true" customHeight="true" hidden="false" ht="25.9" outlineLevel="0" r="37" s="32">
      <c r="B37" s="33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51" t="s">
        <v>49</v>
      </c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49"/>
      <c r="AK37" s="52" t="n">
        <f aca="false">SUM(AK29:AK35)</f>
        <v>0</v>
      </c>
      <c r="AL37" s="52"/>
      <c r="AM37" s="52"/>
      <c r="AN37" s="52"/>
      <c r="AO37" s="52"/>
      <c r="AP37" s="47"/>
      <c r="AQ37" s="35"/>
    </row>
    <row collapsed="false" customFormat="true" customHeight="true" hidden="false" ht="14.4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collapsed="false" customFormat="false" customHeight="true" hidden="false" ht="13.5" outlineLevel="0" r="39"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6"/>
    </row>
    <row collapsed="false" customFormat="false" customHeight="true" hidden="false" ht="13.5" outlineLevel="0" r="40"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6"/>
    </row>
    <row collapsed="false" customFormat="false" customHeight="true" hidden="false" ht="13.5" outlineLevel="0" r="41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6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6"/>
    </row>
    <row collapsed="false" customFormat="true" customHeight="true" hidden="false" ht="15" outlineLevel="0" r="49" s="32">
      <c r="B49" s="33"/>
      <c r="C49" s="34"/>
      <c r="D49" s="53" t="s">
        <v>50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4"/>
      <c r="AB49" s="34"/>
      <c r="AC49" s="53" t="s">
        <v>51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4"/>
      <c r="AQ49" s="35"/>
    </row>
    <row collapsed="false" customFormat="false" customHeight="true" hidden="false" ht="13.5" outlineLevel="0" r="50">
      <c r="B50" s="14"/>
      <c r="C50" s="19"/>
      <c r="D50" s="5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7"/>
      <c r="AA50" s="19"/>
      <c r="AB50" s="19"/>
      <c r="AC50" s="5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7"/>
      <c r="AP50" s="19"/>
      <c r="AQ50" s="16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7"/>
      <c r="AA51" s="19"/>
      <c r="AB51" s="19"/>
      <c r="AC51" s="5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7"/>
      <c r="AP51" s="19"/>
      <c r="AQ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7"/>
      <c r="AA52" s="19"/>
      <c r="AB52" s="19"/>
      <c r="AC52" s="5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7"/>
      <c r="AP52" s="19"/>
      <c r="AQ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7"/>
      <c r="AA53" s="19"/>
      <c r="AB53" s="19"/>
      <c r="AC53" s="5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7"/>
      <c r="AP53" s="19"/>
      <c r="AQ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7"/>
      <c r="AA54" s="19"/>
      <c r="AB54" s="19"/>
      <c r="AC54" s="5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7"/>
      <c r="AP54" s="19"/>
      <c r="AQ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7"/>
      <c r="AA55" s="19"/>
      <c r="AB55" s="19"/>
      <c r="AC55" s="5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7"/>
      <c r="AP55" s="19"/>
      <c r="AQ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7"/>
      <c r="AA56" s="19"/>
      <c r="AB56" s="19"/>
      <c r="AC56" s="5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7"/>
      <c r="AP56" s="19"/>
      <c r="AQ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7"/>
      <c r="AA57" s="19"/>
      <c r="AB57" s="19"/>
      <c r="AC57" s="5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7"/>
      <c r="AP57" s="19"/>
      <c r="AQ57" s="16"/>
    </row>
    <row collapsed="false" customFormat="true" customHeight="true" hidden="false" ht="15" outlineLevel="0" r="58" s="32">
      <c r="B58" s="33"/>
      <c r="C58" s="34"/>
      <c r="D58" s="58" t="s">
        <v>52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53</v>
      </c>
      <c r="S58" s="59"/>
      <c r="T58" s="59"/>
      <c r="U58" s="59"/>
      <c r="V58" s="59"/>
      <c r="W58" s="59"/>
      <c r="X58" s="59"/>
      <c r="Y58" s="59"/>
      <c r="Z58" s="61"/>
      <c r="AA58" s="34"/>
      <c r="AB58" s="34"/>
      <c r="AC58" s="58" t="s">
        <v>52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53</v>
      </c>
      <c r="AN58" s="59"/>
      <c r="AO58" s="61"/>
      <c r="AP58" s="34"/>
      <c r="AQ58" s="35"/>
    </row>
    <row collapsed="false" customFormat="false" customHeight="true" hidden="false" ht="13.5" outlineLevel="0" r="59">
      <c r="B59" s="1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6"/>
    </row>
    <row collapsed="false" customFormat="true" customHeight="true" hidden="false" ht="15" outlineLevel="0" r="60" s="32">
      <c r="B60" s="33"/>
      <c r="C60" s="34"/>
      <c r="D60" s="53" t="s">
        <v>54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4"/>
      <c r="AB60" s="34"/>
      <c r="AC60" s="53" t="s">
        <v>55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4"/>
      <c r="AQ60" s="35"/>
    </row>
    <row collapsed="false" customFormat="false" customHeight="true" hidden="false" ht="13.5" outlineLevel="0" r="61">
      <c r="B61" s="14"/>
      <c r="C61" s="19"/>
      <c r="D61" s="5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7"/>
      <c r="AA61" s="19"/>
      <c r="AB61" s="19"/>
      <c r="AC61" s="5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7"/>
      <c r="AP61" s="19"/>
      <c r="AQ61" s="16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7"/>
      <c r="AA62" s="19"/>
      <c r="AB62" s="19"/>
      <c r="AC62" s="5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7"/>
      <c r="AP62" s="19"/>
      <c r="AQ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7"/>
      <c r="AA63" s="19"/>
      <c r="AB63" s="19"/>
      <c r="AC63" s="5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7"/>
      <c r="AP63" s="19"/>
      <c r="AQ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7"/>
      <c r="AA64" s="19"/>
      <c r="AB64" s="19"/>
      <c r="AC64" s="5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7"/>
      <c r="AP64" s="19"/>
      <c r="AQ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7"/>
      <c r="AA65" s="19"/>
      <c r="AB65" s="19"/>
      <c r="AC65" s="5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7"/>
      <c r="AP65" s="19"/>
      <c r="AQ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7"/>
      <c r="AA66" s="19"/>
      <c r="AB66" s="19"/>
      <c r="AC66" s="5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7"/>
      <c r="AP66" s="19"/>
      <c r="AQ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7"/>
      <c r="AA67" s="19"/>
      <c r="AB67" s="19"/>
      <c r="AC67" s="5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7"/>
      <c r="AP67" s="19"/>
      <c r="AQ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7"/>
      <c r="AA68" s="19"/>
      <c r="AB68" s="19"/>
      <c r="AC68" s="5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7"/>
      <c r="AP68" s="19"/>
      <c r="AQ68" s="16"/>
    </row>
    <row collapsed="false" customFormat="true" customHeight="true" hidden="false" ht="15" outlineLevel="0" r="69" s="32">
      <c r="B69" s="33"/>
      <c r="C69" s="34"/>
      <c r="D69" s="58" t="s">
        <v>52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53</v>
      </c>
      <c r="S69" s="59"/>
      <c r="T69" s="59"/>
      <c r="U69" s="59"/>
      <c r="V69" s="59"/>
      <c r="W69" s="59"/>
      <c r="X69" s="59"/>
      <c r="Y69" s="59"/>
      <c r="Z69" s="61"/>
      <c r="AA69" s="34"/>
      <c r="AB69" s="34"/>
      <c r="AC69" s="58" t="s">
        <v>52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53</v>
      </c>
      <c r="AN69" s="59"/>
      <c r="AO69" s="61"/>
      <c r="AP69" s="34"/>
      <c r="AQ69" s="35"/>
    </row>
    <row collapsed="false" customFormat="true" customHeight="true" hidden="false" ht="6.95" outlineLevel="0" r="70" s="32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collapsed="false" customFormat="true" customHeight="true" hidden="false" ht="6.9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collapsed="false" customFormat="true" customHeight="true" hidden="false" ht="36.95" outlineLevel="0" r="76" s="32">
      <c r="B76" s="33"/>
      <c r="C76" s="15" t="s">
        <v>56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35"/>
    </row>
    <row collapsed="false" customFormat="true" customHeight="true" hidden="false" ht="14.45" outlineLevel="0" r="77" s="68">
      <c r="B77" s="69"/>
      <c r="C77" s="25" t="s">
        <v>15</v>
      </c>
      <c r="D77" s="70"/>
      <c r="E77" s="70"/>
      <c r="F77" s="70"/>
      <c r="G77" s="70"/>
      <c r="H77" s="70"/>
      <c r="I77" s="70"/>
      <c r="J77" s="70"/>
      <c r="K77" s="70"/>
      <c r="L77" s="70" t="str">
        <f aca="false">K5</f>
        <v>018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collapsed="false" customFormat="true" customHeight="true" hidden="false" ht="36.95" outlineLevel="0" r="78" s="72">
      <c r="B78" s="73"/>
      <c r="C78" s="74" t="s">
        <v>18</v>
      </c>
      <c r="D78" s="75"/>
      <c r="E78" s="75"/>
      <c r="F78" s="75"/>
      <c r="G78" s="75"/>
      <c r="H78" s="75"/>
      <c r="I78" s="75"/>
      <c r="J78" s="75"/>
      <c r="K78" s="75"/>
      <c r="L78" s="76" t="str">
        <f aca="false">K6</f>
        <v>VÝSTAVBA BYTOVÉHO DOMU PODPOROVANÉHO BYDLENI V POTŠTÁTĚ</v>
      </c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5"/>
      <c r="AQ78" s="77"/>
    </row>
    <row collapsed="false" customFormat="true" customHeight="true" hidden="false" ht="6.95" outlineLevel="0" r="79" s="32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collapsed="false" customFormat="true" customHeight="true" hidden="false" ht="15" outlineLevel="0" r="80" s="32">
      <c r="B80" s="33"/>
      <c r="C80" s="25" t="s">
        <v>22</v>
      </c>
      <c r="D80" s="34"/>
      <c r="E80" s="34"/>
      <c r="F80" s="34"/>
      <c r="G80" s="34"/>
      <c r="H80" s="34"/>
      <c r="I80" s="34"/>
      <c r="J80" s="34"/>
      <c r="K80" s="34"/>
      <c r="L80" s="78" t="str">
        <f aca="false">IF(K8="","",K8)</f>
        <v>Potštát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5" t="s">
        <v>24</v>
      </c>
      <c r="AJ80" s="34"/>
      <c r="AK80" s="34"/>
      <c r="AL80" s="34"/>
      <c r="AM80" s="79" t="str">
        <f aca="false">IF(AN8= "","",AN8)</f>
        <v>17. 12. 2016</v>
      </c>
      <c r="AN80" s="34"/>
      <c r="AO80" s="34"/>
      <c r="AP80" s="34"/>
      <c r="AQ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collapsed="false" customFormat="true" customHeight="true" hidden="false" ht="15" outlineLevel="0" r="82" s="32">
      <c r="B82" s="33"/>
      <c r="C82" s="25" t="s">
        <v>26</v>
      </c>
      <c r="D82" s="34"/>
      <c r="E82" s="34"/>
      <c r="F82" s="34"/>
      <c r="G82" s="34"/>
      <c r="H82" s="34"/>
      <c r="I82" s="34"/>
      <c r="J82" s="34"/>
      <c r="K82" s="34"/>
      <c r="L82" s="70" t="str">
        <f aca="false">IF(E11= "","",E11)</f>
        <v/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5" t="s">
        <v>31</v>
      </c>
      <c r="AJ82" s="34"/>
      <c r="AK82" s="34"/>
      <c r="AL82" s="34"/>
      <c r="AM82" s="70" t="str">
        <f aca="false">IF(E17="","",E17)</f>
        <v>ing.arch. Martin Janda</v>
      </c>
      <c r="AN82" s="70"/>
      <c r="AO82" s="70"/>
      <c r="AP82" s="70"/>
      <c r="AQ82" s="35"/>
      <c r="AS82" s="80" t="s">
        <v>57</v>
      </c>
      <c r="AT82" s="80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collapsed="false" customFormat="true" customHeight="true" hidden="false" ht="15" outlineLevel="0" r="83" s="32">
      <c r="B83" s="33"/>
      <c r="C83" s="25" t="s">
        <v>29</v>
      </c>
      <c r="D83" s="34"/>
      <c r="E83" s="34"/>
      <c r="F83" s="34"/>
      <c r="G83" s="34"/>
      <c r="H83" s="34"/>
      <c r="I83" s="34"/>
      <c r="J83" s="34"/>
      <c r="K83" s="34"/>
      <c r="L83" s="70" t="str">
        <f aca="false"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5" t="s">
        <v>34</v>
      </c>
      <c r="AJ83" s="34"/>
      <c r="AK83" s="34"/>
      <c r="AL83" s="34"/>
      <c r="AM83" s="70" t="str">
        <f aca="false">IF(E20="","",E20)</f>
        <v/>
      </c>
      <c r="AN83" s="70"/>
      <c r="AO83" s="70"/>
      <c r="AP83" s="70"/>
      <c r="AQ83" s="35"/>
      <c r="AS83" s="80"/>
      <c r="AT83" s="80"/>
      <c r="AU83" s="34"/>
      <c r="AV83" s="34"/>
      <c r="AW83" s="34"/>
      <c r="AX83" s="34"/>
      <c r="AY83" s="34"/>
      <c r="AZ83" s="34"/>
      <c r="BA83" s="34"/>
      <c r="BB83" s="34"/>
      <c r="BC83" s="34"/>
      <c r="BD83" s="81"/>
    </row>
    <row collapsed="false" customFormat="true" customHeight="true" hidden="false" ht="10.9" outlineLevel="0" r="84" s="32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80"/>
      <c r="AT84" s="80"/>
      <c r="AU84" s="34"/>
      <c r="AV84" s="34"/>
      <c r="AW84" s="34"/>
      <c r="AX84" s="34"/>
      <c r="AY84" s="34"/>
      <c r="AZ84" s="34"/>
      <c r="BA84" s="34"/>
      <c r="BB84" s="34"/>
      <c r="BC84" s="34"/>
      <c r="BD84" s="81"/>
    </row>
    <row collapsed="false" customFormat="true" customHeight="true" hidden="false" ht="29.25" outlineLevel="0" r="85" s="32">
      <c r="B85" s="33"/>
      <c r="C85" s="82" t="s">
        <v>58</v>
      </c>
      <c r="D85" s="82"/>
      <c r="E85" s="82"/>
      <c r="F85" s="82"/>
      <c r="G85" s="82"/>
      <c r="H85" s="83"/>
      <c r="I85" s="84" t="s">
        <v>59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 t="s">
        <v>60</v>
      </c>
      <c r="AH85" s="84"/>
      <c r="AI85" s="84"/>
      <c r="AJ85" s="84"/>
      <c r="AK85" s="84"/>
      <c r="AL85" s="84"/>
      <c r="AM85" s="84"/>
      <c r="AN85" s="85" t="s">
        <v>61</v>
      </c>
      <c r="AO85" s="85"/>
      <c r="AP85" s="85"/>
      <c r="AQ85" s="35"/>
      <c r="AS85" s="86" t="s">
        <v>62</v>
      </c>
      <c r="AT85" s="87" t="s">
        <v>63</v>
      </c>
      <c r="AU85" s="87" t="s">
        <v>64</v>
      </c>
      <c r="AV85" s="87" t="s">
        <v>65</v>
      </c>
      <c r="AW85" s="87" t="s">
        <v>66</v>
      </c>
      <c r="AX85" s="87" t="s">
        <v>67</v>
      </c>
      <c r="AY85" s="87" t="s">
        <v>68</v>
      </c>
      <c r="AZ85" s="87" t="s">
        <v>69</v>
      </c>
      <c r="BA85" s="87" t="s">
        <v>70</v>
      </c>
      <c r="BB85" s="87" t="s">
        <v>71</v>
      </c>
      <c r="BC85" s="87" t="s">
        <v>72</v>
      </c>
      <c r="BD85" s="88" t="s">
        <v>73</v>
      </c>
    </row>
    <row collapsed="false" customFormat="true" customHeight="true" hidden="false" ht="10.9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9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collapsed="false" customFormat="true" customHeight="true" hidden="false" ht="32.45" outlineLevel="0" r="87" s="72">
      <c r="B87" s="73"/>
      <c r="C87" s="90" t="s">
        <v>74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2" t="n">
        <f aca="false">ROUND(AG88)</f>
        <v>0</v>
      </c>
      <c r="AH87" s="92"/>
      <c r="AI87" s="92"/>
      <c r="AJ87" s="92"/>
      <c r="AK87" s="92"/>
      <c r="AL87" s="92"/>
      <c r="AM87" s="92"/>
      <c r="AN87" s="93" t="e">
        <f aca="false">SUM(AG87;AT87)</f>
        <v>#VALUE!</v>
      </c>
      <c r="AO87" s="93"/>
      <c r="AP87" s="93"/>
      <c r="AQ87" s="77"/>
      <c r="AS87" s="94" t="n">
        <f aca="false">ROUND(AS88,2)</f>
        <v>0</v>
      </c>
      <c r="AT87" s="95" t="e">
        <f aca="false">ROUND(SUM(AV87:AW87);2)</f>
        <v>#VALUE!</v>
      </c>
      <c r="AU87" s="96" t="n">
        <f aca="false">ROUND(AU88,5)</f>
        <v>0</v>
      </c>
      <c r="AV87" s="95" t="n">
        <f aca="false">ROUND(AZ87*L31,2)</f>
        <v>0</v>
      </c>
      <c r="AW87" s="95" t="n">
        <f aca="false">ROUND(BA87*L32,2)</f>
        <v>0</v>
      </c>
      <c r="AX87" s="95" t="n">
        <f aca="false">ROUND(BB87*L31,2)</f>
        <v>0</v>
      </c>
      <c r="AY87" s="95" t="n">
        <f aca="false">ROUND(BC87*L32,2)</f>
        <v>0</v>
      </c>
      <c r="AZ87" s="95" t="n">
        <f aca="false">ROUND(AZ88,2)</f>
        <v>0</v>
      </c>
      <c r="BA87" s="95" t="n">
        <f aca="false">ROUND(BA88,2)</f>
        <v>0</v>
      </c>
      <c r="BB87" s="95" t="n">
        <f aca="false">ROUND(BB88,2)</f>
        <v>0</v>
      </c>
      <c r="BC87" s="95" t="n">
        <f aca="false">ROUND(BC88,2)</f>
        <v>0</v>
      </c>
      <c r="BD87" s="97" t="n">
        <f aca="false">ROUND(BD88,2)</f>
        <v>0</v>
      </c>
      <c r="BS87" s="98" t="s">
        <v>75</v>
      </c>
      <c r="BT87" s="98" t="s">
        <v>76</v>
      </c>
      <c r="BU87" s="99" t="s">
        <v>77</v>
      </c>
      <c r="BV87" s="98" t="s">
        <v>78</v>
      </c>
      <c r="BW87" s="98" t="s">
        <v>79</v>
      </c>
      <c r="BX87" s="98" t="s">
        <v>80</v>
      </c>
    </row>
    <row collapsed="false" customFormat="true" customHeight="true" hidden="false" ht="22.5" outlineLevel="0" r="88" s="100">
      <c r="B88" s="101"/>
      <c r="C88" s="102"/>
      <c r="D88" s="103" t="s">
        <v>81</v>
      </c>
      <c r="E88" s="103"/>
      <c r="F88" s="103"/>
      <c r="G88" s="103"/>
      <c r="H88" s="103"/>
      <c r="I88" s="104"/>
      <c r="J88" s="103" t="s">
        <v>82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5" t="n">
        <f aca="false">ROUND(SUM(AG89:AG95))</f>
        <v>0</v>
      </c>
      <c r="AH88" s="105"/>
      <c r="AI88" s="105"/>
      <c r="AJ88" s="105"/>
      <c r="AK88" s="105"/>
      <c r="AL88" s="105"/>
      <c r="AM88" s="105"/>
      <c r="AN88" s="106" t="e">
        <f aca="false">SUM(AG88;AT88)</f>
        <v>#VALUE!</v>
      </c>
      <c r="AO88" s="106"/>
      <c r="AP88" s="106"/>
      <c r="AQ88" s="107"/>
      <c r="AS88" s="108" t="n">
        <f aca="false">ROUND(SUM(AS89:AS95),2)</f>
        <v>0</v>
      </c>
      <c r="AT88" s="109" t="e">
        <f aca="false">ROUND(SUM(AV88:AW88);2)</f>
        <v>#VALUE!</v>
      </c>
      <c r="AU88" s="110" t="n">
        <f aca="false">ROUND(SUM(AU89:AU95),5)</f>
        <v>0</v>
      </c>
      <c r="AV88" s="109" t="n">
        <f aca="false">ROUND(AZ88*L31,2)</f>
        <v>0</v>
      </c>
      <c r="AW88" s="109" t="n">
        <f aca="false">ROUND(BA88*L32,2)</f>
        <v>0</v>
      </c>
      <c r="AX88" s="109" t="n">
        <f aca="false">ROUND(BB88*L31,2)</f>
        <v>0</v>
      </c>
      <c r="AY88" s="109" t="n">
        <f aca="false">ROUND(BC88*L32,2)</f>
        <v>0</v>
      </c>
      <c r="AZ88" s="109" t="n">
        <f aca="false">ROUND(SUM(AZ89:AZ95),2)</f>
        <v>0</v>
      </c>
      <c r="BA88" s="109" t="n">
        <f aca="false">ROUND(SUM(BA89:BA95),2)</f>
        <v>0</v>
      </c>
      <c r="BB88" s="109" t="n">
        <f aca="false">ROUND(SUM(BB89:BB95),2)</f>
        <v>0</v>
      </c>
      <c r="BC88" s="109" t="n">
        <f aca="false">ROUND(SUM(BC89:BC95),2)</f>
        <v>0</v>
      </c>
      <c r="BD88" s="111" t="n">
        <f aca="false">ROUND(SUM(BD89:BD95),2)</f>
        <v>0</v>
      </c>
      <c r="BS88" s="112" t="s">
        <v>75</v>
      </c>
      <c r="BT88" s="112" t="s">
        <v>83</v>
      </c>
      <c r="BU88" s="112" t="s">
        <v>77</v>
      </c>
      <c r="BV88" s="112" t="s">
        <v>78</v>
      </c>
      <c r="BW88" s="112" t="s">
        <v>84</v>
      </c>
      <c r="BX88" s="112" t="s">
        <v>79</v>
      </c>
    </row>
    <row collapsed="false" customFormat="true" customHeight="true" hidden="false" ht="34.5" outlineLevel="0" r="89" s="119">
      <c r="A89" s="113" t="s">
        <v>85</v>
      </c>
      <c r="B89" s="114"/>
      <c r="C89" s="115"/>
      <c r="D89" s="115"/>
      <c r="E89" s="116" t="s">
        <v>86</v>
      </c>
      <c r="F89" s="116"/>
      <c r="G89" s="116"/>
      <c r="H89" s="116"/>
      <c r="I89" s="116"/>
      <c r="J89" s="115"/>
      <c r="K89" s="116" t="s">
        <v>87</v>
      </c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7" t="n">
        <f aca="false">'a - D1.1 Architektonické ...'!M31</f>
        <v>0</v>
      </c>
      <c r="AH89" s="117"/>
      <c r="AI89" s="117"/>
      <c r="AJ89" s="117"/>
      <c r="AK89" s="117"/>
      <c r="AL89" s="117"/>
      <c r="AM89" s="117"/>
      <c r="AN89" s="117" t="e">
        <f aca="false">SUM(AG89;AT89)</f>
        <v>#VALUE!</v>
      </c>
      <c r="AO89" s="117"/>
      <c r="AP89" s="117"/>
      <c r="AQ89" s="118"/>
      <c r="AS89" s="120" t="n">
        <f aca="false">'a - D1.1 Architektonické ...'!M29</f>
        <v>0</v>
      </c>
      <c r="AT89" s="121" t="e">
        <f aca="false">ROUND(SUM(AV89:AW89);2)</f>
        <v>#VALUE!</v>
      </c>
      <c r="AU89" s="122" t="n">
        <f aca="false">'a - D1.1 Architektonické ...'!W136</f>
        <v>0</v>
      </c>
      <c r="AV89" s="121" t="n">
        <f aca="false">'a - D1.1 Architektonické ...'!M33</f>
        <v>0</v>
      </c>
      <c r="AW89" s="121" t="n">
        <f aca="false">'a - D1.1 Architektonické ...'!M34</f>
        <v>0</v>
      </c>
      <c r="AX89" s="121" t="n">
        <f aca="false">'a - D1.1 Architektonické ...'!M35</f>
        <v>0</v>
      </c>
      <c r="AY89" s="121" t="n">
        <f aca="false">'a - D1.1 Architektonické ...'!M36</f>
        <v>0</v>
      </c>
      <c r="AZ89" s="121" t="n">
        <f aca="false">'a - D1.1 Architektonické ...'!H33</f>
        <v>0</v>
      </c>
      <c r="BA89" s="121" t="n">
        <f aca="false">'a - D1.1 Architektonické ...'!H34</f>
        <v>0</v>
      </c>
      <c r="BB89" s="121" t="n">
        <f aca="false">'a - D1.1 Architektonické ...'!H35</f>
        <v>0</v>
      </c>
      <c r="BC89" s="121" t="n">
        <f aca="false">'a - D1.1 Architektonické ...'!H36</f>
        <v>0</v>
      </c>
      <c r="BD89" s="123" t="n">
        <f aca="false">'a - D1.1 Architektonické ...'!H37</f>
        <v>0</v>
      </c>
      <c r="BT89" s="124" t="s">
        <v>88</v>
      </c>
      <c r="BV89" s="124" t="s">
        <v>78</v>
      </c>
      <c r="BW89" s="124" t="s">
        <v>89</v>
      </c>
      <c r="BX89" s="124" t="s">
        <v>84</v>
      </c>
    </row>
    <row collapsed="false" customFormat="true" customHeight="true" hidden="false" ht="34.5" outlineLevel="0" r="90" s="119">
      <c r="A90" s="113" t="s">
        <v>85</v>
      </c>
      <c r="B90" s="114"/>
      <c r="C90" s="115"/>
      <c r="D90" s="115"/>
      <c r="E90" s="116" t="s">
        <v>90</v>
      </c>
      <c r="F90" s="116"/>
      <c r="G90" s="116"/>
      <c r="H90" s="116"/>
      <c r="I90" s="116"/>
      <c r="J90" s="115"/>
      <c r="K90" s="116" t="s">
        <v>91</v>
      </c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7" t="n">
        <f aca="false">'b - D1.4 Zařízení zdravot...'!M31</f>
        <v>0</v>
      </c>
      <c r="AH90" s="117"/>
      <c r="AI90" s="117"/>
      <c r="AJ90" s="117"/>
      <c r="AK90" s="117"/>
      <c r="AL90" s="117"/>
      <c r="AM90" s="117"/>
      <c r="AN90" s="117" t="e">
        <f aca="false">SUM(AG90;AT90)</f>
        <v>#VALUE!</v>
      </c>
      <c r="AO90" s="117"/>
      <c r="AP90" s="117"/>
      <c r="AQ90" s="118"/>
      <c r="AS90" s="120" t="n">
        <f aca="false">'b - D1.4 Zařízení zdravot...'!M29</f>
        <v>0</v>
      </c>
      <c r="AT90" s="121" t="e">
        <f aca="false">ROUND(SUM(AV90:AW90);2)</f>
        <v>#VALUE!</v>
      </c>
      <c r="AU90" s="122" t="n">
        <f aca="false">'b - D1.4 Zařízení zdravot...'!W121</f>
        <v>0</v>
      </c>
      <c r="AV90" s="121" t="n">
        <f aca="false">'b - D1.4 Zařízení zdravot...'!M33</f>
        <v>0</v>
      </c>
      <c r="AW90" s="121" t="n">
        <f aca="false">'b - D1.4 Zařízení zdravot...'!M34</f>
        <v>0</v>
      </c>
      <c r="AX90" s="121" t="n">
        <f aca="false">'b - D1.4 Zařízení zdravot...'!M35</f>
        <v>0</v>
      </c>
      <c r="AY90" s="121" t="n">
        <f aca="false">'b - D1.4 Zařízení zdravot...'!M36</f>
        <v>0</v>
      </c>
      <c r="AZ90" s="121" t="n">
        <f aca="false">'b - D1.4 Zařízení zdravot...'!H33</f>
        <v>0</v>
      </c>
      <c r="BA90" s="121" t="n">
        <f aca="false">'b - D1.4 Zařízení zdravot...'!H34</f>
        <v>0</v>
      </c>
      <c r="BB90" s="121" t="n">
        <f aca="false">'b - D1.4 Zařízení zdravot...'!H35</f>
        <v>0</v>
      </c>
      <c r="BC90" s="121" t="n">
        <f aca="false">'b - D1.4 Zařízení zdravot...'!H36</f>
        <v>0</v>
      </c>
      <c r="BD90" s="123" t="n">
        <f aca="false">'b - D1.4 Zařízení zdravot...'!H37</f>
        <v>0</v>
      </c>
      <c r="BT90" s="124" t="s">
        <v>88</v>
      </c>
      <c r="BV90" s="124" t="s">
        <v>78</v>
      </c>
      <c r="BW90" s="124" t="s">
        <v>92</v>
      </c>
      <c r="BX90" s="124" t="s">
        <v>84</v>
      </c>
    </row>
    <row collapsed="false" customFormat="true" customHeight="true" hidden="false" ht="22.5" outlineLevel="0" r="91" s="119">
      <c r="A91" s="113" t="s">
        <v>85</v>
      </c>
      <c r="B91" s="114"/>
      <c r="C91" s="115"/>
      <c r="D91" s="115"/>
      <c r="E91" s="116" t="s">
        <v>93</v>
      </c>
      <c r="F91" s="116"/>
      <c r="G91" s="116"/>
      <c r="H91" s="116"/>
      <c r="I91" s="116"/>
      <c r="J91" s="115"/>
      <c r="K91" s="116" t="s">
        <v>94</v>
      </c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7" t="n">
        <f aca="false">'c - D1.4 Zařízení vzducho...'!M31</f>
        <v>0</v>
      </c>
      <c r="AH91" s="117"/>
      <c r="AI91" s="117"/>
      <c r="AJ91" s="117"/>
      <c r="AK91" s="117"/>
      <c r="AL91" s="117"/>
      <c r="AM91" s="117"/>
      <c r="AN91" s="117" t="e">
        <f aca="false">SUM(AG91;AT91)</f>
        <v>#VALUE!</v>
      </c>
      <c r="AO91" s="117"/>
      <c r="AP91" s="117"/>
      <c r="AQ91" s="118"/>
      <c r="AS91" s="120" t="n">
        <f aca="false">'c - D1.4 Zařízení vzducho...'!M29</f>
        <v>0</v>
      </c>
      <c r="AT91" s="121" t="e">
        <f aca="false">ROUND(SUM(AV91:AW91);2)</f>
        <v>#VALUE!</v>
      </c>
      <c r="AU91" s="122" t="n">
        <f aca="false">'c - D1.4 Zařízení vzducho...'!W120</f>
        <v>0</v>
      </c>
      <c r="AV91" s="121" t="n">
        <f aca="false">'c - D1.4 Zařízení vzducho...'!M33</f>
        <v>0</v>
      </c>
      <c r="AW91" s="121" t="n">
        <f aca="false">'c - D1.4 Zařízení vzducho...'!M34</f>
        <v>0</v>
      </c>
      <c r="AX91" s="121" t="n">
        <f aca="false">'c - D1.4 Zařízení vzducho...'!M35</f>
        <v>0</v>
      </c>
      <c r="AY91" s="121" t="n">
        <f aca="false">'c - D1.4 Zařízení vzducho...'!M36</f>
        <v>0</v>
      </c>
      <c r="AZ91" s="121" t="n">
        <f aca="false">'c - D1.4 Zařízení vzducho...'!H33</f>
        <v>0</v>
      </c>
      <c r="BA91" s="121" t="n">
        <f aca="false">'c - D1.4 Zařízení vzducho...'!H34</f>
        <v>0</v>
      </c>
      <c r="BB91" s="121" t="n">
        <f aca="false">'c - D1.4 Zařízení vzducho...'!H35</f>
        <v>0</v>
      </c>
      <c r="BC91" s="121" t="n">
        <f aca="false">'c - D1.4 Zařízení vzducho...'!H36</f>
        <v>0</v>
      </c>
      <c r="BD91" s="123" t="n">
        <f aca="false">'c - D1.4 Zařízení vzducho...'!H37</f>
        <v>0</v>
      </c>
      <c r="BT91" s="124" t="s">
        <v>88</v>
      </c>
      <c r="BV91" s="124" t="s">
        <v>78</v>
      </c>
      <c r="BW91" s="124" t="s">
        <v>95</v>
      </c>
      <c r="BX91" s="124" t="s">
        <v>84</v>
      </c>
    </row>
    <row collapsed="false" customFormat="true" customHeight="true" hidden="false" ht="34.5" outlineLevel="0" r="92" s="119">
      <c r="A92" s="113" t="s">
        <v>85</v>
      </c>
      <c r="B92" s="114"/>
      <c r="C92" s="115"/>
      <c r="D92" s="115"/>
      <c r="E92" s="116" t="s">
        <v>96</v>
      </c>
      <c r="F92" s="116"/>
      <c r="G92" s="116"/>
      <c r="H92" s="116"/>
      <c r="I92" s="116"/>
      <c r="J92" s="115"/>
      <c r="K92" s="116" t="s">
        <v>97</v>
      </c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7" t="n">
        <f aca="false">'d - D1.4  Zařízení silnop...'!M31</f>
        <v>0</v>
      </c>
      <c r="AH92" s="117"/>
      <c r="AI92" s="117"/>
      <c r="AJ92" s="117"/>
      <c r="AK92" s="117"/>
      <c r="AL92" s="117"/>
      <c r="AM92" s="117"/>
      <c r="AN92" s="117" t="e">
        <f aca="false">SUM(AG92;AT92)</f>
        <v>#VALUE!</v>
      </c>
      <c r="AO92" s="117"/>
      <c r="AP92" s="117"/>
      <c r="AQ92" s="118"/>
      <c r="AS92" s="120" t="n">
        <f aca="false">'d - D1.4  Zařízení silnop...'!M29</f>
        <v>0</v>
      </c>
      <c r="AT92" s="121" t="e">
        <f aca="false">ROUND(SUM(AV92:AW92);2)</f>
        <v>#VALUE!</v>
      </c>
      <c r="AU92" s="122" t="n">
        <f aca="false">'d - D1.4  Zařízení silnop...'!W121</f>
        <v>0</v>
      </c>
      <c r="AV92" s="121" t="n">
        <f aca="false">'d - D1.4  Zařízení silnop...'!M33</f>
        <v>0</v>
      </c>
      <c r="AW92" s="121" t="n">
        <f aca="false">'d - D1.4  Zařízení silnop...'!M34</f>
        <v>0</v>
      </c>
      <c r="AX92" s="121" t="n">
        <f aca="false">'d - D1.4  Zařízení silnop...'!M35</f>
        <v>0</v>
      </c>
      <c r="AY92" s="121" t="n">
        <f aca="false">'d - D1.4  Zařízení silnop...'!M36</f>
        <v>0</v>
      </c>
      <c r="AZ92" s="121" t="n">
        <f aca="false">'d - D1.4  Zařízení silnop...'!H33</f>
        <v>0</v>
      </c>
      <c r="BA92" s="121" t="n">
        <f aca="false">'d - D1.4  Zařízení silnop...'!H34</f>
        <v>0</v>
      </c>
      <c r="BB92" s="121" t="n">
        <f aca="false">'d - D1.4  Zařízení silnop...'!H35</f>
        <v>0</v>
      </c>
      <c r="BC92" s="121" t="n">
        <f aca="false">'d - D1.4  Zařízení silnop...'!H36</f>
        <v>0</v>
      </c>
      <c r="BD92" s="123" t="n">
        <f aca="false">'d - D1.4  Zařízení silnop...'!H37</f>
        <v>0</v>
      </c>
      <c r="BT92" s="124" t="s">
        <v>88</v>
      </c>
      <c r="BV92" s="124" t="s">
        <v>78</v>
      </c>
      <c r="BW92" s="124" t="s">
        <v>98</v>
      </c>
      <c r="BX92" s="124" t="s">
        <v>84</v>
      </c>
    </row>
    <row collapsed="false" customFormat="true" customHeight="true" hidden="false" ht="34.5" outlineLevel="0" r="93" s="119">
      <c r="A93" s="113" t="s">
        <v>85</v>
      </c>
      <c r="B93" s="114"/>
      <c r="C93" s="115"/>
      <c r="D93" s="115"/>
      <c r="E93" s="116" t="s">
        <v>99</v>
      </c>
      <c r="F93" s="116"/>
      <c r="G93" s="116"/>
      <c r="H93" s="116"/>
      <c r="I93" s="116"/>
      <c r="J93" s="115"/>
      <c r="K93" s="116" t="s">
        <v>100</v>
      </c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7" t="n">
        <f aca="false">'e - SO 02 Přípojky inžený...'!M31</f>
        <v>0</v>
      </c>
      <c r="AH93" s="117"/>
      <c r="AI93" s="117"/>
      <c r="AJ93" s="117"/>
      <c r="AK93" s="117"/>
      <c r="AL93" s="117"/>
      <c r="AM93" s="117"/>
      <c r="AN93" s="117" t="e">
        <f aca="false">SUM(AG93;AT93)</f>
        <v>#VALUE!</v>
      </c>
      <c r="AO93" s="117"/>
      <c r="AP93" s="117"/>
      <c r="AQ93" s="118"/>
      <c r="AS93" s="120" t="n">
        <f aca="false">'e - SO 02 Přípojky inžený...'!M29</f>
        <v>0</v>
      </c>
      <c r="AT93" s="121" t="e">
        <f aca="false">ROUND(SUM(AV93:AW93);2)</f>
        <v>#VALUE!</v>
      </c>
      <c r="AU93" s="122" t="n">
        <f aca="false">'e - SO 02 Přípojky inžený...'!W132</f>
        <v>0</v>
      </c>
      <c r="AV93" s="121" t="n">
        <f aca="false">'e - SO 02 Přípojky inžený...'!M33</f>
        <v>0</v>
      </c>
      <c r="AW93" s="121" t="n">
        <f aca="false">'e - SO 02 Přípojky inžený...'!M34</f>
        <v>0</v>
      </c>
      <c r="AX93" s="121" t="n">
        <f aca="false">'e - SO 02 Přípojky inžený...'!M35</f>
        <v>0</v>
      </c>
      <c r="AY93" s="121" t="n">
        <f aca="false">'e - SO 02 Přípojky inžený...'!M36</f>
        <v>0</v>
      </c>
      <c r="AZ93" s="121" t="n">
        <f aca="false">'e - SO 02 Přípojky inžený...'!H33</f>
        <v>0</v>
      </c>
      <c r="BA93" s="121" t="n">
        <f aca="false">'e - SO 02 Přípojky inžený...'!H34</f>
        <v>0</v>
      </c>
      <c r="BB93" s="121" t="n">
        <f aca="false">'e - SO 02 Přípojky inžený...'!H35</f>
        <v>0</v>
      </c>
      <c r="BC93" s="121" t="n">
        <f aca="false">'e - SO 02 Přípojky inžený...'!H36</f>
        <v>0</v>
      </c>
      <c r="BD93" s="123" t="n">
        <f aca="false">'e - SO 02 Přípojky inžený...'!H37</f>
        <v>0</v>
      </c>
      <c r="BT93" s="124" t="s">
        <v>88</v>
      </c>
      <c r="BV93" s="124" t="s">
        <v>78</v>
      </c>
      <c r="BW93" s="124" t="s">
        <v>101</v>
      </c>
      <c r="BX93" s="124" t="s">
        <v>84</v>
      </c>
    </row>
    <row collapsed="false" customFormat="true" customHeight="true" hidden="false" ht="22.5" outlineLevel="0" r="94" s="119">
      <c r="A94" s="113" t="s">
        <v>85</v>
      </c>
      <c r="B94" s="114"/>
      <c r="C94" s="115"/>
      <c r="D94" s="115"/>
      <c r="E94" s="116" t="s">
        <v>102</v>
      </c>
      <c r="F94" s="116"/>
      <c r="G94" s="116"/>
      <c r="H94" s="116"/>
      <c r="I94" s="116"/>
      <c r="J94" s="115"/>
      <c r="K94" s="116" t="s">
        <v>103</v>
      </c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7" t="n">
        <f aca="false">'f - SO 03 Zpevněné plochy'!M31</f>
        <v>0</v>
      </c>
      <c r="AH94" s="117"/>
      <c r="AI94" s="117"/>
      <c r="AJ94" s="117"/>
      <c r="AK94" s="117"/>
      <c r="AL94" s="117"/>
      <c r="AM94" s="117"/>
      <c r="AN94" s="117" t="e">
        <f aca="false">SUM(AG94;AT94)</f>
        <v>#VALUE!</v>
      </c>
      <c r="AO94" s="117"/>
      <c r="AP94" s="117"/>
      <c r="AQ94" s="118"/>
      <c r="AS94" s="120" t="n">
        <f aca="false">'f - SO 03 Zpevněné plochy'!M29</f>
        <v>0</v>
      </c>
      <c r="AT94" s="121" t="e">
        <f aca="false">ROUND(SUM(AV94:AW94);2)</f>
        <v>#VALUE!</v>
      </c>
      <c r="AU94" s="122" t="n">
        <f aca="false">'f - SO 03 Zpevněné plochy'!W126</f>
        <v>0</v>
      </c>
      <c r="AV94" s="121" t="n">
        <f aca="false">'f - SO 03 Zpevněné plochy'!M33</f>
        <v>0</v>
      </c>
      <c r="AW94" s="121" t="n">
        <f aca="false">'f - SO 03 Zpevněné plochy'!M34</f>
        <v>0</v>
      </c>
      <c r="AX94" s="121" t="n">
        <f aca="false">'f - SO 03 Zpevněné plochy'!M35</f>
        <v>0</v>
      </c>
      <c r="AY94" s="121" t="n">
        <f aca="false">'f - SO 03 Zpevněné plochy'!M36</f>
        <v>0</v>
      </c>
      <c r="AZ94" s="121" t="n">
        <f aca="false">'f - SO 03 Zpevněné plochy'!H33</f>
        <v>0</v>
      </c>
      <c r="BA94" s="121" t="n">
        <f aca="false">'f - SO 03 Zpevněné plochy'!H34</f>
        <v>0</v>
      </c>
      <c r="BB94" s="121" t="n">
        <f aca="false">'f - SO 03 Zpevněné plochy'!H35</f>
        <v>0</v>
      </c>
      <c r="BC94" s="121" t="n">
        <f aca="false">'f - SO 03 Zpevněné plochy'!H36</f>
        <v>0</v>
      </c>
      <c r="BD94" s="123" t="n">
        <f aca="false">'f - SO 03 Zpevněné plochy'!H37</f>
        <v>0</v>
      </c>
      <c r="BT94" s="124" t="s">
        <v>88</v>
      </c>
      <c r="BV94" s="124" t="s">
        <v>78</v>
      </c>
      <c r="BW94" s="124" t="s">
        <v>104</v>
      </c>
      <c r="BX94" s="124" t="s">
        <v>84</v>
      </c>
    </row>
    <row collapsed="false" customFormat="true" customHeight="true" hidden="false" ht="22.5" outlineLevel="0" r="95" s="119">
      <c r="A95" s="113" t="s">
        <v>85</v>
      </c>
      <c r="B95" s="114"/>
      <c r="C95" s="115"/>
      <c r="D95" s="115"/>
      <c r="E95" s="116" t="s">
        <v>105</v>
      </c>
      <c r="F95" s="116"/>
      <c r="G95" s="116"/>
      <c r="H95" s="116"/>
      <c r="I95" s="116"/>
      <c r="J95" s="115"/>
      <c r="K95" s="116" t="s">
        <v>106</v>
      </c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7" t="n">
        <f aca="false">'g - Vedlejší rozpočtové n...'!M31</f>
        <v>0</v>
      </c>
      <c r="AH95" s="117"/>
      <c r="AI95" s="117"/>
      <c r="AJ95" s="117"/>
      <c r="AK95" s="117"/>
      <c r="AL95" s="117"/>
      <c r="AM95" s="117"/>
      <c r="AN95" s="117" t="e">
        <f aca="false">SUM(AG95;AT95)</f>
        <v>#VALUE!</v>
      </c>
      <c r="AO95" s="117"/>
      <c r="AP95" s="117"/>
      <c r="AQ95" s="118"/>
      <c r="AS95" s="125" t="n">
        <f aca="false">'g - Vedlejší rozpočtové n...'!M29</f>
        <v>0</v>
      </c>
      <c r="AT95" s="126" t="e">
        <f aca="false">ROUND(SUM(AV95:AW95);2)</f>
        <v>#VALUE!</v>
      </c>
      <c r="AU95" s="127" t="n">
        <f aca="false">'g - Vedlejší rozpočtové n...'!W120</f>
        <v>0</v>
      </c>
      <c r="AV95" s="126" t="n">
        <f aca="false">'g - Vedlejší rozpočtové n...'!M33</f>
        <v>0</v>
      </c>
      <c r="AW95" s="126" t="n">
        <f aca="false">'g - Vedlejší rozpočtové n...'!M34</f>
        <v>0</v>
      </c>
      <c r="AX95" s="126" t="n">
        <f aca="false">'g - Vedlejší rozpočtové n...'!M35</f>
        <v>0</v>
      </c>
      <c r="AY95" s="126" t="n">
        <f aca="false">'g - Vedlejší rozpočtové n...'!M36</f>
        <v>0</v>
      </c>
      <c r="AZ95" s="126" t="n">
        <f aca="false">'g - Vedlejší rozpočtové n...'!H33</f>
        <v>0</v>
      </c>
      <c r="BA95" s="126" t="n">
        <f aca="false">'g - Vedlejší rozpočtové n...'!H34</f>
        <v>0</v>
      </c>
      <c r="BB95" s="126" t="n">
        <f aca="false">'g - Vedlejší rozpočtové n...'!H35</f>
        <v>0</v>
      </c>
      <c r="BC95" s="126" t="n">
        <f aca="false">'g - Vedlejší rozpočtové n...'!H36</f>
        <v>0</v>
      </c>
      <c r="BD95" s="128" t="n">
        <f aca="false">'g - Vedlejší rozpočtové n...'!H37</f>
        <v>0</v>
      </c>
      <c r="BT95" s="124" t="s">
        <v>88</v>
      </c>
      <c r="BV95" s="124" t="s">
        <v>78</v>
      </c>
      <c r="BW95" s="124" t="s">
        <v>107</v>
      </c>
      <c r="BX95" s="124" t="s">
        <v>84</v>
      </c>
    </row>
    <row collapsed="false" customFormat="false" customHeight="true" hidden="false" ht="13.5" outlineLevel="0" r="96">
      <c r="B96" s="1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6"/>
    </row>
    <row collapsed="false" customFormat="true" customHeight="true" hidden="false" ht="30" outlineLevel="0" r="97" s="32">
      <c r="B97" s="33"/>
      <c r="C97" s="90" t="s">
        <v>108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93" t="n">
        <f aca="false">ROUND(SUM(AG98:AG101),2)</f>
        <v>0</v>
      </c>
      <c r="AH97" s="93"/>
      <c r="AI97" s="93"/>
      <c r="AJ97" s="93"/>
      <c r="AK97" s="93"/>
      <c r="AL97" s="93"/>
      <c r="AM97" s="93"/>
      <c r="AN97" s="93" t="n">
        <f aca="false">ROUND(SUM(AN98:AN101),2)</f>
        <v>0</v>
      </c>
      <c r="AO97" s="93"/>
      <c r="AP97" s="93"/>
      <c r="AQ97" s="35"/>
      <c r="AS97" s="86" t="s">
        <v>109</v>
      </c>
      <c r="AT97" s="87" t="s">
        <v>110</v>
      </c>
      <c r="AU97" s="87" t="s">
        <v>40</v>
      </c>
      <c r="AV97" s="88" t="s">
        <v>63</v>
      </c>
    </row>
    <row collapsed="false" customFormat="true" customHeight="true" hidden="false" ht="19.9" outlineLevel="0" r="98" s="32">
      <c r="B98" s="33"/>
      <c r="C98" s="34"/>
      <c r="D98" s="129" t="s">
        <v>111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130" t="n">
        <f aca="false">ROUND(AG87*AS98,2)</f>
        <v>0</v>
      </c>
      <c r="AH98" s="130"/>
      <c r="AI98" s="130"/>
      <c r="AJ98" s="130"/>
      <c r="AK98" s="130"/>
      <c r="AL98" s="130"/>
      <c r="AM98" s="130"/>
      <c r="AN98" s="117" t="n">
        <f aca="false">ROUND(AG98+AV98,2)</f>
        <v>0</v>
      </c>
      <c r="AO98" s="117"/>
      <c r="AP98" s="117"/>
      <c r="AQ98" s="35"/>
      <c r="AS98" s="131" t="n">
        <v>0</v>
      </c>
      <c r="AT98" s="132" t="s">
        <v>112</v>
      </c>
      <c r="AU98" s="132" t="s">
        <v>41</v>
      </c>
      <c r="AV98" s="133" t="n">
        <f aca="false">ROUND(IF(AU98="základní",AG98*L31,IF(AU98="snížená",AG98*L32,0)),2)</f>
        <v>0</v>
      </c>
      <c r="BV98" s="10" t="s">
        <v>113</v>
      </c>
      <c r="BY98" s="134" t="n">
        <f aca="false">IF(AU98="základní",AV98,0)</f>
        <v>0</v>
      </c>
      <c r="BZ98" s="134" t="n">
        <f aca="false">IF(AU98="snížená",AV98,0)</f>
        <v>0</v>
      </c>
      <c r="CA98" s="134" t="n">
        <v>0</v>
      </c>
      <c r="CB98" s="134" t="n">
        <v>0</v>
      </c>
      <c r="CC98" s="134" t="n">
        <v>0</v>
      </c>
      <c r="CD98" s="134" t="n">
        <f aca="false">IF(AU98="základní",AG98,0)</f>
        <v>0</v>
      </c>
      <c r="CE98" s="134" t="n">
        <f aca="false">IF(AU98="snížená",AG98,0)</f>
        <v>0</v>
      </c>
      <c r="CF98" s="134" t="n">
        <f aca="false">IF(AU98="zákl. přenesená",AG98,0)</f>
        <v>0</v>
      </c>
      <c r="CG98" s="134" t="n">
        <f aca="false">IF(AU98="sníž. přenesená",AG98,0)</f>
        <v>0</v>
      </c>
      <c r="CH98" s="134" t="n">
        <f aca="false">IF(AU98="nulová",AG98,0)</f>
        <v>0</v>
      </c>
      <c r="CI98" s="10" t="n">
        <f aca="false">IF(AU98="základní",1,IF(AU98="snížená",2,IF(AU98="zákl. přenesená",4,IF(AU98="sníž. přenesená",5,3))))</f>
        <v>1</v>
      </c>
      <c r="CJ98" s="10" t="n">
        <f aca="false">IF(AT98="stavební čast",1,IF(8898="investiční čast",2,3))</f>
        <v>1</v>
      </c>
      <c r="CK98" s="10" t="str">
        <f aca="false">IF(D98="Vyplň vlastní","","x")</f>
        <v>x</v>
      </c>
    </row>
    <row collapsed="false" customFormat="true" customHeight="true" hidden="false" ht="19.9" outlineLevel="0" r="99" s="32">
      <c r="B99" s="33"/>
      <c r="C99" s="34"/>
      <c r="D99" s="135" t="s">
        <v>114</v>
      </c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34"/>
      <c r="AD99" s="34"/>
      <c r="AE99" s="34"/>
      <c r="AF99" s="34"/>
      <c r="AG99" s="130" t="n">
        <f aca="false">AG87*AS99</f>
        <v>0</v>
      </c>
      <c r="AH99" s="130"/>
      <c r="AI99" s="130"/>
      <c r="AJ99" s="130"/>
      <c r="AK99" s="130"/>
      <c r="AL99" s="130"/>
      <c r="AM99" s="130"/>
      <c r="AN99" s="117" t="n">
        <f aca="false">AG99+AV99</f>
        <v>0</v>
      </c>
      <c r="AO99" s="117"/>
      <c r="AP99" s="117"/>
      <c r="AQ99" s="35"/>
      <c r="AS99" s="136" t="n">
        <v>0</v>
      </c>
      <c r="AT99" s="137" t="s">
        <v>112</v>
      </c>
      <c r="AU99" s="137" t="s">
        <v>41</v>
      </c>
      <c r="AV99" s="123" t="n">
        <f aca="false">ROUND(IF(AU99="nulová",0,IF(OR(AU99="základní",AU99="zákl. přenesená"),AG99*L31,AG99*L32)),2)</f>
        <v>0</v>
      </c>
      <c r="BV99" s="10" t="s">
        <v>115</v>
      </c>
      <c r="BY99" s="134" t="n">
        <f aca="false">IF(AU99="základní",AV99,0)</f>
        <v>0</v>
      </c>
      <c r="BZ99" s="134" t="n">
        <f aca="false">IF(AU99="snížená",AV99,0)</f>
        <v>0</v>
      </c>
      <c r="CA99" s="134" t="n">
        <f aca="false">IF(AU99="zákl. přenesená",AV99,0)</f>
        <v>0</v>
      </c>
      <c r="CB99" s="134" t="n">
        <f aca="false">IF(AU99="sníž. přenesená",AV99,0)</f>
        <v>0</v>
      </c>
      <c r="CC99" s="134" t="n">
        <f aca="false">IF(AU99="nulová",AV99,0)</f>
        <v>0</v>
      </c>
      <c r="CD99" s="134" t="n">
        <f aca="false">IF(AU99="základní",AG99,0)</f>
        <v>0</v>
      </c>
      <c r="CE99" s="134" t="n">
        <f aca="false">IF(AU99="snížená",AG99,0)</f>
        <v>0</v>
      </c>
      <c r="CF99" s="134" t="n">
        <f aca="false">IF(AU99="zákl. přenesená",AG99,0)</f>
        <v>0</v>
      </c>
      <c r="CG99" s="134" t="n">
        <f aca="false">IF(AU99="sníž. přenesená",AG99,0)</f>
        <v>0</v>
      </c>
      <c r="CH99" s="134" t="n">
        <f aca="false">IF(AU99="nulová",AG99,0)</f>
        <v>0</v>
      </c>
      <c r="CI99" s="10" t="n">
        <f aca="false">IF(AU99="základní",1,IF(AU99="snížená",2,IF(AU99="zákl. přenesená",4,IF(AU99="sníž. přenesená",5,3))))</f>
        <v>1</v>
      </c>
      <c r="CJ99" s="10" t="n">
        <f aca="false">IF(AT99="stavební čast",1,IF(8899="investiční čast",2,3))</f>
        <v>1</v>
      </c>
      <c r="CK99" s="10" t="str">
        <f aca="false">IF(D99="Vyplň vlastní","","x")</f>
        <v/>
      </c>
    </row>
    <row collapsed="false" customFormat="true" customHeight="true" hidden="false" ht="19.9" outlineLevel="0" r="100" s="32">
      <c r="B100" s="33"/>
      <c r="C100" s="34"/>
      <c r="D100" s="135" t="s">
        <v>114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34"/>
      <c r="AD100" s="34"/>
      <c r="AE100" s="34"/>
      <c r="AF100" s="34"/>
      <c r="AG100" s="130" t="n">
        <f aca="false">AG87*AS100</f>
        <v>0</v>
      </c>
      <c r="AH100" s="130"/>
      <c r="AI100" s="130"/>
      <c r="AJ100" s="130"/>
      <c r="AK100" s="130"/>
      <c r="AL100" s="130"/>
      <c r="AM100" s="130"/>
      <c r="AN100" s="117" t="n">
        <f aca="false">AG100+AV100</f>
        <v>0</v>
      </c>
      <c r="AO100" s="117"/>
      <c r="AP100" s="117"/>
      <c r="AQ100" s="35"/>
      <c r="AS100" s="136" t="n">
        <v>0</v>
      </c>
      <c r="AT100" s="137" t="s">
        <v>112</v>
      </c>
      <c r="AU100" s="137" t="s">
        <v>41</v>
      </c>
      <c r="AV100" s="123" t="n">
        <f aca="false">ROUND(IF(AU100="nulová",0,IF(OR(AU100="základní",AU100="zákl. přenesená"),AG100*L31,AG100*L32)),2)</f>
        <v>0</v>
      </c>
      <c r="BV100" s="10" t="s">
        <v>115</v>
      </c>
      <c r="BY100" s="134" t="n">
        <f aca="false">IF(AU100="základní",AV100,0)</f>
        <v>0</v>
      </c>
      <c r="BZ100" s="134" t="n">
        <f aca="false">IF(AU100="snížená",AV100,0)</f>
        <v>0</v>
      </c>
      <c r="CA100" s="134" t="n">
        <f aca="false">IF(AU100="zákl. přenesená",AV100,0)</f>
        <v>0</v>
      </c>
      <c r="CB100" s="134" t="n">
        <f aca="false">IF(AU100="sníž. přenesená",AV100,0)</f>
        <v>0</v>
      </c>
      <c r="CC100" s="134" t="n">
        <f aca="false">IF(AU100="nulová",AV100,0)</f>
        <v>0</v>
      </c>
      <c r="CD100" s="134" t="n">
        <f aca="false">IF(AU100="základní",AG100,0)</f>
        <v>0</v>
      </c>
      <c r="CE100" s="134" t="n">
        <f aca="false">IF(AU100="snížená",AG100,0)</f>
        <v>0</v>
      </c>
      <c r="CF100" s="134" t="n">
        <f aca="false">IF(AU100="zákl. přenesená",AG100,0)</f>
        <v>0</v>
      </c>
      <c r="CG100" s="134" t="n">
        <f aca="false">IF(AU100="sníž. přenesená",AG100,0)</f>
        <v>0</v>
      </c>
      <c r="CH100" s="134" t="n">
        <f aca="false">IF(AU100="nulová",AG100,0)</f>
        <v>0</v>
      </c>
      <c r="CI100" s="10" t="n">
        <f aca="false">IF(AU100="základní",1,IF(AU100="snížená",2,IF(AU100="zákl. přenesená",4,IF(AU100="sníž. přenesená",5,3))))</f>
        <v>1</v>
      </c>
      <c r="CJ100" s="10" t="n">
        <f aca="false">IF(AT100="stavební čast",1,IF(88100="investiční čast",2,3))</f>
        <v>1</v>
      </c>
      <c r="CK100" s="10" t="str">
        <f aca="false">IF(D100="Vyplň vlastní","","x")</f>
        <v/>
      </c>
    </row>
    <row collapsed="false" customFormat="true" customHeight="true" hidden="false" ht="19.9" outlineLevel="0" r="101" s="32">
      <c r="B101" s="33"/>
      <c r="C101" s="34"/>
      <c r="D101" s="135" t="s">
        <v>114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34"/>
      <c r="AD101" s="34"/>
      <c r="AE101" s="34"/>
      <c r="AF101" s="34"/>
      <c r="AG101" s="130" t="n">
        <f aca="false">AG87*AS101</f>
        <v>0</v>
      </c>
      <c r="AH101" s="130"/>
      <c r="AI101" s="130"/>
      <c r="AJ101" s="130"/>
      <c r="AK101" s="130"/>
      <c r="AL101" s="130"/>
      <c r="AM101" s="130"/>
      <c r="AN101" s="117" t="n">
        <f aca="false">AG101+AV101</f>
        <v>0</v>
      </c>
      <c r="AO101" s="117"/>
      <c r="AP101" s="117"/>
      <c r="AQ101" s="35"/>
      <c r="AS101" s="138" t="n">
        <v>0</v>
      </c>
      <c r="AT101" s="139" t="s">
        <v>112</v>
      </c>
      <c r="AU101" s="139" t="s">
        <v>41</v>
      </c>
      <c r="AV101" s="128" t="n">
        <f aca="false">ROUND(IF(AU101="nulová",0,IF(OR(AU101="základní",AU101="zákl. přenesená"),AG101*L31,AG101*L32)),2)</f>
        <v>0</v>
      </c>
      <c r="BV101" s="10" t="s">
        <v>115</v>
      </c>
      <c r="BY101" s="134" t="n">
        <f aca="false">IF(AU101="základní",AV101,0)</f>
        <v>0</v>
      </c>
      <c r="BZ101" s="134" t="n">
        <f aca="false">IF(AU101="snížená",AV101,0)</f>
        <v>0</v>
      </c>
      <c r="CA101" s="134" t="n">
        <f aca="false">IF(AU101="zákl. přenesená",AV101,0)</f>
        <v>0</v>
      </c>
      <c r="CB101" s="134" t="n">
        <f aca="false">IF(AU101="sníž. přenesená",AV101,0)</f>
        <v>0</v>
      </c>
      <c r="CC101" s="134" t="n">
        <f aca="false">IF(AU101="nulová",AV101,0)</f>
        <v>0</v>
      </c>
      <c r="CD101" s="134" t="n">
        <f aca="false">IF(AU101="základní",AG101,0)</f>
        <v>0</v>
      </c>
      <c r="CE101" s="134" t="n">
        <f aca="false">IF(AU101="snížená",AG101,0)</f>
        <v>0</v>
      </c>
      <c r="CF101" s="134" t="n">
        <f aca="false">IF(AU101="zákl. přenesená",AG101,0)</f>
        <v>0</v>
      </c>
      <c r="CG101" s="134" t="n">
        <f aca="false">IF(AU101="sníž. přenesená",AG101,0)</f>
        <v>0</v>
      </c>
      <c r="CH101" s="134" t="n">
        <f aca="false">IF(AU101="nulová",AG101,0)</f>
        <v>0</v>
      </c>
      <c r="CI101" s="10" t="n">
        <f aca="false">IF(AU101="základní",1,IF(AU101="snížená",2,IF(AU101="zákl. přenesená",4,IF(AU101="sníž. přenesená",5,3))))</f>
        <v>1</v>
      </c>
      <c r="CJ101" s="10" t="n">
        <f aca="false">IF(AT101="stavební čast",1,IF(88101="investiční čast",2,3))</f>
        <v>1</v>
      </c>
      <c r="CK101" s="10" t="str">
        <f aca="false">IF(D101="Vyplň vlastní","","x")</f>
        <v/>
      </c>
    </row>
    <row collapsed="false" customFormat="true" customHeight="true" hidden="false" ht="10.9" outlineLevel="0" r="102" s="32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5"/>
    </row>
    <row collapsed="false" customFormat="true" customHeight="true" hidden="false" ht="30" outlineLevel="0" r="103" s="32">
      <c r="B103" s="33"/>
      <c r="C103" s="140" t="s">
        <v>116</v>
      </c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2" t="n">
        <f aca="false">ROUND(AG87+AG97,2)</f>
        <v>0</v>
      </c>
      <c r="AH103" s="142"/>
      <c r="AI103" s="142"/>
      <c r="AJ103" s="142"/>
      <c r="AK103" s="142"/>
      <c r="AL103" s="142"/>
      <c r="AM103" s="142"/>
      <c r="AN103" s="142" t="e">
        <f aca="false">AN87+AN97</f>
        <v>#VALUE!</v>
      </c>
      <c r="AO103" s="142"/>
      <c r="AP103" s="142"/>
      <c r="AQ103" s="35"/>
    </row>
    <row collapsed="false" customFormat="true" customHeight="true" hidden="false" ht="6.95" outlineLevel="0" r="104" s="32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4"/>
    </row>
  </sheetData>
  <mergeCells count="86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E89:I89"/>
    <mergeCell ref="K89:AF89"/>
    <mergeCell ref="AG89:AM89"/>
    <mergeCell ref="AN89:AP89"/>
    <mergeCell ref="E90:I90"/>
    <mergeCell ref="K90:AF90"/>
    <mergeCell ref="AG90:AM90"/>
    <mergeCell ref="AN90:AP90"/>
    <mergeCell ref="E91:I91"/>
    <mergeCell ref="K91:AF91"/>
    <mergeCell ref="AG91:AM91"/>
    <mergeCell ref="AN91:AP91"/>
    <mergeCell ref="E92:I92"/>
    <mergeCell ref="K92:AF92"/>
    <mergeCell ref="AG92:AM92"/>
    <mergeCell ref="AN92:AP92"/>
    <mergeCell ref="E93:I93"/>
    <mergeCell ref="K93:AF93"/>
    <mergeCell ref="AG93:AM93"/>
    <mergeCell ref="AN93:AP93"/>
    <mergeCell ref="E94:I94"/>
    <mergeCell ref="K94:AF94"/>
    <mergeCell ref="AG94:AM94"/>
    <mergeCell ref="AN94:AP94"/>
    <mergeCell ref="E95:I95"/>
    <mergeCell ref="K95:AF95"/>
    <mergeCell ref="AG95:AM95"/>
    <mergeCell ref="AN95:AP95"/>
    <mergeCell ref="AG97:AM97"/>
    <mergeCell ref="AN97:AP97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103:AM103"/>
    <mergeCell ref="AN103:AP103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AU98:AU102" type="list">
      <formula1>"základní,snížená,zákl. přenesená,sníž. přenesená,nulová"</formula1>
      <formula2>0</formula2>
    </dataValidation>
    <dataValidation allowBlank="true" error="Povoleny jsou hodnoty stavební čast, technologická čast, investiční čast." operator="between" showDropDown="false" showErrorMessage="true" showInputMessage="true" sqref="AT98:AT102" type="list">
      <formula1>"stavební čast,technologická čast,investiční čast"</formula1>
      <formula2>0</formula2>
    </dataValidation>
  </dataValidations>
  <hyperlinks>
    <hyperlink display="1) Souhrnný list stavby" location="C2" ref="K1"/>
    <hyperlink display="2) Rekapitulace objektů" location="C87" ref="W1"/>
    <hyperlink display="/" location="'a - D1!1 Architektonické ...'.C2" ref="A89"/>
    <hyperlink display="/" location="'b - D1!4 Zařízení zdravot...'.C2" ref="A90"/>
    <hyperlink display="/" location="'c - D1!4 Zařízení vzducho...'.C2" ref="A91"/>
    <hyperlink display="/" location="'d - D1!4  Zařízení silnop...'.C2" ref="A92"/>
    <hyperlink display="/" location="'e - SO 02 Přípojky inžený!..'.C2" ref="A93"/>
    <hyperlink display="/" location="'f - SO 03 Zpevněné plochy'!C2" ref="A94"/>
    <hyperlink display="/" location="'g - Vedlejší rozpočtové n!..'.C2" ref="A95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562"/>
  <sheetViews>
    <sheetView colorId="64" defaultGridColor="true" rightToLeft="false" showFormulas="false" showGridLines="false" showOutlineSymbols="true" showRowColHeaders="true" showZeros="true" tabSelected="true" topLeftCell="A207" view="normal" windowProtection="false" workbookViewId="0" zoomScale="100" zoomScaleNormal="100" zoomScalePageLayoutView="100">
      <selection activeCell="F207" activeCellId="0" pane="topLeft" sqref="F207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4" min="4" style="0" width="4.32432432432432"/>
    <col collapsed="false" hidden="false" max="5" min="5" style="0" width="17.1621621621622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6216216216216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216216216216"/>
    <col collapsed="false" hidden="false" max="18" min="18" style="0" width="1.65540540540541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95945945945946"/>
    <col collapsed="false" hidden="true" max="65" min="44" style="0" width="0"/>
    <col collapsed="false" hidden="false" max="1025" min="66" style="0" width="8.95945945945946"/>
  </cols>
  <sheetData>
    <row collapsed="false" customFormat="false" customHeight="true" hidden="false" ht="21.75" outlineLevel="0" r="1">
      <c r="A1" s="143"/>
      <c r="B1" s="2"/>
      <c r="C1" s="2"/>
      <c r="D1" s="3" t="s">
        <v>1</v>
      </c>
      <c r="E1" s="2"/>
      <c r="F1" s="4" t="s">
        <v>117</v>
      </c>
      <c r="G1" s="4"/>
      <c r="H1" s="144" t="s">
        <v>118</v>
      </c>
      <c r="I1" s="144"/>
      <c r="J1" s="144"/>
      <c r="K1" s="144"/>
      <c r="L1" s="4" t="s">
        <v>119</v>
      </c>
      <c r="M1" s="2"/>
      <c r="N1" s="2"/>
      <c r="O1" s="3" t="s">
        <v>120</v>
      </c>
      <c r="P1" s="2"/>
      <c r="Q1" s="2"/>
      <c r="R1" s="2"/>
      <c r="S1" s="4" t="s">
        <v>121</v>
      </c>
      <c r="T1" s="4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89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83</v>
      </c>
    </row>
    <row collapsed="false" customFormat="false" customHeight="true" hidden="false" ht="36.95" outlineLevel="0" r="4">
      <c r="B4" s="14"/>
      <c r="C4" s="15" t="s">
        <v>122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collapsed="false" customFormat="false" customHeight="true" hidden="false" ht="6.95" outlineLevel="0" r="5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collapsed="false" customFormat="false" customHeight="true" hidden="false" ht="25.35" outlineLevel="0" r="6">
      <c r="B6" s="14"/>
      <c r="C6" s="19"/>
      <c r="D6" s="25" t="s">
        <v>18</v>
      </c>
      <c r="E6" s="19"/>
      <c r="F6" s="145" t="str">
        <f aca="false">'Rekapitulace stavby'!K6</f>
        <v>VÝSTAVBA BYTOVÉHO DOMU PODPOROVANÉHO BYDLENI V POTŠTÁTĚ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16"/>
    </row>
    <row collapsed="false" customFormat="false" customHeight="true" hidden="false" ht="25.35" outlineLevel="0" r="7">
      <c r="B7" s="14"/>
      <c r="C7" s="19"/>
      <c r="D7" s="25" t="s">
        <v>123</v>
      </c>
      <c r="E7" s="19"/>
      <c r="F7" s="145" t="s">
        <v>124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16"/>
    </row>
    <row collapsed="false" customFormat="true" customHeight="true" hidden="false" ht="32.85" outlineLevel="0" r="8" s="32">
      <c r="B8" s="33"/>
      <c r="C8" s="34"/>
      <c r="D8" s="23" t="s">
        <v>125</v>
      </c>
      <c r="E8" s="34"/>
      <c r="F8" s="24" t="s">
        <v>126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35"/>
    </row>
    <row collapsed="false" customFormat="true" customHeight="true" hidden="false" ht="14.45" outlineLevel="0" r="9" s="32">
      <c r="B9" s="33"/>
      <c r="C9" s="34"/>
      <c r="D9" s="25" t="s">
        <v>20</v>
      </c>
      <c r="E9" s="34"/>
      <c r="F9" s="21"/>
      <c r="G9" s="34"/>
      <c r="H9" s="34"/>
      <c r="I9" s="34"/>
      <c r="J9" s="34"/>
      <c r="K9" s="34"/>
      <c r="L9" s="34"/>
      <c r="M9" s="25" t="s">
        <v>21</v>
      </c>
      <c r="N9" s="34"/>
      <c r="O9" s="21"/>
      <c r="P9" s="34"/>
      <c r="Q9" s="34"/>
      <c r="R9" s="35"/>
    </row>
    <row collapsed="false" customFormat="true" customHeight="true" hidden="false" ht="14.45" outlineLevel="0" r="10" s="32">
      <c r="B10" s="33"/>
      <c r="C10" s="34"/>
      <c r="D10" s="25" t="s">
        <v>22</v>
      </c>
      <c r="E10" s="34"/>
      <c r="F10" s="21"/>
      <c r="G10" s="34"/>
      <c r="H10" s="34"/>
      <c r="I10" s="34"/>
      <c r="J10" s="34"/>
      <c r="K10" s="34"/>
      <c r="L10" s="34"/>
      <c r="M10" s="25" t="s">
        <v>24</v>
      </c>
      <c r="N10" s="34"/>
      <c r="O10" s="146" t="str">
        <f aca="false">'Rekapitulace stavby'!AN8</f>
        <v>17. 12. 2016</v>
      </c>
      <c r="P10" s="146"/>
      <c r="Q10" s="34"/>
      <c r="R10" s="35"/>
    </row>
    <row collapsed="false" customFormat="true" customHeight="true" hidden="false" ht="10.9" outlineLevel="0" r="11" s="3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collapsed="false" customFormat="true" customHeight="true" hidden="false" ht="14.45" outlineLevel="0" r="12" s="32">
      <c r="B12" s="33"/>
      <c r="C12" s="34"/>
      <c r="D12" s="25" t="s">
        <v>26</v>
      </c>
      <c r="E12" s="34"/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 aca="false">IF('Rekapitulace stavby'!AN10="","",'Rekapitulace stavby'!AN10)</f>
        <v/>
      </c>
      <c r="P12" s="21"/>
      <c r="Q12" s="34"/>
      <c r="R12" s="35"/>
    </row>
    <row collapsed="false" customFormat="true" customHeight="true" hidden="false" ht="18" outlineLevel="0" r="13" s="32">
      <c r="B13" s="33"/>
      <c r="C13" s="34"/>
      <c r="D13" s="34"/>
      <c r="E13" s="21" t="str">
        <f aca="false">IF('Rekapitulace stavby'!E11="","",'Rekapitulace stavby'!E11)</f>
        <v/>
      </c>
      <c r="F13" s="34"/>
      <c r="G13" s="34"/>
      <c r="H13" s="34"/>
      <c r="I13" s="34"/>
      <c r="J13" s="34"/>
      <c r="K13" s="34"/>
      <c r="L13" s="34"/>
      <c r="M13" s="25" t="s">
        <v>28</v>
      </c>
      <c r="N13" s="34"/>
      <c r="O13" s="21" t="str">
        <f aca="false">IF('Rekapitulace stavby'!AN11="","",'Rekapitulace stavby'!AN11)</f>
        <v/>
      </c>
      <c r="P13" s="21"/>
      <c r="Q13" s="34"/>
      <c r="R13" s="35"/>
    </row>
    <row collapsed="false" customFormat="true" customHeight="true" hidden="false" ht="6.95" outlineLevel="0" r="14" s="3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collapsed="false" customFormat="true" customHeight="true" hidden="false" ht="14.45" outlineLevel="0" r="15" s="32">
      <c r="B15" s="33"/>
      <c r="C15" s="34"/>
      <c r="D15" s="25" t="s">
        <v>29</v>
      </c>
      <c r="E15" s="34"/>
      <c r="F15" s="34"/>
      <c r="G15" s="34"/>
      <c r="H15" s="34"/>
      <c r="I15" s="34"/>
      <c r="J15" s="34"/>
      <c r="K15" s="34"/>
      <c r="L15" s="34"/>
      <c r="M15" s="25" t="s">
        <v>27</v>
      </c>
      <c r="N15" s="34"/>
      <c r="O15" s="26" t="str">
        <f aca="false">IF('Rekapitulace stavby'!AN13="","",'Rekapitulace stavby'!AN13)</f>
        <v>Vyplň údaj</v>
      </c>
      <c r="P15" s="26"/>
      <c r="Q15" s="34"/>
      <c r="R15" s="35"/>
    </row>
    <row collapsed="false" customFormat="true" customHeight="true" hidden="false" ht="18" outlineLevel="0" r="16" s="32">
      <c r="B16" s="33"/>
      <c r="C16" s="34"/>
      <c r="D16" s="34"/>
      <c r="E16" s="26" t="str">
        <f aca="false">IF('Rekapitulace stavby'!E14="","",'Rekapitulace stavby'!E14)</f>
        <v>Vyplň údaj</v>
      </c>
      <c r="F16" s="26"/>
      <c r="G16" s="26"/>
      <c r="H16" s="26"/>
      <c r="I16" s="26"/>
      <c r="J16" s="26"/>
      <c r="K16" s="26"/>
      <c r="L16" s="26"/>
      <c r="M16" s="25" t="s">
        <v>28</v>
      </c>
      <c r="N16" s="34"/>
      <c r="O16" s="26" t="str">
        <f aca="false">IF('Rekapitulace stavby'!AN14="","",'Rekapitulace stavby'!AN14)</f>
        <v>Vyplň údaj</v>
      </c>
      <c r="P16" s="26"/>
      <c r="Q16" s="34"/>
      <c r="R16" s="35"/>
    </row>
    <row collapsed="false" customFormat="true" customHeight="true" hidden="false" ht="6.95" outlineLevel="0" r="17" s="3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collapsed="false" customFormat="true" customHeight="true" hidden="false" ht="14.45" outlineLevel="0" r="18" s="32">
      <c r="B18" s="33"/>
      <c r="C18" s="34"/>
      <c r="D18" s="25" t="s">
        <v>31</v>
      </c>
      <c r="E18" s="34"/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 aca="false">IF('Rekapitulace stavby'!AN16="","",'Rekapitulace stavby'!AN16)</f>
        <v/>
      </c>
      <c r="P18" s="21"/>
      <c r="Q18" s="34"/>
      <c r="R18" s="35"/>
    </row>
    <row collapsed="false" customFormat="true" customHeight="true" hidden="false" ht="18" outlineLevel="0" r="19" s="32">
      <c r="B19" s="33"/>
      <c r="C19" s="34"/>
      <c r="D19" s="34"/>
      <c r="E19" s="21" t="str">
        <f aca="false">IF('Rekapitulace stavby'!E17="","",'Rekapitulace stavby'!E17)</f>
        <v>ing.arch. Martin Janda</v>
      </c>
      <c r="F19" s="34"/>
      <c r="G19" s="34"/>
      <c r="H19" s="34"/>
      <c r="I19" s="34"/>
      <c r="J19" s="34"/>
      <c r="K19" s="34"/>
      <c r="L19" s="34"/>
      <c r="M19" s="25" t="s">
        <v>28</v>
      </c>
      <c r="N19" s="34"/>
      <c r="O19" s="21" t="str">
        <f aca="false">IF('Rekapitulace stavby'!AN17="","",'Rekapitulace stavby'!AN17)</f>
        <v/>
      </c>
      <c r="P19" s="21"/>
      <c r="Q19" s="34"/>
      <c r="R19" s="35"/>
    </row>
    <row collapsed="false" customFormat="true" customHeight="true" hidden="false" ht="6.95" outlineLevel="0" r="20" s="3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collapsed="false" customFormat="true" customHeight="true" hidden="false" ht="14.45" outlineLevel="0" r="21" s="32">
      <c r="B21" s="33"/>
      <c r="C21" s="34"/>
      <c r="D21" s="25" t="s">
        <v>34</v>
      </c>
      <c r="E21" s="34"/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 aca="false">IF('Rekapitulace stavby'!AN19="","",'Rekapitulace stavby'!AN19)</f>
        <v/>
      </c>
      <c r="P21" s="21"/>
      <c r="Q21" s="34"/>
      <c r="R21" s="35"/>
    </row>
    <row collapsed="false" customFormat="true" customHeight="true" hidden="false" ht="18" outlineLevel="0" r="22" s="32">
      <c r="B22" s="33"/>
      <c r="C22" s="34"/>
      <c r="D22" s="34"/>
      <c r="E22" s="21" t="str">
        <f aca="false">IF('Rekapitulace stavby'!E20="","",'Rekapitulace stavby'!E20)</f>
        <v/>
      </c>
      <c r="F22" s="34"/>
      <c r="G22" s="34"/>
      <c r="H22" s="34"/>
      <c r="I22" s="34"/>
      <c r="J22" s="34"/>
      <c r="K22" s="34"/>
      <c r="L22" s="34"/>
      <c r="M22" s="25" t="s">
        <v>28</v>
      </c>
      <c r="N22" s="34"/>
      <c r="O22" s="21" t="str">
        <f aca="false">IF('Rekapitulace stavby'!AN20="","",'Rekapitulace stavby'!AN20)</f>
        <v/>
      </c>
      <c r="P22" s="21"/>
      <c r="Q22" s="34"/>
      <c r="R22" s="35"/>
    </row>
    <row collapsed="false" customFormat="true" customHeight="true" hidden="false" ht="6.95" outlineLevel="0" r="23" s="3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collapsed="false" customFormat="true" customHeight="true" hidden="false" ht="14.45" outlineLevel="0" r="24" s="32">
      <c r="B24" s="33"/>
      <c r="C24" s="34"/>
      <c r="D24" s="25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collapsed="false" customFormat="true" customHeight="true" hidden="false" ht="22.5" outlineLevel="0" r="25" s="32">
      <c r="B25" s="33"/>
      <c r="C25" s="34"/>
      <c r="D25" s="34"/>
      <c r="E25" s="28"/>
      <c r="F25" s="28"/>
      <c r="G25" s="28"/>
      <c r="H25" s="28"/>
      <c r="I25" s="28"/>
      <c r="J25" s="28"/>
      <c r="K25" s="28"/>
      <c r="L25" s="28"/>
      <c r="M25" s="34"/>
      <c r="N25" s="34"/>
      <c r="O25" s="34"/>
      <c r="P25" s="34"/>
      <c r="Q25" s="34"/>
      <c r="R25" s="35"/>
    </row>
    <row collapsed="false" customFormat="true" customHeight="true" hidden="false" ht="6.95" outlineLevel="0" r="26" s="3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collapsed="false" customFormat="true" customHeight="true" hidden="false" ht="6.95" outlineLevel="0" r="27" s="32"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5"/>
    </row>
    <row collapsed="false" customFormat="true" customHeight="true" hidden="false" ht="14.45" outlineLevel="0" r="28" s="32">
      <c r="B28" s="33"/>
      <c r="C28" s="34"/>
      <c r="D28" s="147" t="s">
        <v>127</v>
      </c>
      <c r="E28" s="34"/>
      <c r="F28" s="34"/>
      <c r="G28" s="34"/>
      <c r="H28" s="34"/>
      <c r="I28" s="34"/>
      <c r="J28" s="34"/>
      <c r="K28" s="34"/>
      <c r="L28" s="34"/>
      <c r="M28" s="31" t="n">
        <f aca="false">N89</f>
        <v>0</v>
      </c>
      <c r="N28" s="31"/>
      <c r="O28" s="31"/>
      <c r="P28" s="31"/>
      <c r="Q28" s="34"/>
      <c r="R28" s="35"/>
    </row>
    <row collapsed="false" customFormat="true" customHeight="true" hidden="false" ht="14.45" outlineLevel="0" r="29" s="32">
      <c r="B29" s="33"/>
      <c r="C29" s="34"/>
      <c r="D29" s="30" t="s">
        <v>111</v>
      </c>
      <c r="E29" s="34"/>
      <c r="F29" s="34"/>
      <c r="G29" s="34"/>
      <c r="H29" s="34"/>
      <c r="I29" s="34"/>
      <c r="J29" s="34"/>
      <c r="K29" s="34"/>
      <c r="L29" s="34"/>
      <c r="M29" s="31" t="n">
        <f aca="false">N110</f>
        <v>0</v>
      </c>
      <c r="N29" s="31"/>
      <c r="O29" s="31"/>
      <c r="P29" s="31"/>
      <c r="Q29" s="34"/>
      <c r="R29" s="35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collapsed="false" customFormat="true" customHeight="true" hidden="false" ht="25.35" outlineLevel="0" r="31" s="32">
      <c r="B31" s="33"/>
      <c r="C31" s="34"/>
      <c r="D31" s="148" t="s">
        <v>39</v>
      </c>
      <c r="E31" s="34"/>
      <c r="F31" s="34"/>
      <c r="G31" s="34"/>
      <c r="H31" s="34"/>
      <c r="I31" s="34"/>
      <c r="J31" s="34"/>
      <c r="K31" s="34"/>
      <c r="L31" s="34"/>
      <c r="M31" s="149" t="n">
        <f aca="false">ROUND(M28+M29,2)</f>
        <v>0</v>
      </c>
      <c r="N31" s="149"/>
      <c r="O31" s="149"/>
      <c r="P31" s="149"/>
      <c r="Q31" s="34"/>
      <c r="R31" s="35"/>
    </row>
    <row collapsed="false" customFormat="true" customHeight="true" hidden="false" ht="6.95" outlineLevel="0" r="32" s="32">
      <c r="B32" s="33"/>
      <c r="C32" s="3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4"/>
      <c r="R32" s="35"/>
    </row>
    <row collapsed="false" customFormat="true" customHeight="true" hidden="false" ht="14.45" outlineLevel="0" r="33" s="32">
      <c r="B33" s="33"/>
      <c r="C33" s="34"/>
      <c r="D33" s="42" t="s">
        <v>40</v>
      </c>
      <c r="E33" s="42" t="s">
        <v>41</v>
      </c>
      <c r="F33" s="43" t="n">
        <v>0.21</v>
      </c>
      <c r="G33" s="150" t="s">
        <v>42</v>
      </c>
      <c r="H33" s="151" t="n">
        <f aca="false">ROUND((((SUM(BE110:BE117)+SUM(BE136:BE555))+SUM(BE557:BE561))),2)</f>
        <v>0</v>
      </c>
      <c r="I33" s="151"/>
      <c r="J33" s="151"/>
      <c r="K33" s="34"/>
      <c r="L33" s="34"/>
      <c r="M33" s="151" t="n">
        <f aca="false">ROUND(((ROUND((SUM(BE110:BE117)+SUM(BE136:BE555)), 2)*F33)+SUM(BE557:BE561)*F33),2)</f>
        <v>0</v>
      </c>
      <c r="N33" s="151"/>
      <c r="O33" s="151"/>
      <c r="P33" s="151"/>
      <c r="Q33" s="34"/>
      <c r="R33" s="35"/>
    </row>
    <row collapsed="false" customFormat="true" customHeight="true" hidden="false" ht="14.45" outlineLevel="0" r="34" s="32">
      <c r="B34" s="33"/>
      <c r="C34" s="34"/>
      <c r="D34" s="34"/>
      <c r="E34" s="42" t="s">
        <v>43</v>
      </c>
      <c r="F34" s="43" t="n">
        <v>0.15</v>
      </c>
      <c r="G34" s="150" t="s">
        <v>42</v>
      </c>
      <c r="H34" s="151" t="n">
        <f aca="false">ROUND((((SUM(BF110:BF117)+SUM(BF136:BF555))+SUM(BF557:BF561))),2)</f>
        <v>0</v>
      </c>
      <c r="I34" s="151"/>
      <c r="J34" s="151"/>
      <c r="K34" s="34"/>
      <c r="L34" s="34"/>
      <c r="M34" s="151" t="n">
        <f aca="false">ROUND(((ROUND((SUM(BF110:BF117)+SUM(BF136:BF555)), 2)*F34)+SUM(BF557:BF561)*F34),2)</f>
        <v>0</v>
      </c>
      <c r="N34" s="151"/>
      <c r="O34" s="151"/>
      <c r="P34" s="151"/>
      <c r="Q34" s="34"/>
      <c r="R34" s="35"/>
    </row>
    <row collapsed="false" customFormat="true" customHeight="true" hidden="true" ht="14.45" outlineLevel="0" r="35" s="32">
      <c r="B35" s="33"/>
      <c r="C35" s="34"/>
      <c r="D35" s="34"/>
      <c r="E35" s="42" t="s">
        <v>44</v>
      </c>
      <c r="F35" s="43" t="n">
        <v>0.21</v>
      </c>
      <c r="G35" s="150" t="s">
        <v>42</v>
      </c>
      <c r="H35" s="151" t="n">
        <f aca="false">ROUND((((SUM(BG110:BG117)+SUM(BG136:BG555))+SUM(BG557:BG561))),2)</f>
        <v>0</v>
      </c>
      <c r="I35" s="151"/>
      <c r="J35" s="151"/>
      <c r="K35" s="34"/>
      <c r="L35" s="34"/>
      <c r="M35" s="151" t="n">
        <v>0</v>
      </c>
      <c r="N35" s="151"/>
      <c r="O35" s="151"/>
      <c r="P35" s="151"/>
      <c r="Q35" s="34"/>
      <c r="R35" s="35"/>
    </row>
    <row collapsed="false" customFormat="true" customHeight="true" hidden="true" ht="14.45" outlineLevel="0" r="36" s="32">
      <c r="B36" s="33"/>
      <c r="C36" s="34"/>
      <c r="D36" s="34"/>
      <c r="E36" s="42" t="s">
        <v>45</v>
      </c>
      <c r="F36" s="43" t="n">
        <v>0.15</v>
      </c>
      <c r="G36" s="150" t="s">
        <v>42</v>
      </c>
      <c r="H36" s="151" t="n">
        <f aca="false">ROUND((((SUM(BH110:BH117)+SUM(BH136:BH555))+SUM(BH557:BH561))),2)</f>
        <v>0</v>
      </c>
      <c r="I36" s="151"/>
      <c r="J36" s="151"/>
      <c r="K36" s="34"/>
      <c r="L36" s="34"/>
      <c r="M36" s="151" t="n">
        <v>0</v>
      </c>
      <c r="N36" s="151"/>
      <c r="O36" s="151"/>
      <c r="P36" s="151"/>
      <c r="Q36" s="34"/>
      <c r="R36" s="35"/>
    </row>
    <row collapsed="false" customFormat="true" customHeight="true" hidden="true" ht="14.45" outlineLevel="0" r="37" s="32">
      <c r="B37" s="33"/>
      <c r="C37" s="34"/>
      <c r="D37" s="34"/>
      <c r="E37" s="42" t="s">
        <v>46</v>
      </c>
      <c r="F37" s="43" t="n">
        <v>0</v>
      </c>
      <c r="G37" s="150" t="s">
        <v>42</v>
      </c>
      <c r="H37" s="151" t="n">
        <f aca="false">ROUND((((SUM(BI110:BI117)+SUM(BI136:BI555))+SUM(BI557:BI561))),2)</f>
        <v>0</v>
      </c>
      <c r="I37" s="151"/>
      <c r="J37" s="151"/>
      <c r="K37" s="34"/>
      <c r="L37" s="34"/>
      <c r="M37" s="151" t="n">
        <v>0</v>
      </c>
      <c r="N37" s="151"/>
      <c r="O37" s="151"/>
      <c r="P37" s="151"/>
      <c r="Q37" s="34"/>
      <c r="R37" s="35"/>
    </row>
    <row collapsed="false" customFormat="true" customHeight="true" hidden="false" ht="6.9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collapsed="false" customFormat="true" customHeight="true" hidden="false" ht="25.35" outlineLevel="0" r="39" s="32">
      <c r="B39" s="33"/>
      <c r="C39" s="141"/>
      <c r="D39" s="152" t="s">
        <v>47</v>
      </c>
      <c r="E39" s="83"/>
      <c r="F39" s="83"/>
      <c r="G39" s="153" t="s">
        <v>48</v>
      </c>
      <c r="H39" s="154" t="s">
        <v>49</v>
      </c>
      <c r="I39" s="83"/>
      <c r="J39" s="83"/>
      <c r="K39" s="83"/>
      <c r="L39" s="155" t="n">
        <f aca="false">SUM(M31:M37)</f>
        <v>0</v>
      </c>
      <c r="M39" s="155"/>
      <c r="N39" s="155"/>
      <c r="O39" s="155"/>
      <c r="P39" s="155"/>
      <c r="Q39" s="141"/>
      <c r="R39" s="35"/>
    </row>
    <row collapsed="false" customFormat="true" customHeight="true" hidden="false" ht="14.45" outlineLevel="0" r="40" s="3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collapsed="false" customFormat="true" customHeight="true" hidden="false" ht="14.45" outlineLevel="0" r="41" s="3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collapsed="false" customFormat="false" customHeight="true" hidden="false" ht="13.5" outlineLevel="0" r="49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collapsed="false" customFormat="true" customHeight="true" hidden="false" ht="15" outlineLevel="0" r="50" s="32">
      <c r="B50" s="33"/>
      <c r="C50" s="34"/>
      <c r="D50" s="53" t="s">
        <v>50</v>
      </c>
      <c r="E50" s="54"/>
      <c r="F50" s="54"/>
      <c r="G50" s="54"/>
      <c r="H50" s="55"/>
      <c r="I50" s="34"/>
      <c r="J50" s="53" t="s">
        <v>51</v>
      </c>
      <c r="K50" s="54"/>
      <c r="L50" s="54"/>
      <c r="M50" s="54"/>
      <c r="N50" s="54"/>
      <c r="O50" s="54"/>
      <c r="P50" s="55"/>
      <c r="Q50" s="34"/>
      <c r="R50" s="35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collapsed="false" customFormat="false" customHeight="true" hidden="false" ht="13.5" outlineLevel="0" r="58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collapsed="false" customFormat="true" customHeight="true" hidden="false" ht="15" outlineLevel="0" r="59" s="32">
      <c r="B59" s="33"/>
      <c r="C59" s="34"/>
      <c r="D59" s="58" t="s">
        <v>52</v>
      </c>
      <c r="E59" s="59"/>
      <c r="F59" s="59"/>
      <c r="G59" s="60" t="s">
        <v>53</v>
      </c>
      <c r="H59" s="61"/>
      <c r="I59" s="34"/>
      <c r="J59" s="58" t="s">
        <v>52</v>
      </c>
      <c r="K59" s="59"/>
      <c r="L59" s="59"/>
      <c r="M59" s="59"/>
      <c r="N59" s="60" t="s">
        <v>53</v>
      </c>
      <c r="O59" s="59"/>
      <c r="P59" s="61"/>
      <c r="Q59" s="34"/>
      <c r="R59" s="35"/>
    </row>
    <row collapsed="false" customFormat="false" customHeight="true" hidden="false" ht="13.5" outlineLevel="0" r="60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collapsed="false" customFormat="true" customHeight="true" hidden="false" ht="15" outlineLevel="0" r="61" s="32">
      <c r="B61" s="33"/>
      <c r="C61" s="34"/>
      <c r="D61" s="53" t="s">
        <v>54</v>
      </c>
      <c r="E61" s="54"/>
      <c r="F61" s="54"/>
      <c r="G61" s="54"/>
      <c r="H61" s="55"/>
      <c r="I61" s="34"/>
      <c r="J61" s="53" t="s">
        <v>55</v>
      </c>
      <c r="K61" s="54"/>
      <c r="L61" s="54"/>
      <c r="M61" s="54"/>
      <c r="N61" s="54"/>
      <c r="O61" s="54"/>
      <c r="P61" s="55"/>
      <c r="Q61" s="34"/>
      <c r="R61" s="35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collapsed="false" customFormat="false" customHeight="true" hidden="false" ht="13.5" outlineLevel="0" r="69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collapsed="false" customFormat="true" customHeight="true" hidden="false" ht="15" outlineLevel="0" r="70" s="32">
      <c r="B70" s="33"/>
      <c r="C70" s="34"/>
      <c r="D70" s="58" t="s">
        <v>52</v>
      </c>
      <c r="E70" s="59"/>
      <c r="F70" s="59"/>
      <c r="G70" s="60" t="s">
        <v>53</v>
      </c>
      <c r="H70" s="61"/>
      <c r="I70" s="34"/>
      <c r="J70" s="58" t="s">
        <v>52</v>
      </c>
      <c r="K70" s="59"/>
      <c r="L70" s="59"/>
      <c r="M70" s="59"/>
      <c r="N70" s="60" t="s">
        <v>53</v>
      </c>
      <c r="O70" s="59"/>
      <c r="P70" s="61"/>
      <c r="Q70" s="34"/>
      <c r="R70" s="35"/>
    </row>
    <row collapsed="false" customFormat="true" customHeight="true" hidden="false" ht="14.4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collapsed="false" customFormat="true" customHeight="true" hidden="false" ht="36.95" outlineLevel="0" r="76" s="32">
      <c r="B76" s="33"/>
      <c r="C76" s="15" t="s">
        <v>128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collapsed="false" customFormat="true" customHeight="true" hidden="false" ht="6.95" outlineLevel="0" r="77" s="32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collapsed="false" customFormat="true" customHeight="true" hidden="false" ht="30" outlineLevel="0" r="78" s="32">
      <c r="B78" s="33"/>
      <c r="C78" s="25" t="s">
        <v>18</v>
      </c>
      <c r="D78" s="34"/>
      <c r="E78" s="34"/>
      <c r="F78" s="145" t="str">
        <f aca="false">F6</f>
        <v>VÝSTAVBA BYTOVÉHO DOMU PODPOROVANÉHO BYDLENI V POTŠTÁTĚ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34"/>
      <c r="R78" s="35"/>
    </row>
    <row collapsed="false" customFormat="false" customHeight="true" hidden="false" ht="30" outlineLevel="0" r="79">
      <c r="B79" s="14"/>
      <c r="C79" s="25" t="s">
        <v>123</v>
      </c>
      <c r="D79" s="19"/>
      <c r="E79" s="19"/>
      <c r="F79" s="145" t="s">
        <v>124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9"/>
      <c r="R79" s="16"/>
    </row>
    <row collapsed="false" customFormat="true" customHeight="true" hidden="false" ht="36.95" outlineLevel="0" r="80" s="32">
      <c r="B80" s="33"/>
      <c r="C80" s="74" t="s">
        <v>125</v>
      </c>
      <c r="D80" s="34"/>
      <c r="E80" s="34"/>
      <c r="F80" s="76" t="str">
        <f aca="false">F8</f>
        <v>a - D1.1 Architektonické a stavebně technické řešení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34"/>
      <c r="R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collapsed="false" customFormat="true" customHeight="true" hidden="false" ht="18" outlineLevel="0" r="82" s="32">
      <c r="B82" s="33"/>
      <c r="C82" s="25" t="s">
        <v>22</v>
      </c>
      <c r="D82" s="34"/>
      <c r="E82" s="34"/>
      <c r="F82" s="21" t="n">
        <f aca="false">F10</f>
        <v>0</v>
      </c>
      <c r="G82" s="34"/>
      <c r="H82" s="34"/>
      <c r="I82" s="34"/>
      <c r="J82" s="34"/>
      <c r="K82" s="25" t="s">
        <v>24</v>
      </c>
      <c r="L82" s="34"/>
      <c r="M82" s="79" t="str">
        <f aca="false">IF(O10="","",O10)</f>
        <v>17. 12. 2016</v>
      </c>
      <c r="N82" s="79"/>
      <c r="O82" s="79"/>
      <c r="P82" s="79"/>
      <c r="Q82" s="34"/>
      <c r="R82" s="35"/>
    </row>
    <row collapsed="false" customFormat="true" customHeight="true" hidden="false" ht="6.95" outlineLevel="0" r="83" s="3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collapsed="false" customFormat="true" customHeight="true" hidden="false" ht="15" outlineLevel="0" r="84" s="32">
      <c r="B84" s="33"/>
      <c r="C84" s="25" t="s">
        <v>26</v>
      </c>
      <c r="D84" s="34"/>
      <c r="E84" s="34"/>
      <c r="F84" s="21" t="str">
        <f aca="false">E13</f>
        <v/>
      </c>
      <c r="G84" s="34"/>
      <c r="H84" s="34"/>
      <c r="I84" s="34"/>
      <c r="J84" s="34"/>
      <c r="K84" s="25" t="s">
        <v>31</v>
      </c>
      <c r="L84" s="34"/>
      <c r="M84" s="21" t="str">
        <f aca="false">E19</f>
        <v>ing.arch. Martin Janda</v>
      </c>
      <c r="N84" s="21"/>
      <c r="O84" s="21"/>
      <c r="P84" s="21"/>
      <c r="Q84" s="21"/>
      <c r="R84" s="35"/>
    </row>
    <row collapsed="false" customFormat="true" customHeight="true" hidden="false" ht="14.45" outlineLevel="0" r="85" s="32">
      <c r="B85" s="33"/>
      <c r="C85" s="25" t="s">
        <v>29</v>
      </c>
      <c r="D85" s="34"/>
      <c r="E85" s="34"/>
      <c r="F85" s="21" t="str">
        <f aca="false">IF(E16="","",E16)</f>
        <v>Vyplň údaj</v>
      </c>
      <c r="G85" s="34"/>
      <c r="H85" s="34"/>
      <c r="I85" s="34"/>
      <c r="J85" s="34"/>
      <c r="K85" s="25" t="s">
        <v>34</v>
      </c>
      <c r="L85" s="34"/>
      <c r="M85" s="21" t="str">
        <f aca="false">E22</f>
        <v/>
      </c>
      <c r="N85" s="21"/>
      <c r="O85" s="21"/>
      <c r="P85" s="21"/>
      <c r="Q85" s="21"/>
      <c r="R85" s="35"/>
    </row>
    <row collapsed="false" customFormat="true" customHeight="true" hidden="false" ht="10.35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collapsed="false" customFormat="true" customHeight="true" hidden="false" ht="29.25" outlineLevel="0" r="87" s="32">
      <c r="B87" s="33"/>
      <c r="C87" s="156" t="s">
        <v>129</v>
      </c>
      <c r="D87" s="156"/>
      <c r="E87" s="156"/>
      <c r="F87" s="156"/>
      <c r="G87" s="156"/>
      <c r="H87" s="141"/>
      <c r="I87" s="141"/>
      <c r="J87" s="141"/>
      <c r="K87" s="141"/>
      <c r="L87" s="141"/>
      <c r="M87" s="141"/>
      <c r="N87" s="156" t="s">
        <v>130</v>
      </c>
      <c r="O87" s="156"/>
      <c r="P87" s="156"/>
      <c r="Q87" s="156"/>
      <c r="R87" s="35"/>
    </row>
    <row collapsed="false" customFormat="true" customHeight="true" hidden="false" ht="10.35" outlineLevel="0" r="88" s="3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collapsed="false" customFormat="true" customHeight="true" hidden="false" ht="29.25" outlineLevel="0" r="89" s="32">
      <c r="B89" s="33"/>
      <c r="C89" s="157" t="s">
        <v>131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93" t="n">
        <f aca="false">N136</f>
        <v>0</v>
      </c>
      <c r="O89" s="93"/>
      <c r="P89" s="93"/>
      <c r="Q89" s="93"/>
      <c r="R89" s="35"/>
      <c r="AU89" s="10" t="s">
        <v>132</v>
      </c>
    </row>
    <row collapsed="false" customFormat="true" customHeight="true" hidden="false" ht="24.95" outlineLevel="0" r="90" s="158">
      <c r="B90" s="159"/>
      <c r="C90" s="160"/>
      <c r="D90" s="161" t="s">
        <v>133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2" t="n">
        <f aca="false">N137</f>
        <v>0</v>
      </c>
      <c r="O90" s="162"/>
      <c r="P90" s="162"/>
      <c r="Q90" s="162"/>
      <c r="R90" s="163"/>
    </row>
    <row collapsed="false" customFormat="true" customHeight="true" hidden="false" ht="19.9" outlineLevel="0" r="91" s="164">
      <c r="B91" s="165"/>
      <c r="C91" s="115"/>
      <c r="D91" s="129" t="s">
        <v>134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7" t="n">
        <f aca="false">N138</f>
        <v>0</v>
      </c>
      <c r="O91" s="117"/>
      <c r="P91" s="117"/>
      <c r="Q91" s="117"/>
      <c r="R91" s="166"/>
    </row>
    <row collapsed="false" customFormat="true" customHeight="true" hidden="false" ht="19.9" outlineLevel="0" r="92" s="164">
      <c r="B92" s="165"/>
      <c r="C92" s="115"/>
      <c r="D92" s="129" t="s">
        <v>135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7" t="n">
        <f aca="false">N147</f>
        <v>0</v>
      </c>
      <c r="O92" s="117"/>
      <c r="P92" s="117"/>
      <c r="Q92" s="117"/>
      <c r="R92" s="166"/>
    </row>
    <row collapsed="false" customFormat="true" customHeight="true" hidden="false" ht="19.9" outlineLevel="0" r="93" s="164">
      <c r="B93" s="165"/>
      <c r="C93" s="115"/>
      <c r="D93" s="129" t="s">
        <v>136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7" t="n">
        <f aca="false">N193</f>
        <v>0</v>
      </c>
      <c r="O93" s="117"/>
      <c r="P93" s="117"/>
      <c r="Q93" s="117"/>
      <c r="R93" s="166"/>
    </row>
    <row collapsed="false" customFormat="true" customHeight="true" hidden="false" ht="19.9" outlineLevel="0" r="94" s="164">
      <c r="B94" s="165"/>
      <c r="C94" s="115"/>
      <c r="D94" s="129" t="s">
        <v>137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7" t="n">
        <f aca="false">N224</f>
        <v>0</v>
      </c>
      <c r="O94" s="117"/>
      <c r="P94" s="117"/>
      <c r="Q94" s="117"/>
      <c r="R94" s="166"/>
    </row>
    <row collapsed="false" customFormat="true" customHeight="true" hidden="false" ht="19.9" outlineLevel="0" r="95" s="164">
      <c r="B95" s="165"/>
      <c r="C95" s="115"/>
      <c r="D95" s="129" t="s">
        <v>138</v>
      </c>
      <c r="E95" s="115"/>
      <c r="F95" s="115"/>
      <c r="G95" s="115"/>
      <c r="H95" s="115"/>
      <c r="I95" s="115"/>
      <c r="J95" s="115"/>
      <c r="K95" s="115"/>
      <c r="L95" s="115"/>
      <c r="M95" s="115"/>
      <c r="N95" s="117" t="n">
        <f aca="false">N233</f>
        <v>0</v>
      </c>
      <c r="O95" s="117"/>
      <c r="P95" s="117"/>
      <c r="Q95" s="117"/>
      <c r="R95" s="166"/>
    </row>
    <row collapsed="false" customFormat="true" customHeight="true" hidden="false" ht="24.95" outlineLevel="0" r="96" s="158">
      <c r="B96" s="159"/>
      <c r="C96" s="160"/>
      <c r="D96" s="161" t="s">
        <v>139</v>
      </c>
      <c r="E96" s="160"/>
      <c r="F96" s="160"/>
      <c r="G96" s="160"/>
      <c r="H96" s="160"/>
      <c r="I96" s="160"/>
      <c r="J96" s="160"/>
      <c r="K96" s="160"/>
      <c r="L96" s="160"/>
      <c r="M96" s="160"/>
      <c r="N96" s="162" t="n">
        <f aca="false">N235</f>
        <v>0</v>
      </c>
      <c r="O96" s="162"/>
      <c r="P96" s="162"/>
      <c r="Q96" s="162"/>
      <c r="R96" s="163"/>
    </row>
    <row collapsed="false" customFormat="true" customHeight="true" hidden="false" ht="19.9" outlineLevel="0" r="97" s="164">
      <c r="B97" s="165"/>
      <c r="C97" s="115"/>
      <c r="D97" s="129" t="s">
        <v>140</v>
      </c>
      <c r="E97" s="115"/>
      <c r="F97" s="115"/>
      <c r="G97" s="115"/>
      <c r="H97" s="115"/>
      <c r="I97" s="115"/>
      <c r="J97" s="115"/>
      <c r="K97" s="115"/>
      <c r="L97" s="115"/>
      <c r="M97" s="115"/>
      <c r="N97" s="117" t="n">
        <f aca="false">N236</f>
        <v>0</v>
      </c>
      <c r="O97" s="117"/>
      <c r="P97" s="117"/>
      <c r="Q97" s="117"/>
      <c r="R97" s="166"/>
    </row>
    <row collapsed="false" customFormat="true" customHeight="true" hidden="false" ht="19.9" outlineLevel="0" r="98" s="164">
      <c r="B98" s="165"/>
      <c r="C98" s="115"/>
      <c r="D98" s="129" t="s">
        <v>141</v>
      </c>
      <c r="E98" s="115"/>
      <c r="F98" s="115"/>
      <c r="G98" s="115"/>
      <c r="H98" s="115"/>
      <c r="I98" s="115"/>
      <c r="J98" s="115"/>
      <c r="K98" s="115"/>
      <c r="L98" s="115"/>
      <c r="M98" s="115"/>
      <c r="N98" s="117" t="n">
        <f aca="false">N250</f>
        <v>0</v>
      </c>
      <c r="O98" s="117"/>
      <c r="P98" s="117"/>
      <c r="Q98" s="117"/>
      <c r="R98" s="166"/>
    </row>
    <row collapsed="false" customFormat="true" customHeight="true" hidden="false" ht="19.9" outlineLevel="0" r="99" s="164">
      <c r="B99" s="165"/>
      <c r="C99" s="115"/>
      <c r="D99" s="129" t="s">
        <v>142</v>
      </c>
      <c r="E99" s="115"/>
      <c r="F99" s="115"/>
      <c r="G99" s="115"/>
      <c r="H99" s="115"/>
      <c r="I99" s="115"/>
      <c r="J99" s="115"/>
      <c r="K99" s="115"/>
      <c r="L99" s="115"/>
      <c r="M99" s="115"/>
      <c r="N99" s="117" t="n">
        <f aca="false">N286</f>
        <v>0</v>
      </c>
      <c r="O99" s="117"/>
      <c r="P99" s="117"/>
      <c r="Q99" s="117"/>
      <c r="R99" s="166"/>
    </row>
    <row collapsed="false" customFormat="true" customHeight="true" hidden="false" ht="19.9" outlineLevel="0" r="100" s="164">
      <c r="B100" s="165"/>
      <c r="C100" s="115"/>
      <c r="D100" s="129" t="s">
        <v>143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117" t="n">
        <f aca="false">N375</f>
        <v>0</v>
      </c>
      <c r="O100" s="117"/>
      <c r="P100" s="117"/>
      <c r="Q100" s="117"/>
      <c r="R100" s="166"/>
    </row>
    <row collapsed="false" customFormat="true" customHeight="true" hidden="false" ht="19.9" outlineLevel="0" r="101" s="164">
      <c r="B101" s="165"/>
      <c r="C101" s="115"/>
      <c r="D101" s="129" t="s">
        <v>144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7" t="n">
        <f aca="false">N431</f>
        <v>0</v>
      </c>
      <c r="O101" s="117"/>
      <c r="P101" s="117"/>
      <c r="Q101" s="117"/>
      <c r="R101" s="166"/>
    </row>
    <row collapsed="false" customFormat="true" customHeight="true" hidden="false" ht="19.9" outlineLevel="0" r="102" s="164">
      <c r="B102" s="165"/>
      <c r="C102" s="115"/>
      <c r="D102" s="129" t="s">
        <v>145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117" t="n">
        <f aca="false">N452</f>
        <v>0</v>
      </c>
      <c r="O102" s="117"/>
      <c r="P102" s="117"/>
      <c r="Q102" s="117"/>
      <c r="R102" s="166"/>
    </row>
    <row collapsed="false" customFormat="true" customHeight="true" hidden="false" ht="19.9" outlineLevel="0" r="103" s="164">
      <c r="B103" s="165"/>
      <c r="C103" s="115"/>
      <c r="D103" s="129" t="s">
        <v>146</v>
      </c>
      <c r="E103" s="115"/>
      <c r="F103" s="115"/>
      <c r="G103" s="115"/>
      <c r="H103" s="115"/>
      <c r="I103" s="115"/>
      <c r="J103" s="115"/>
      <c r="K103" s="115"/>
      <c r="L103" s="115"/>
      <c r="M103" s="115"/>
      <c r="N103" s="117" t="n">
        <f aca="false">N493</f>
        <v>0</v>
      </c>
      <c r="O103" s="117"/>
      <c r="P103" s="117"/>
      <c r="Q103" s="117"/>
      <c r="R103" s="166"/>
    </row>
    <row collapsed="false" customFormat="true" customHeight="true" hidden="false" ht="19.9" outlineLevel="0" r="104" s="164">
      <c r="B104" s="165"/>
      <c r="C104" s="115"/>
      <c r="D104" s="129" t="s">
        <v>147</v>
      </c>
      <c r="E104" s="115"/>
      <c r="F104" s="115"/>
      <c r="G104" s="115"/>
      <c r="H104" s="115"/>
      <c r="I104" s="115"/>
      <c r="J104" s="115"/>
      <c r="K104" s="115"/>
      <c r="L104" s="115"/>
      <c r="M104" s="115"/>
      <c r="N104" s="117" t="n">
        <f aca="false">N507</f>
        <v>0</v>
      </c>
      <c r="O104" s="117"/>
      <c r="P104" s="117"/>
      <c r="Q104" s="117"/>
      <c r="R104" s="166"/>
    </row>
    <row collapsed="false" customFormat="true" customHeight="true" hidden="false" ht="19.9" outlineLevel="0" r="105" s="164">
      <c r="B105" s="165"/>
      <c r="C105" s="115"/>
      <c r="D105" s="129" t="s">
        <v>148</v>
      </c>
      <c r="E105" s="115"/>
      <c r="F105" s="115"/>
      <c r="G105" s="115"/>
      <c r="H105" s="115"/>
      <c r="I105" s="115"/>
      <c r="J105" s="115"/>
      <c r="K105" s="115"/>
      <c r="L105" s="115"/>
      <c r="M105" s="115"/>
      <c r="N105" s="117" t="n">
        <f aca="false">N522</f>
        <v>0</v>
      </c>
      <c r="O105" s="117"/>
      <c r="P105" s="117"/>
      <c r="Q105" s="117"/>
      <c r="R105" s="166"/>
    </row>
    <row collapsed="false" customFormat="true" customHeight="true" hidden="false" ht="19.9" outlineLevel="0" r="106" s="164">
      <c r="B106" s="165"/>
      <c r="C106" s="115"/>
      <c r="D106" s="129" t="s">
        <v>149</v>
      </c>
      <c r="E106" s="115"/>
      <c r="F106" s="115"/>
      <c r="G106" s="115"/>
      <c r="H106" s="115"/>
      <c r="I106" s="115"/>
      <c r="J106" s="115"/>
      <c r="K106" s="115"/>
      <c r="L106" s="115"/>
      <c r="M106" s="115"/>
      <c r="N106" s="117" t="n">
        <f aca="false">N532</f>
        <v>0</v>
      </c>
      <c r="O106" s="117"/>
      <c r="P106" s="117"/>
      <c r="Q106" s="117"/>
      <c r="R106" s="166"/>
    </row>
    <row collapsed="false" customFormat="true" customHeight="true" hidden="false" ht="19.9" outlineLevel="0" r="107" s="164">
      <c r="B107" s="165"/>
      <c r="C107" s="115"/>
      <c r="D107" s="129" t="s">
        <v>150</v>
      </c>
      <c r="E107" s="115"/>
      <c r="F107" s="115"/>
      <c r="G107" s="115"/>
      <c r="H107" s="115"/>
      <c r="I107" s="115"/>
      <c r="J107" s="115"/>
      <c r="K107" s="115"/>
      <c r="L107" s="115"/>
      <c r="M107" s="115"/>
      <c r="N107" s="117" t="n">
        <f aca="false">N544</f>
        <v>0</v>
      </c>
      <c r="O107" s="117"/>
      <c r="P107" s="117"/>
      <c r="Q107" s="117"/>
      <c r="R107" s="166"/>
    </row>
    <row collapsed="false" customFormat="true" customHeight="true" hidden="false" ht="21.75" outlineLevel="0" r="108" s="158">
      <c r="B108" s="159"/>
      <c r="C108" s="160"/>
      <c r="D108" s="161" t="s">
        <v>151</v>
      </c>
      <c r="E108" s="160"/>
      <c r="F108" s="160"/>
      <c r="G108" s="160"/>
      <c r="H108" s="160"/>
      <c r="I108" s="160"/>
      <c r="J108" s="160"/>
      <c r="K108" s="160"/>
      <c r="L108" s="160"/>
      <c r="M108" s="160"/>
      <c r="N108" s="167" t="n">
        <f aca="false">N556</f>
        <v>0</v>
      </c>
      <c r="O108" s="167"/>
      <c r="P108" s="167"/>
      <c r="Q108" s="167"/>
      <c r="R108" s="163"/>
    </row>
    <row collapsed="false" customFormat="true" customHeight="true" hidden="false" ht="21.75" outlineLevel="0" r="109" s="32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collapsed="false" customFormat="true" customHeight="true" hidden="false" ht="29.25" outlineLevel="0" r="110" s="32">
      <c r="B110" s="33"/>
      <c r="C110" s="157" t="s">
        <v>152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168" t="n">
        <f aca="false">ROUND(N111+N112+N113+N114+N115+N116,2)</f>
        <v>0</v>
      </c>
      <c r="O110" s="168"/>
      <c r="P110" s="168"/>
      <c r="Q110" s="168"/>
      <c r="R110" s="35"/>
      <c r="T110" s="169"/>
      <c r="U110" s="170" t="s">
        <v>40</v>
      </c>
    </row>
    <row collapsed="false" customFormat="true" customHeight="true" hidden="false" ht="18" outlineLevel="0" r="111" s="32">
      <c r="B111" s="171"/>
      <c r="C111" s="172"/>
      <c r="D111" s="135" t="s">
        <v>153</v>
      </c>
      <c r="E111" s="135"/>
      <c r="F111" s="135"/>
      <c r="G111" s="135"/>
      <c r="H111" s="135"/>
      <c r="I111" s="172"/>
      <c r="J111" s="172"/>
      <c r="K111" s="172"/>
      <c r="L111" s="172"/>
      <c r="M111" s="172"/>
      <c r="N111" s="130" t="n">
        <f aca="false">ROUND(N89*T111,2)</f>
        <v>0</v>
      </c>
      <c r="O111" s="130"/>
      <c r="P111" s="130"/>
      <c r="Q111" s="130"/>
      <c r="R111" s="173"/>
      <c r="S111" s="172"/>
      <c r="T111" s="174"/>
      <c r="U111" s="175" t="s">
        <v>43</v>
      </c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7" t="s">
        <v>154</v>
      </c>
      <c r="AZ111" s="176"/>
      <c r="BA111" s="176"/>
      <c r="BB111" s="176"/>
      <c r="BC111" s="176"/>
      <c r="BD111" s="176"/>
      <c r="BE111" s="178" t="e">
        <f aca="false">IF(U111="základní";N111;0)</f>
        <v>#VALUE!</v>
      </c>
      <c r="BF111" s="178" t="e">
        <f aca="false">IF(U111="snížená";N111;0)</f>
        <v>#VALUE!</v>
      </c>
      <c r="BG111" s="178" t="e">
        <f aca="false">IF(U111="zákl. přenesená";N111;0)</f>
        <v>#VALUE!</v>
      </c>
      <c r="BH111" s="178" t="e">
        <f aca="false">IF(U111="sníž. přenesená";N111;0)</f>
        <v>#VALUE!</v>
      </c>
      <c r="BI111" s="178" t="e">
        <f aca="false">IF(U111="nulová";N111;0)</f>
        <v>#VALUE!</v>
      </c>
      <c r="BJ111" s="177" t="s">
        <v>88</v>
      </c>
      <c r="BK111" s="176"/>
      <c r="BL111" s="176"/>
      <c r="BM111" s="176"/>
    </row>
    <row collapsed="false" customFormat="true" customHeight="true" hidden="false" ht="18" outlineLevel="0" r="112" s="32">
      <c r="B112" s="171"/>
      <c r="C112" s="172"/>
      <c r="D112" s="135" t="s">
        <v>155</v>
      </c>
      <c r="E112" s="135"/>
      <c r="F112" s="135"/>
      <c r="G112" s="135"/>
      <c r="H112" s="135"/>
      <c r="I112" s="172"/>
      <c r="J112" s="172"/>
      <c r="K112" s="172"/>
      <c r="L112" s="172"/>
      <c r="M112" s="172"/>
      <c r="N112" s="130" t="n">
        <f aca="false">ROUND(N89*T112,2)</f>
        <v>0</v>
      </c>
      <c r="O112" s="130"/>
      <c r="P112" s="130"/>
      <c r="Q112" s="130"/>
      <c r="R112" s="173"/>
      <c r="S112" s="172"/>
      <c r="T112" s="174"/>
      <c r="U112" s="175" t="s">
        <v>43</v>
      </c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7" t="s">
        <v>154</v>
      </c>
      <c r="AZ112" s="176"/>
      <c r="BA112" s="176"/>
      <c r="BB112" s="176"/>
      <c r="BC112" s="176"/>
      <c r="BD112" s="176"/>
      <c r="BE112" s="178" t="e">
        <f aca="false">IF(U112="základní";N112;0)</f>
        <v>#VALUE!</v>
      </c>
      <c r="BF112" s="178" t="e">
        <f aca="false">IF(U112="snížená";N112;0)</f>
        <v>#VALUE!</v>
      </c>
      <c r="BG112" s="178" t="e">
        <f aca="false">IF(U112="zákl. přenesená";N112;0)</f>
        <v>#VALUE!</v>
      </c>
      <c r="BH112" s="178" t="e">
        <f aca="false">IF(U112="sníž. přenesená";N112;0)</f>
        <v>#VALUE!</v>
      </c>
      <c r="BI112" s="178" t="e">
        <f aca="false">IF(U112="nulová";N112;0)</f>
        <v>#VALUE!</v>
      </c>
      <c r="BJ112" s="177" t="s">
        <v>88</v>
      </c>
      <c r="BK112" s="176"/>
      <c r="BL112" s="176"/>
      <c r="BM112" s="176"/>
    </row>
    <row collapsed="false" customFormat="true" customHeight="true" hidden="false" ht="18" outlineLevel="0" r="113" s="32">
      <c r="B113" s="171"/>
      <c r="C113" s="172"/>
      <c r="D113" s="135" t="s">
        <v>156</v>
      </c>
      <c r="E113" s="135"/>
      <c r="F113" s="135"/>
      <c r="G113" s="135"/>
      <c r="H113" s="135"/>
      <c r="I113" s="172"/>
      <c r="J113" s="172"/>
      <c r="K113" s="172"/>
      <c r="L113" s="172"/>
      <c r="M113" s="172"/>
      <c r="N113" s="130" t="n">
        <f aca="false">ROUND(N89*T113,2)</f>
        <v>0</v>
      </c>
      <c r="O113" s="130"/>
      <c r="P113" s="130"/>
      <c r="Q113" s="130"/>
      <c r="R113" s="173"/>
      <c r="S113" s="172"/>
      <c r="T113" s="174"/>
      <c r="U113" s="175" t="s">
        <v>43</v>
      </c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7" t="s">
        <v>154</v>
      </c>
      <c r="AZ113" s="176"/>
      <c r="BA113" s="176"/>
      <c r="BB113" s="176"/>
      <c r="BC113" s="176"/>
      <c r="BD113" s="176"/>
      <c r="BE113" s="178" t="e">
        <f aca="false">IF(U113="základní";N113;0)</f>
        <v>#VALUE!</v>
      </c>
      <c r="BF113" s="178" t="e">
        <f aca="false">IF(U113="snížená";N113;0)</f>
        <v>#VALUE!</v>
      </c>
      <c r="BG113" s="178" t="e">
        <f aca="false">IF(U113="zákl. přenesená";N113;0)</f>
        <v>#VALUE!</v>
      </c>
      <c r="BH113" s="178" t="e">
        <f aca="false">IF(U113="sníž. přenesená";N113;0)</f>
        <v>#VALUE!</v>
      </c>
      <c r="BI113" s="178" t="e">
        <f aca="false">IF(U113="nulová";N113;0)</f>
        <v>#VALUE!</v>
      </c>
      <c r="BJ113" s="177" t="s">
        <v>88</v>
      </c>
      <c r="BK113" s="176"/>
      <c r="BL113" s="176"/>
      <c r="BM113" s="176"/>
    </row>
    <row collapsed="false" customFormat="true" customHeight="true" hidden="false" ht="18" outlineLevel="0" r="114" s="32">
      <c r="B114" s="171"/>
      <c r="C114" s="172"/>
      <c r="D114" s="135" t="s">
        <v>157</v>
      </c>
      <c r="E114" s="135"/>
      <c r="F114" s="135"/>
      <c r="G114" s="135"/>
      <c r="H114" s="135"/>
      <c r="I114" s="172"/>
      <c r="J114" s="172"/>
      <c r="K114" s="172"/>
      <c r="L114" s="172"/>
      <c r="M114" s="172"/>
      <c r="N114" s="130" t="n">
        <f aca="false">ROUND(N89*T114,2)</f>
        <v>0</v>
      </c>
      <c r="O114" s="130"/>
      <c r="P114" s="130"/>
      <c r="Q114" s="130"/>
      <c r="R114" s="173"/>
      <c r="S114" s="172"/>
      <c r="T114" s="174"/>
      <c r="U114" s="175" t="s">
        <v>43</v>
      </c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7" t="s">
        <v>154</v>
      </c>
      <c r="AZ114" s="176"/>
      <c r="BA114" s="176"/>
      <c r="BB114" s="176"/>
      <c r="BC114" s="176"/>
      <c r="BD114" s="176"/>
      <c r="BE114" s="178" t="e">
        <f aca="false">IF(U114="základní";N114;0)</f>
        <v>#VALUE!</v>
      </c>
      <c r="BF114" s="178" t="e">
        <f aca="false">IF(U114="snížená";N114;0)</f>
        <v>#VALUE!</v>
      </c>
      <c r="BG114" s="178" t="e">
        <f aca="false">IF(U114="zákl. přenesená";N114;0)</f>
        <v>#VALUE!</v>
      </c>
      <c r="BH114" s="178" t="e">
        <f aca="false">IF(U114="sníž. přenesená";N114;0)</f>
        <v>#VALUE!</v>
      </c>
      <c r="BI114" s="178" t="e">
        <f aca="false">IF(U114="nulová";N114;0)</f>
        <v>#VALUE!</v>
      </c>
      <c r="BJ114" s="177" t="s">
        <v>88</v>
      </c>
      <c r="BK114" s="176"/>
      <c r="BL114" s="176"/>
      <c r="BM114" s="176"/>
    </row>
    <row collapsed="false" customFormat="true" customHeight="true" hidden="false" ht="18" outlineLevel="0" r="115" s="32">
      <c r="B115" s="171"/>
      <c r="C115" s="172"/>
      <c r="D115" s="135" t="s">
        <v>158</v>
      </c>
      <c r="E115" s="135"/>
      <c r="F115" s="135"/>
      <c r="G115" s="135"/>
      <c r="H115" s="135"/>
      <c r="I115" s="172"/>
      <c r="J115" s="172"/>
      <c r="K115" s="172"/>
      <c r="L115" s="172"/>
      <c r="M115" s="172"/>
      <c r="N115" s="130" t="n">
        <f aca="false">ROUND(N89*T115,2)</f>
        <v>0</v>
      </c>
      <c r="O115" s="130"/>
      <c r="P115" s="130"/>
      <c r="Q115" s="130"/>
      <c r="R115" s="173"/>
      <c r="S115" s="172"/>
      <c r="T115" s="174"/>
      <c r="U115" s="175" t="s">
        <v>43</v>
      </c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7" t="s">
        <v>154</v>
      </c>
      <c r="AZ115" s="176"/>
      <c r="BA115" s="176"/>
      <c r="BB115" s="176"/>
      <c r="BC115" s="176"/>
      <c r="BD115" s="176"/>
      <c r="BE115" s="178" t="e">
        <f aca="false">IF(U115="základní";N115;0)</f>
        <v>#VALUE!</v>
      </c>
      <c r="BF115" s="178" t="e">
        <f aca="false">IF(U115="snížená";N115;0)</f>
        <v>#VALUE!</v>
      </c>
      <c r="BG115" s="178" t="e">
        <f aca="false">IF(U115="zákl. přenesená";N115;0)</f>
        <v>#VALUE!</v>
      </c>
      <c r="BH115" s="178" t="e">
        <f aca="false">IF(U115="sníž. přenesená";N115;0)</f>
        <v>#VALUE!</v>
      </c>
      <c r="BI115" s="178" t="e">
        <f aca="false">IF(U115="nulová";N115;0)</f>
        <v>#VALUE!</v>
      </c>
      <c r="BJ115" s="177" t="s">
        <v>88</v>
      </c>
      <c r="BK115" s="176"/>
      <c r="BL115" s="176"/>
      <c r="BM115" s="176"/>
    </row>
    <row collapsed="false" customFormat="true" customHeight="true" hidden="false" ht="18" outlineLevel="0" r="116" s="32">
      <c r="B116" s="171"/>
      <c r="C116" s="172"/>
      <c r="D116" s="179" t="s">
        <v>159</v>
      </c>
      <c r="E116" s="172"/>
      <c r="F116" s="172"/>
      <c r="G116" s="172"/>
      <c r="H116" s="172"/>
      <c r="I116" s="172"/>
      <c r="J116" s="172"/>
      <c r="K116" s="172"/>
      <c r="L116" s="172"/>
      <c r="M116" s="172"/>
      <c r="N116" s="130" t="n">
        <f aca="false">ROUND(N89*T116,2)</f>
        <v>0</v>
      </c>
      <c r="O116" s="130"/>
      <c r="P116" s="130"/>
      <c r="Q116" s="130"/>
      <c r="R116" s="173"/>
      <c r="S116" s="172"/>
      <c r="T116" s="180"/>
      <c r="U116" s="181" t="s">
        <v>43</v>
      </c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7" t="s">
        <v>160</v>
      </c>
      <c r="AZ116" s="176"/>
      <c r="BA116" s="176"/>
      <c r="BB116" s="176"/>
      <c r="BC116" s="176"/>
      <c r="BD116" s="176"/>
      <c r="BE116" s="178" t="e">
        <f aca="false">IF(U116="základní";N116;0)</f>
        <v>#VALUE!</v>
      </c>
      <c r="BF116" s="178" t="e">
        <f aca="false">IF(U116="snížená";N116;0)</f>
        <v>#VALUE!</v>
      </c>
      <c r="BG116" s="178" t="e">
        <f aca="false">IF(U116="zákl. přenesená";N116;0)</f>
        <v>#VALUE!</v>
      </c>
      <c r="BH116" s="178" t="e">
        <f aca="false">IF(U116="sníž. přenesená";N116;0)</f>
        <v>#VALUE!</v>
      </c>
      <c r="BI116" s="178" t="e">
        <f aca="false">IF(U116="nulová";N116;0)</f>
        <v>#VALUE!</v>
      </c>
      <c r="BJ116" s="177" t="s">
        <v>88</v>
      </c>
      <c r="BK116" s="176"/>
      <c r="BL116" s="176"/>
      <c r="BM116" s="176"/>
    </row>
    <row collapsed="false" customFormat="true" customHeight="true" hidden="false" ht="13.5" outlineLevel="0" r="117" s="32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collapsed="false" customFormat="true" customHeight="true" hidden="false" ht="29.25" outlineLevel="0" r="118" s="32">
      <c r="B118" s="33"/>
      <c r="C118" s="140" t="s">
        <v>116</v>
      </c>
      <c r="D118" s="141"/>
      <c r="E118" s="141"/>
      <c r="F118" s="141"/>
      <c r="G118" s="141"/>
      <c r="H118" s="141"/>
      <c r="I118" s="141"/>
      <c r="J118" s="141"/>
      <c r="K118" s="141"/>
      <c r="L118" s="142" t="n">
        <f aca="false">ROUND(SUM(N89+N110),2)</f>
        <v>0</v>
      </c>
      <c r="M118" s="142"/>
      <c r="N118" s="142"/>
      <c r="O118" s="142"/>
      <c r="P118" s="142"/>
      <c r="Q118" s="142"/>
      <c r="R118" s="35"/>
    </row>
    <row collapsed="false" customFormat="true" customHeight="true" hidden="false" ht="6.95" outlineLevel="0" r="119" s="32"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</row>
    <row collapsed="false" customFormat="true" customHeight="true" hidden="false" ht="6.95" outlineLevel="0" r="123" s="32"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7"/>
    </row>
    <row collapsed="false" customFormat="true" customHeight="true" hidden="false" ht="36.95" outlineLevel="0" r="124" s="32">
      <c r="B124" s="33"/>
      <c r="C124" s="15" t="s">
        <v>161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35"/>
    </row>
    <row collapsed="false" customFormat="true" customHeight="true" hidden="false" ht="6.95" outlineLevel="0" r="125" s="32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collapsed="false" customFormat="true" customHeight="true" hidden="false" ht="30" outlineLevel="0" r="126" s="32">
      <c r="B126" s="33"/>
      <c r="C126" s="25" t="s">
        <v>18</v>
      </c>
      <c r="D126" s="34"/>
      <c r="E126" s="34"/>
      <c r="F126" s="145" t="str">
        <f aca="false">F6</f>
        <v>VÝSTAVBA BYTOVÉHO DOMU PODPOROVANÉHO BYDLENI V POTŠTÁTĚ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34"/>
      <c r="R126" s="35"/>
    </row>
    <row collapsed="false" customFormat="false" customHeight="true" hidden="false" ht="30" outlineLevel="0" r="127">
      <c r="B127" s="14"/>
      <c r="C127" s="25" t="s">
        <v>123</v>
      </c>
      <c r="D127" s="19"/>
      <c r="E127" s="19"/>
      <c r="F127" s="145" t="s">
        <v>124</v>
      </c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9"/>
      <c r="R127" s="16"/>
    </row>
    <row collapsed="false" customFormat="true" customHeight="true" hidden="false" ht="36.95" outlineLevel="0" r="128" s="32">
      <c r="B128" s="33"/>
      <c r="C128" s="74" t="s">
        <v>125</v>
      </c>
      <c r="D128" s="34"/>
      <c r="E128" s="34"/>
      <c r="F128" s="76" t="str">
        <f aca="false">F8</f>
        <v>a - D1.1 Architektonické a stavebně technické řešení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34"/>
      <c r="R128" s="35"/>
    </row>
    <row collapsed="false" customFormat="true" customHeight="true" hidden="false" ht="6.95" outlineLevel="0" r="129" s="32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</row>
    <row collapsed="false" customFormat="true" customHeight="true" hidden="false" ht="18" outlineLevel="0" r="130" s="32">
      <c r="B130" s="33"/>
      <c r="C130" s="25" t="s">
        <v>22</v>
      </c>
      <c r="D130" s="34"/>
      <c r="E130" s="34"/>
      <c r="F130" s="21" t="n">
        <f aca="false">F10</f>
        <v>0</v>
      </c>
      <c r="G130" s="34"/>
      <c r="H130" s="34"/>
      <c r="I130" s="34"/>
      <c r="J130" s="34"/>
      <c r="K130" s="25" t="s">
        <v>24</v>
      </c>
      <c r="L130" s="34"/>
      <c r="M130" s="79" t="str">
        <f aca="false">IF(O10="","",O10)</f>
        <v>17. 12. 2016</v>
      </c>
      <c r="N130" s="79"/>
      <c r="O130" s="79"/>
      <c r="P130" s="79"/>
      <c r="Q130" s="34"/>
      <c r="R130" s="35"/>
    </row>
    <row collapsed="false" customFormat="true" customHeight="true" hidden="false" ht="6.95" outlineLevel="0" r="131" s="32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collapsed="false" customFormat="true" customHeight="true" hidden="false" ht="15" outlineLevel="0" r="132" s="32">
      <c r="B132" s="33"/>
      <c r="C132" s="25" t="s">
        <v>26</v>
      </c>
      <c r="D132" s="34"/>
      <c r="E132" s="34"/>
      <c r="F132" s="21" t="str">
        <f aca="false">E13</f>
        <v/>
      </c>
      <c r="G132" s="34"/>
      <c r="H132" s="34"/>
      <c r="I132" s="34"/>
      <c r="J132" s="34"/>
      <c r="K132" s="25" t="s">
        <v>31</v>
      </c>
      <c r="L132" s="34"/>
      <c r="M132" s="21" t="str">
        <f aca="false">E19</f>
        <v>ing.arch. Martin Janda</v>
      </c>
      <c r="N132" s="21"/>
      <c r="O132" s="21"/>
      <c r="P132" s="21"/>
      <c r="Q132" s="21"/>
      <c r="R132" s="35"/>
    </row>
    <row collapsed="false" customFormat="true" customHeight="true" hidden="false" ht="14.45" outlineLevel="0" r="133" s="32">
      <c r="B133" s="33"/>
      <c r="C133" s="25" t="s">
        <v>29</v>
      </c>
      <c r="D133" s="34"/>
      <c r="E133" s="34"/>
      <c r="F133" s="21" t="str">
        <f aca="false">IF(E16="","",E16)</f>
        <v>Vyplň údaj</v>
      </c>
      <c r="G133" s="34"/>
      <c r="H133" s="34"/>
      <c r="I133" s="34"/>
      <c r="J133" s="34"/>
      <c r="K133" s="25" t="s">
        <v>34</v>
      </c>
      <c r="L133" s="34"/>
      <c r="M133" s="21" t="str">
        <f aca="false">E22</f>
        <v/>
      </c>
      <c r="N133" s="21"/>
      <c r="O133" s="21"/>
      <c r="P133" s="21"/>
      <c r="Q133" s="21"/>
      <c r="R133" s="35"/>
    </row>
    <row collapsed="false" customFormat="true" customHeight="true" hidden="false" ht="10.35" outlineLevel="0" r="134" s="32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</row>
    <row collapsed="false" customFormat="true" customHeight="true" hidden="false" ht="29.25" outlineLevel="0" r="135" s="182">
      <c r="B135" s="183"/>
      <c r="C135" s="184" t="s">
        <v>162</v>
      </c>
      <c r="D135" s="185" t="s">
        <v>163</v>
      </c>
      <c r="E135" s="185" t="s">
        <v>58</v>
      </c>
      <c r="F135" s="185" t="s">
        <v>164</v>
      </c>
      <c r="G135" s="185"/>
      <c r="H135" s="185"/>
      <c r="I135" s="185"/>
      <c r="J135" s="185" t="s">
        <v>165</v>
      </c>
      <c r="K135" s="185" t="s">
        <v>166</v>
      </c>
      <c r="L135" s="186" t="s">
        <v>167</v>
      </c>
      <c r="M135" s="186"/>
      <c r="N135" s="187" t="s">
        <v>130</v>
      </c>
      <c r="O135" s="187"/>
      <c r="P135" s="187"/>
      <c r="Q135" s="187"/>
      <c r="R135" s="188"/>
      <c r="T135" s="86" t="s">
        <v>168</v>
      </c>
      <c r="U135" s="87" t="s">
        <v>40</v>
      </c>
      <c r="V135" s="87" t="s">
        <v>169</v>
      </c>
      <c r="W135" s="87" t="s">
        <v>170</v>
      </c>
      <c r="X135" s="87" t="s">
        <v>171</v>
      </c>
      <c r="Y135" s="87" t="s">
        <v>172</v>
      </c>
      <c r="Z135" s="87" t="s">
        <v>173</v>
      </c>
      <c r="AA135" s="88" t="s">
        <v>174</v>
      </c>
    </row>
    <row collapsed="false" customFormat="true" customHeight="true" hidden="false" ht="29.25" outlineLevel="0" r="136" s="32">
      <c r="B136" s="33"/>
      <c r="C136" s="90" t="s">
        <v>127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189" t="n">
        <f aca="false">BK136</f>
        <v>0</v>
      </c>
      <c r="O136" s="189"/>
      <c r="P136" s="189"/>
      <c r="Q136" s="189"/>
      <c r="R136" s="35"/>
      <c r="T136" s="89"/>
      <c r="U136" s="54"/>
      <c r="V136" s="54"/>
      <c r="W136" s="190" t="n">
        <f aca="false">W137+W235+W556</f>
        <v>0</v>
      </c>
      <c r="X136" s="54"/>
      <c r="Y136" s="190" t="n">
        <f aca="false">Y137+Y235+Y556</f>
        <v>423.10937701</v>
      </c>
      <c r="Z136" s="54"/>
      <c r="AA136" s="191" t="n">
        <f aca="false">AA137+AA235+AA556</f>
        <v>0</v>
      </c>
      <c r="AT136" s="10" t="s">
        <v>75</v>
      </c>
      <c r="AU136" s="10" t="s">
        <v>132</v>
      </c>
      <c r="BK136" s="192" t="n">
        <f aca="false">BK137+BK235+BK556</f>
        <v>0</v>
      </c>
    </row>
    <row collapsed="false" customFormat="true" customHeight="true" hidden="false" ht="37.35" outlineLevel="0" r="137" s="193">
      <c r="B137" s="194"/>
      <c r="C137" s="195"/>
      <c r="D137" s="196" t="s">
        <v>133</v>
      </c>
      <c r="E137" s="196"/>
      <c r="F137" s="196"/>
      <c r="G137" s="196"/>
      <c r="H137" s="196"/>
      <c r="I137" s="196"/>
      <c r="J137" s="196"/>
      <c r="K137" s="196"/>
      <c r="L137" s="196"/>
      <c r="M137" s="196"/>
      <c r="N137" s="167" t="n">
        <f aca="false">BK137</f>
        <v>0</v>
      </c>
      <c r="O137" s="167"/>
      <c r="P137" s="167"/>
      <c r="Q137" s="167"/>
      <c r="R137" s="197"/>
      <c r="T137" s="198"/>
      <c r="U137" s="195"/>
      <c r="V137" s="195"/>
      <c r="W137" s="199" t="n">
        <f aca="false">W138+W147+W193+W224+W233</f>
        <v>0</v>
      </c>
      <c r="X137" s="195"/>
      <c r="Y137" s="199" t="n">
        <f aca="false">Y138+Y147+Y193+Y224+Y233</f>
        <v>344.79925928</v>
      </c>
      <c r="Z137" s="195"/>
      <c r="AA137" s="200" t="n">
        <f aca="false">AA138+AA147+AA193+AA224+AA233</f>
        <v>0</v>
      </c>
      <c r="AR137" s="201" t="s">
        <v>83</v>
      </c>
      <c r="AT137" s="202" t="s">
        <v>75</v>
      </c>
      <c r="AU137" s="202" t="s">
        <v>76</v>
      </c>
      <c r="AY137" s="201" t="s">
        <v>175</v>
      </c>
      <c r="BK137" s="203" t="n">
        <f aca="false">BK138+BK147+BK193+BK224+BK233</f>
        <v>0</v>
      </c>
    </row>
    <row collapsed="false" customFormat="true" customHeight="true" hidden="false" ht="19.9" outlineLevel="0" r="138" s="193">
      <c r="B138" s="194"/>
      <c r="C138" s="195"/>
      <c r="D138" s="204" t="s">
        <v>134</v>
      </c>
      <c r="E138" s="204"/>
      <c r="F138" s="204"/>
      <c r="G138" s="204"/>
      <c r="H138" s="204"/>
      <c r="I138" s="204"/>
      <c r="J138" s="204"/>
      <c r="K138" s="204"/>
      <c r="L138" s="204"/>
      <c r="M138" s="204"/>
      <c r="N138" s="205" t="n">
        <f aca="false">BK138</f>
        <v>0</v>
      </c>
      <c r="O138" s="205"/>
      <c r="P138" s="205"/>
      <c r="Q138" s="205"/>
      <c r="R138" s="197"/>
      <c r="T138" s="198"/>
      <c r="U138" s="195"/>
      <c r="V138" s="195"/>
      <c r="W138" s="199" t="n">
        <f aca="false">SUM(W139:W146)</f>
        <v>0</v>
      </c>
      <c r="X138" s="195"/>
      <c r="Y138" s="199" t="n">
        <f aca="false">SUM(Y139:Y146)</f>
        <v>0</v>
      </c>
      <c r="Z138" s="195"/>
      <c r="AA138" s="200" t="n">
        <f aca="false">SUM(AA139:AA146)</f>
        <v>0</v>
      </c>
      <c r="AR138" s="201" t="s">
        <v>83</v>
      </c>
      <c r="AT138" s="202" t="s">
        <v>75</v>
      </c>
      <c r="AU138" s="202" t="s">
        <v>83</v>
      </c>
      <c r="AY138" s="201" t="s">
        <v>175</v>
      </c>
      <c r="BK138" s="203" t="n">
        <f aca="false">SUM(BK139:BK146)</f>
        <v>0</v>
      </c>
    </row>
    <row collapsed="false" customFormat="true" customHeight="true" hidden="false" ht="31.5" outlineLevel="0" r="139" s="32">
      <c r="B139" s="171"/>
      <c r="C139" s="206" t="s">
        <v>176</v>
      </c>
      <c r="D139" s="206" t="s">
        <v>177</v>
      </c>
      <c r="E139" s="207" t="s">
        <v>178</v>
      </c>
      <c r="F139" s="208" t="s">
        <v>179</v>
      </c>
      <c r="G139" s="208"/>
      <c r="H139" s="208"/>
      <c r="I139" s="208"/>
      <c r="J139" s="209" t="s">
        <v>180</v>
      </c>
      <c r="K139" s="210" t="n">
        <v>42</v>
      </c>
      <c r="L139" s="211" t="n">
        <v>0</v>
      </c>
      <c r="M139" s="211"/>
      <c r="N139" s="212" t="n">
        <f aca="false">ROUND(L139*K139,2)</f>
        <v>0</v>
      </c>
      <c r="O139" s="212"/>
      <c r="P139" s="212"/>
      <c r="Q139" s="212"/>
      <c r="R139" s="173"/>
      <c r="T139" s="213"/>
      <c r="U139" s="44" t="s">
        <v>43</v>
      </c>
      <c r="V139" s="34"/>
      <c r="W139" s="214" t="n">
        <f aca="false">V139*K139</f>
        <v>0</v>
      </c>
      <c r="X139" s="214" t="n">
        <v>0</v>
      </c>
      <c r="Y139" s="214" t="n">
        <f aca="false">X139*K139</f>
        <v>0</v>
      </c>
      <c r="Z139" s="214" t="n">
        <v>0</v>
      </c>
      <c r="AA139" s="215" t="n">
        <f aca="false">Z139*K139</f>
        <v>0</v>
      </c>
      <c r="AR139" s="10" t="s">
        <v>181</v>
      </c>
      <c r="AT139" s="10" t="s">
        <v>177</v>
      </c>
      <c r="AU139" s="10" t="s">
        <v>88</v>
      </c>
      <c r="AY139" s="10" t="s">
        <v>175</v>
      </c>
      <c r="BE139" s="134" t="n">
        <f aca="false">IF(U139="základní",N139,0)</f>
        <v>0</v>
      </c>
      <c r="BF139" s="134" t="n">
        <f aca="false">IF(U139="snížená",N139,0)</f>
        <v>0</v>
      </c>
      <c r="BG139" s="134" t="n">
        <f aca="false">IF(U139="zákl. přenesená",N139,0)</f>
        <v>0</v>
      </c>
      <c r="BH139" s="134" t="n">
        <f aca="false">IF(U139="sníž. přenesená",N139,0)</f>
        <v>0</v>
      </c>
      <c r="BI139" s="134" t="n">
        <f aca="false">IF(U139="nulová",N139,0)</f>
        <v>0</v>
      </c>
      <c r="BJ139" s="10" t="s">
        <v>88</v>
      </c>
      <c r="BK139" s="134" t="n">
        <f aca="false">ROUND(L139*K139,2)</f>
        <v>0</v>
      </c>
      <c r="BL139" s="10" t="s">
        <v>181</v>
      </c>
      <c r="BM139" s="10" t="s">
        <v>182</v>
      </c>
    </row>
    <row collapsed="false" customFormat="true" customHeight="true" hidden="false" ht="31.5" outlineLevel="0" r="140" s="32">
      <c r="B140" s="171"/>
      <c r="C140" s="206" t="s">
        <v>183</v>
      </c>
      <c r="D140" s="206" t="s">
        <v>177</v>
      </c>
      <c r="E140" s="207" t="s">
        <v>184</v>
      </c>
      <c r="F140" s="208" t="s">
        <v>185</v>
      </c>
      <c r="G140" s="208"/>
      <c r="H140" s="208"/>
      <c r="I140" s="208"/>
      <c r="J140" s="209" t="s">
        <v>180</v>
      </c>
      <c r="K140" s="210" t="n">
        <v>42</v>
      </c>
      <c r="L140" s="211" t="n">
        <v>0</v>
      </c>
      <c r="M140" s="211"/>
      <c r="N140" s="212" t="n">
        <f aca="false">ROUND(L140*K140,2)</f>
        <v>0</v>
      </c>
      <c r="O140" s="212"/>
      <c r="P140" s="212"/>
      <c r="Q140" s="212"/>
      <c r="R140" s="173"/>
      <c r="T140" s="213"/>
      <c r="U140" s="44" t="s">
        <v>43</v>
      </c>
      <c r="V140" s="34"/>
      <c r="W140" s="214" t="n">
        <f aca="false">V140*K140</f>
        <v>0</v>
      </c>
      <c r="X140" s="214" t="n">
        <v>0</v>
      </c>
      <c r="Y140" s="214" t="n">
        <f aca="false">X140*K140</f>
        <v>0</v>
      </c>
      <c r="Z140" s="214" t="n">
        <v>0</v>
      </c>
      <c r="AA140" s="215" t="n">
        <f aca="false">Z140*K140</f>
        <v>0</v>
      </c>
      <c r="AR140" s="10" t="s">
        <v>181</v>
      </c>
      <c r="AT140" s="10" t="s">
        <v>177</v>
      </c>
      <c r="AU140" s="10" t="s">
        <v>88</v>
      </c>
      <c r="AY140" s="10" t="s">
        <v>175</v>
      </c>
      <c r="BE140" s="134" t="n">
        <f aca="false">IF(U140="základní",N140,0)</f>
        <v>0</v>
      </c>
      <c r="BF140" s="134" t="n">
        <f aca="false">IF(U140="snížená",N140,0)</f>
        <v>0</v>
      </c>
      <c r="BG140" s="134" t="n">
        <f aca="false">IF(U140="zákl. přenesená",N140,0)</f>
        <v>0</v>
      </c>
      <c r="BH140" s="134" t="n">
        <f aca="false">IF(U140="sníž. přenesená",N140,0)</f>
        <v>0</v>
      </c>
      <c r="BI140" s="134" t="n">
        <f aca="false">IF(U140="nulová",N140,0)</f>
        <v>0</v>
      </c>
      <c r="BJ140" s="10" t="s">
        <v>88</v>
      </c>
      <c r="BK140" s="134" t="n">
        <f aca="false">ROUND(L140*K140,2)</f>
        <v>0</v>
      </c>
      <c r="BL140" s="10" t="s">
        <v>181</v>
      </c>
      <c r="BM140" s="10" t="s">
        <v>186</v>
      </c>
    </row>
    <row collapsed="false" customFormat="true" customHeight="true" hidden="false" ht="31.5" outlineLevel="0" r="141" s="32">
      <c r="B141" s="171"/>
      <c r="C141" s="206" t="s">
        <v>187</v>
      </c>
      <c r="D141" s="206" t="s">
        <v>177</v>
      </c>
      <c r="E141" s="207" t="s">
        <v>188</v>
      </c>
      <c r="F141" s="208" t="s">
        <v>189</v>
      </c>
      <c r="G141" s="208"/>
      <c r="H141" s="208"/>
      <c r="I141" s="208"/>
      <c r="J141" s="209" t="s">
        <v>180</v>
      </c>
      <c r="K141" s="210" t="n">
        <v>22</v>
      </c>
      <c r="L141" s="211" t="n">
        <v>0</v>
      </c>
      <c r="M141" s="211"/>
      <c r="N141" s="212" t="n">
        <f aca="false">ROUND(L141*K141,2)</f>
        <v>0</v>
      </c>
      <c r="O141" s="212"/>
      <c r="P141" s="212"/>
      <c r="Q141" s="212"/>
      <c r="R141" s="173"/>
      <c r="T141" s="213"/>
      <c r="U141" s="44" t="s">
        <v>43</v>
      </c>
      <c r="V141" s="34"/>
      <c r="W141" s="214" t="n">
        <f aca="false">V141*K141</f>
        <v>0</v>
      </c>
      <c r="X141" s="214" t="n">
        <v>0</v>
      </c>
      <c r="Y141" s="214" t="n">
        <f aca="false">X141*K141</f>
        <v>0</v>
      </c>
      <c r="Z141" s="214" t="n">
        <v>0</v>
      </c>
      <c r="AA141" s="215" t="n">
        <f aca="false">Z141*K141</f>
        <v>0</v>
      </c>
      <c r="AR141" s="10" t="s">
        <v>181</v>
      </c>
      <c r="AT141" s="10" t="s">
        <v>177</v>
      </c>
      <c r="AU141" s="10" t="s">
        <v>88</v>
      </c>
      <c r="AY141" s="10" t="s">
        <v>175</v>
      </c>
      <c r="BE141" s="134" t="n">
        <f aca="false">IF(U141="základní",N141,0)</f>
        <v>0</v>
      </c>
      <c r="BF141" s="134" t="n">
        <f aca="false">IF(U141="snížená",N141,0)</f>
        <v>0</v>
      </c>
      <c r="BG141" s="134" t="n">
        <f aca="false">IF(U141="zákl. přenesená",N141,0)</f>
        <v>0</v>
      </c>
      <c r="BH141" s="134" t="n">
        <f aca="false">IF(U141="sníž. přenesená",N141,0)</f>
        <v>0</v>
      </c>
      <c r="BI141" s="134" t="n">
        <f aca="false">IF(U141="nulová",N141,0)</f>
        <v>0</v>
      </c>
      <c r="BJ141" s="10" t="s">
        <v>88</v>
      </c>
      <c r="BK141" s="134" t="n">
        <f aca="false">ROUND(L141*K141,2)</f>
        <v>0</v>
      </c>
      <c r="BL141" s="10" t="s">
        <v>181</v>
      </c>
      <c r="BM141" s="10" t="s">
        <v>190</v>
      </c>
    </row>
    <row collapsed="false" customFormat="true" customHeight="true" hidden="false" ht="22.5" outlineLevel="0" r="142" s="32">
      <c r="B142" s="171"/>
      <c r="C142" s="206" t="s">
        <v>191</v>
      </c>
      <c r="D142" s="206" t="s">
        <v>177</v>
      </c>
      <c r="E142" s="207" t="s">
        <v>192</v>
      </c>
      <c r="F142" s="208" t="s">
        <v>193</v>
      </c>
      <c r="G142" s="208"/>
      <c r="H142" s="208"/>
      <c r="I142" s="208"/>
      <c r="J142" s="209" t="s">
        <v>180</v>
      </c>
      <c r="K142" s="210" t="n">
        <v>22</v>
      </c>
      <c r="L142" s="211" t="n">
        <v>0</v>
      </c>
      <c r="M142" s="211"/>
      <c r="N142" s="212" t="n">
        <f aca="false">ROUND(L142*K142,2)</f>
        <v>0</v>
      </c>
      <c r="O142" s="212"/>
      <c r="P142" s="212"/>
      <c r="Q142" s="212"/>
      <c r="R142" s="173"/>
      <c r="T142" s="213"/>
      <c r="U142" s="44" t="s">
        <v>43</v>
      </c>
      <c r="V142" s="34"/>
      <c r="W142" s="214" t="n">
        <f aca="false">V142*K142</f>
        <v>0</v>
      </c>
      <c r="X142" s="214" t="n">
        <v>0</v>
      </c>
      <c r="Y142" s="214" t="n">
        <f aca="false">X142*K142</f>
        <v>0</v>
      </c>
      <c r="Z142" s="214" t="n">
        <v>0</v>
      </c>
      <c r="AA142" s="215" t="n">
        <f aca="false">Z142*K142</f>
        <v>0</v>
      </c>
      <c r="AR142" s="10" t="s">
        <v>181</v>
      </c>
      <c r="AT142" s="10" t="s">
        <v>177</v>
      </c>
      <c r="AU142" s="10" t="s">
        <v>88</v>
      </c>
      <c r="AY142" s="10" t="s">
        <v>175</v>
      </c>
      <c r="BE142" s="134" t="n">
        <f aca="false">IF(U142="základní",N142,0)</f>
        <v>0</v>
      </c>
      <c r="BF142" s="134" t="n">
        <f aca="false">IF(U142="snížená",N142,0)</f>
        <v>0</v>
      </c>
      <c r="BG142" s="134" t="n">
        <f aca="false">IF(U142="zákl. přenesená",N142,0)</f>
        <v>0</v>
      </c>
      <c r="BH142" s="134" t="n">
        <f aca="false">IF(U142="sníž. přenesená",N142,0)</f>
        <v>0</v>
      </c>
      <c r="BI142" s="134" t="n">
        <f aca="false">IF(U142="nulová",N142,0)</f>
        <v>0</v>
      </c>
      <c r="BJ142" s="10" t="s">
        <v>88</v>
      </c>
      <c r="BK142" s="134" t="n">
        <f aca="false">ROUND(L142*K142,2)</f>
        <v>0</v>
      </c>
      <c r="BL142" s="10" t="s">
        <v>181</v>
      </c>
      <c r="BM142" s="10" t="s">
        <v>194</v>
      </c>
    </row>
    <row collapsed="false" customFormat="true" customHeight="true" hidden="false" ht="31.5" outlineLevel="0" r="143" s="32">
      <c r="B143" s="171"/>
      <c r="C143" s="206" t="s">
        <v>195</v>
      </c>
      <c r="D143" s="206" t="s">
        <v>177</v>
      </c>
      <c r="E143" s="207" t="s">
        <v>196</v>
      </c>
      <c r="F143" s="208" t="s">
        <v>197</v>
      </c>
      <c r="G143" s="208"/>
      <c r="H143" s="208"/>
      <c r="I143" s="208"/>
      <c r="J143" s="209" t="s">
        <v>198</v>
      </c>
      <c r="K143" s="210" t="n">
        <v>41.8</v>
      </c>
      <c r="L143" s="211" t="n">
        <v>0</v>
      </c>
      <c r="M143" s="211"/>
      <c r="N143" s="212" t="n">
        <f aca="false">ROUND(L143*K143,2)</f>
        <v>0</v>
      </c>
      <c r="O143" s="212"/>
      <c r="P143" s="212"/>
      <c r="Q143" s="212"/>
      <c r="R143" s="173"/>
      <c r="T143" s="213"/>
      <c r="U143" s="44" t="s">
        <v>43</v>
      </c>
      <c r="V143" s="34"/>
      <c r="W143" s="214" t="n">
        <f aca="false">V143*K143</f>
        <v>0</v>
      </c>
      <c r="X143" s="214" t="n">
        <v>0</v>
      </c>
      <c r="Y143" s="214" t="n">
        <f aca="false">X143*K143</f>
        <v>0</v>
      </c>
      <c r="Z143" s="214" t="n">
        <v>0</v>
      </c>
      <c r="AA143" s="215" t="n">
        <f aca="false">Z143*K143</f>
        <v>0</v>
      </c>
      <c r="AR143" s="10" t="s">
        <v>181</v>
      </c>
      <c r="AT143" s="10" t="s">
        <v>177</v>
      </c>
      <c r="AU143" s="10" t="s">
        <v>88</v>
      </c>
      <c r="AY143" s="10" t="s">
        <v>175</v>
      </c>
      <c r="BE143" s="134" t="n">
        <f aca="false">IF(U143="základní",N143,0)</f>
        <v>0</v>
      </c>
      <c r="BF143" s="134" t="n">
        <f aca="false">IF(U143="snížená",N143,0)</f>
        <v>0</v>
      </c>
      <c r="BG143" s="134" t="n">
        <f aca="false">IF(U143="zákl. přenesená",N143,0)</f>
        <v>0</v>
      </c>
      <c r="BH143" s="134" t="n">
        <f aca="false">IF(U143="sníž. přenesená",N143,0)</f>
        <v>0</v>
      </c>
      <c r="BI143" s="134" t="n">
        <f aca="false">IF(U143="nulová",N143,0)</f>
        <v>0</v>
      </c>
      <c r="BJ143" s="10" t="s">
        <v>88</v>
      </c>
      <c r="BK143" s="134" t="n">
        <f aca="false">ROUND(L143*K143,2)</f>
        <v>0</v>
      </c>
      <c r="BL143" s="10" t="s">
        <v>181</v>
      </c>
      <c r="BM143" s="10" t="s">
        <v>199</v>
      </c>
    </row>
    <row collapsed="false" customFormat="true" customHeight="true" hidden="false" ht="22.5" outlineLevel="0" r="144" s="216">
      <c r="B144" s="217"/>
      <c r="C144" s="218"/>
      <c r="D144" s="218"/>
      <c r="E144" s="219"/>
      <c r="F144" s="220" t="s">
        <v>200</v>
      </c>
      <c r="G144" s="220"/>
      <c r="H144" s="220"/>
      <c r="I144" s="220"/>
      <c r="J144" s="218"/>
      <c r="K144" s="221" t="n">
        <v>41.8</v>
      </c>
      <c r="L144" s="218"/>
      <c r="M144" s="218"/>
      <c r="N144" s="218"/>
      <c r="O144" s="218"/>
      <c r="P144" s="218"/>
      <c r="Q144" s="218"/>
      <c r="R144" s="222"/>
      <c r="T144" s="223"/>
      <c r="U144" s="218"/>
      <c r="V144" s="218"/>
      <c r="W144" s="218"/>
      <c r="X144" s="218"/>
      <c r="Y144" s="218"/>
      <c r="Z144" s="218"/>
      <c r="AA144" s="224"/>
      <c r="AT144" s="225" t="s">
        <v>201</v>
      </c>
      <c r="AU144" s="225" t="s">
        <v>88</v>
      </c>
      <c r="AV144" s="216" t="s">
        <v>88</v>
      </c>
      <c r="AW144" s="216" t="s">
        <v>33</v>
      </c>
      <c r="AX144" s="216" t="s">
        <v>83</v>
      </c>
      <c r="AY144" s="225" t="s">
        <v>175</v>
      </c>
    </row>
    <row collapsed="false" customFormat="true" customHeight="true" hidden="false" ht="31.5" outlineLevel="0" r="145" s="32">
      <c r="B145" s="171"/>
      <c r="C145" s="206" t="s">
        <v>202</v>
      </c>
      <c r="D145" s="206" t="s">
        <v>177</v>
      </c>
      <c r="E145" s="207" t="s">
        <v>203</v>
      </c>
      <c r="F145" s="208" t="s">
        <v>204</v>
      </c>
      <c r="G145" s="208"/>
      <c r="H145" s="208"/>
      <c r="I145" s="208"/>
      <c r="J145" s="209" t="s">
        <v>180</v>
      </c>
      <c r="K145" s="210" t="n">
        <v>20</v>
      </c>
      <c r="L145" s="211" t="n">
        <v>0</v>
      </c>
      <c r="M145" s="211"/>
      <c r="N145" s="212" t="n">
        <f aca="false">ROUND(L145*K145,2)</f>
        <v>0</v>
      </c>
      <c r="O145" s="212"/>
      <c r="P145" s="212"/>
      <c r="Q145" s="212"/>
      <c r="R145" s="173"/>
      <c r="T145" s="213"/>
      <c r="U145" s="44" t="s">
        <v>43</v>
      </c>
      <c r="V145" s="34"/>
      <c r="W145" s="214" t="n">
        <f aca="false">V145*K145</f>
        <v>0</v>
      </c>
      <c r="X145" s="214" t="n">
        <v>0</v>
      </c>
      <c r="Y145" s="214" t="n">
        <f aca="false">X145*K145</f>
        <v>0</v>
      </c>
      <c r="Z145" s="214" t="n">
        <v>0</v>
      </c>
      <c r="AA145" s="215" t="n">
        <f aca="false">Z145*K145</f>
        <v>0</v>
      </c>
      <c r="AR145" s="10" t="s">
        <v>181</v>
      </c>
      <c r="AT145" s="10" t="s">
        <v>177</v>
      </c>
      <c r="AU145" s="10" t="s">
        <v>88</v>
      </c>
      <c r="AY145" s="10" t="s">
        <v>175</v>
      </c>
      <c r="BE145" s="134" t="n">
        <f aca="false">IF(U145="základní",N145,0)</f>
        <v>0</v>
      </c>
      <c r="BF145" s="134" t="n">
        <f aca="false">IF(U145="snížená",N145,0)</f>
        <v>0</v>
      </c>
      <c r="BG145" s="134" t="n">
        <f aca="false">IF(U145="zákl. přenesená",N145,0)</f>
        <v>0</v>
      </c>
      <c r="BH145" s="134" t="n">
        <f aca="false">IF(U145="sníž. přenesená",N145,0)</f>
        <v>0</v>
      </c>
      <c r="BI145" s="134" t="n">
        <f aca="false">IF(U145="nulová",N145,0)</f>
        <v>0</v>
      </c>
      <c r="BJ145" s="10" t="s">
        <v>88</v>
      </c>
      <c r="BK145" s="134" t="n">
        <f aca="false">ROUND(L145*K145,2)</f>
        <v>0</v>
      </c>
      <c r="BL145" s="10" t="s">
        <v>181</v>
      </c>
      <c r="BM145" s="10" t="s">
        <v>205</v>
      </c>
    </row>
    <row collapsed="false" customFormat="true" customHeight="true" hidden="false" ht="22.5" outlineLevel="0" r="146" s="32">
      <c r="B146" s="171"/>
      <c r="C146" s="206" t="s">
        <v>206</v>
      </c>
      <c r="D146" s="206" t="s">
        <v>177</v>
      </c>
      <c r="E146" s="207" t="s">
        <v>207</v>
      </c>
      <c r="F146" s="208"/>
      <c r="G146" s="208"/>
      <c r="H146" s="208"/>
      <c r="I146" s="208"/>
      <c r="J146" s="209"/>
      <c r="K146" s="210" t="n">
        <v>0</v>
      </c>
      <c r="L146" s="211" t="n">
        <v>0</v>
      </c>
      <c r="M146" s="211"/>
      <c r="N146" s="212" t="n">
        <f aca="false">ROUND(L146*K146,2)</f>
        <v>0</v>
      </c>
      <c r="O146" s="212"/>
      <c r="P146" s="212"/>
      <c r="Q146" s="212"/>
      <c r="R146" s="173"/>
      <c r="T146" s="213"/>
      <c r="U146" s="44" t="s">
        <v>43</v>
      </c>
      <c r="V146" s="34"/>
      <c r="W146" s="214" t="n">
        <f aca="false">V146*K146</f>
        <v>0</v>
      </c>
      <c r="X146" s="214" t="n">
        <v>0</v>
      </c>
      <c r="Y146" s="214" t="n">
        <f aca="false">X146*K146</f>
        <v>0</v>
      </c>
      <c r="Z146" s="214" t="n">
        <v>0</v>
      </c>
      <c r="AA146" s="215" t="n">
        <f aca="false">Z146*K146</f>
        <v>0</v>
      </c>
      <c r="AR146" s="10" t="s">
        <v>181</v>
      </c>
      <c r="AT146" s="10" t="s">
        <v>177</v>
      </c>
      <c r="AU146" s="10" t="s">
        <v>88</v>
      </c>
      <c r="AY146" s="10" t="s">
        <v>175</v>
      </c>
      <c r="BE146" s="134" t="n">
        <f aca="false">IF(U146="základní",N146,0)</f>
        <v>0</v>
      </c>
      <c r="BF146" s="134" t="n">
        <f aca="false">IF(U146="snížená",N146,0)</f>
        <v>0</v>
      </c>
      <c r="BG146" s="134" t="n">
        <f aca="false">IF(U146="zákl. přenesená",N146,0)</f>
        <v>0</v>
      </c>
      <c r="BH146" s="134" t="n">
        <f aca="false">IF(U146="sníž. přenesená",N146,0)</f>
        <v>0</v>
      </c>
      <c r="BI146" s="134" t="n">
        <f aca="false">IF(U146="nulová",N146,0)</f>
        <v>0</v>
      </c>
      <c r="BJ146" s="10" t="s">
        <v>88</v>
      </c>
      <c r="BK146" s="134" t="n">
        <f aca="false">ROUND(L146*K146,2)</f>
        <v>0</v>
      </c>
      <c r="BL146" s="10" t="s">
        <v>181</v>
      </c>
      <c r="BM146" s="10" t="s">
        <v>208</v>
      </c>
    </row>
    <row collapsed="false" customFormat="true" customHeight="true" hidden="false" ht="29.85" outlineLevel="0" r="147" s="193">
      <c r="B147" s="194"/>
      <c r="C147" s="195"/>
      <c r="D147" s="204" t="s">
        <v>135</v>
      </c>
      <c r="E147" s="204"/>
      <c r="F147" s="204"/>
      <c r="G147" s="204"/>
      <c r="H147" s="204"/>
      <c r="I147" s="204"/>
      <c r="J147" s="204"/>
      <c r="K147" s="204"/>
      <c r="L147" s="204"/>
      <c r="M147" s="204"/>
      <c r="N147" s="226" t="n">
        <f aca="false">BK147</f>
        <v>0</v>
      </c>
      <c r="O147" s="226"/>
      <c r="P147" s="226"/>
      <c r="Q147" s="226"/>
      <c r="R147" s="197"/>
      <c r="T147" s="198"/>
      <c r="U147" s="195"/>
      <c r="V147" s="195"/>
      <c r="W147" s="199" t="n">
        <f aca="false">SUM(W148:W192)</f>
        <v>0</v>
      </c>
      <c r="X147" s="195"/>
      <c r="Y147" s="199" t="n">
        <f aca="false">SUM(Y148:Y192)</f>
        <v>334.61718445</v>
      </c>
      <c r="Z147" s="195"/>
      <c r="AA147" s="200" t="n">
        <f aca="false">SUM(AA148:AA192)</f>
        <v>0</v>
      </c>
      <c r="AR147" s="201" t="s">
        <v>83</v>
      </c>
      <c r="AT147" s="202" t="s">
        <v>75</v>
      </c>
      <c r="AU147" s="202" t="s">
        <v>83</v>
      </c>
      <c r="AY147" s="201" t="s">
        <v>175</v>
      </c>
      <c r="BK147" s="203" t="n">
        <f aca="false">SUM(BK148:BK192)</f>
        <v>0</v>
      </c>
    </row>
    <row collapsed="false" customFormat="true" customHeight="true" hidden="false" ht="31.5" outlineLevel="0" r="148" s="32">
      <c r="B148" s="171"/>
      <c r="C148" s="206" t="s">
        <v>83</v>
      </c>
      <c r="D148" s="206" t="s">
        <v>177</v>
      </c>
      <c r="E148" s="207" t="s">
        <v>209</v>
      </c>
      <c r="F148" s="208" t="s">
        <v>210</v>
      </c>
      <c r="G148" s="208"/>
      <c r="H148" s="208"/>
      <c r="I148" s="208"/>
      <c r="J148" s="209" t="s">
        <v>180</v>
      </c>
      <c r="K148" s="210" t="n">
        <v>41.787</v>
      </c>
      <c r="L148" s="211" t="n">
        <v>0</v>
      </c>
      <c r="M148" s="211"/>
      <c r="N148" s="212" t="n">
        <f aca="false">ROUND(L148*K148,2)</f>
        <v>0</v>
      </c>
      <c r="O148" s="212"/>
      <c r="P148" s="212"/>
      <c r="Q148" s="212"/>
      <c r="R148" s="173"/>
      <c r="T148" s="213"/>
      <c r="U148" s="44" t="s">
        <v>43</v>
      </c>
      <c r="V148" s="34"/>
      <c r="W148" s="214" t="n">
        <f aca="false">V148*K148</f>
        <v>0</v>
      </c>
      <c r="X148" s="214" t="n">
        <v>1.98</v>
      </c>
      <c r="Y148" s="214" t="n">
        <f aca="false">X148*K148</f>
        <v>82.73826</v>
      </c>
      <c r="Z148" s="214" t="n">
        <v>0</v>
      </c>
      <c r="AA148" s="215" t="n">
        <f aca="false">Z148*K148</f>
        <v>0</v>
      </c>
      <c r="AR148" s="10" t="s">
        <v>181</v>
      </c>
      <c r="AT148" s="10" t="s">
        <v>177</v>
      </c>
      <c r="AU148" s="10" t="s">
        <v>88</v>
      </c>
      <c r="AY148" s="10" t="s">
        <v>175</v>
      </c>
      <c r="BE148" s="134" t="n">
        <f aca="false">IF(U148="základní",N148,0)</f>
        <v>0</v>
      </c>
      <c r="BF148" s="134" t="n">
        <f aca="false">IF(U148="snížená",N148,0)</f>
        <v>0</v>
      </c>
      <c r="BG148" s="134" t="n">
        <f aca="false">IF(U148="zákl. přenesená",N148,0)</f>
        <v>0</v>
      </c>
      <c r="BH148" s="134" t="n">
        <f aca="false">IF(U148="sníž. přenesená",N148,0)</f>
        <v>0</v>
      </c>
      <c r="BI148" s="134" t="n">
        <f aca="false">IF(U148="nulová",N148,0)</f>
        <v>0</v>
      </c>
      <c r="BJ148" s="10" t="s">
        <v>88</v>
      </c>
      <c r="BK148" s="134" t="n">
        <f aca="false">ROUND(L148*K148,2)</f>
        <v>0</v>
      </c>
      <c r="BL148" s="10" t="s">
        <v>181</v>
      </c>
      <c r="BM148" s="10" t="s">
        <v>211</v>
      </c>
    </row>
    <row collapsed="false" customFormat="true" customHeight="true" hidden="false" ht="22.5" outlineLevel="0" r="149" s="216">
      <c r="B149" s="217"/>
      <c r="C149" s="218"/>
      <c r="D149" s="218"/>
      <c r="E149" s="219"/>
      <c r="F149" s="220" t="s">
        <v>212</v>
      </c>
      <c r="G149" s="220"/>
      <c r="H149" s="220"/>
      <c r="I149" s="220"/>
      <c r="J149" s="218"/>
      <c r="K149" s="221" t="n">
        <v>27.732</v>
      </c>
      <c r="L149" s="218"/>
      <c r="M149" s="218"/>
      <c r="N149" s="218"/>
      <c r="O149" s="218"/>
      <c r="P149" s="218"/>
      <c r="Q149" s="218"/>
      <c r="R149" s="222"/>
      <c r="T149" s="223"/>
      <c r="U149" s="218"/>
      <c r="V149" s="218"/>
      <c r="W149" s="218"/>
      <c r="X149" s="218"/>
      <c r="Y149" s="218"/>
      <c r="Z149" s="218"/>
      <c r="AA149" s="224"/>
      <c r="AT149" s="225" t="s">
        <v>201</v>
      </c>
      <c r="AU149" s="225" t="s">
        <v>88</v>
      </c>
      <c r="AV149" s="216" t="s">
        <v>88</v>
      </c>
      <c r="AW149" s="216" t="s">
        <v>33</v>
      </c>
      <c r="AX149" s="216" t="s">
        <v>76</v>
      </c>
      <c r="AY149" s="225" t="s">
        <v>175</v>
      </c>
    </row>
    <row collapsed="false" customFormat="true" customHeight="true" hidden="false" ht="22.5" outlineLevel="0" r="150" s="216">
      <c r="B150" s="217"/>
      <c r="C150" s="218"/>
      <c r="D150" s="218"/>
      <c r="E150" s="219"/>
      <c r="F150" s="227" t="s">
        <v>213</v>
      </c>
      <c r="G150" s="227"/>
      <c r="H150" s="227"/>
      <c r="I150" s="227"/>
      <c r="J150" s="218"/>
      <c r="K150" s="221" t="n">
        <v>14.055</v>
      </c>
      <c r="L150" s="218"/>
      <c r="M150" s="218"/>
      <c r="N150" s="218"/>
      <c r="O150" s="218"/>
      <c r="P150" s="218"/>
      <c r="Q150" s="218"/>
      <c r="R150" s="222"/>
      <c r="T150" s="223"/>
      <c r="U150" s="218"/>
      <c r="V150" s="218"/>
      <c r="W150" s="218"/>
      <c r="X150" s="218"/>
      <c r="Y150" s="218"/>
      <c r="Z150" s="218"/>
      <c r="AA150" s="224"/>
      <c r="AT150" s="225" t="s">
        <v>201</v>
      </c>
      <c r="AU150" s="225" t="s">
        <v>88</v>
      </c>
      <c r="AV150" s="216" t="s">
        <v>88</v>
      </c>
      <c r="AW150" s="216" t="s">
        <v>33</v>
      </c>
      <c r="AX150" s="216" t="s">
        <v>76</v>
      </c>
      <c r="AY150" s="225" t="s">
        <v>175</v>
      </c>
    </row>
    <row collapsed="false" customFormat="true" customHeight="true" hidden="false" ht="22.5" outlineLevel="0" r="151" s="228">
      <c r="B151" s="229"/>
      <c r="C151" s="230"/>
      <c r="D151" s="230"/>
      <c r="E151" s="231"/>
      <c r="F151" s="232" t="s">
        <v>214</v>
      </c>
      <c r="G151" s="232"/>
      <c r="H151" s="232"/>
      <c r="I151" s="232"/>
      <c r="J151" s="230"/>
      <c r="K151" s="233" t="n">
        <v>41.787</v>
      </c>
      <c r="L151" s="230"/>
      <c r="M151" s="230"/>
      <c r="N151" s="230"/>
      <c r="O151" s="230"/>
      <c r="P151" s="230"/>
      <c r="Q151" s="230"/>
      <c r="R151" s="234"/>
      <c r="T151" s="235"/>
      <c r="U151" s="230"/>
      <c r="V151" s="230"/>
      <c r="W151" s="230"/>
      <c r="X151" s="230"/>
      <c r="Y151" s="230"/>
      <c r="Z151" s="230"/>
      <c r="AA151" s="236"/>
      <c r="AT151" s="237" t="s">
        <v>201</v>
      </c>
      <c r="AU151" s="237" t="s">
        <v>88</v>
      </c>
      <c r="AV151" s="228" t="s">
        <v>181</v>
      </c>
      <c r="AW151" s="228" t="s">
        <v>33</v>
      </c>
      <c r="AX151" s="228" t="s">
        <v>83</v>
      </c>
      <c r="AY151" s="237" t="s">
        <v>175</v>
      </c>
    </row>
    <row collapsed="false" customFormat="true" customHeight="true" hidden="false" ht="22.5" outlineLevel="0" r="152" s="32">
      <c r="B152" s="171"/>
      <c r="C152" s="206" t="s">
        <v>88</v>
      </c>
      <c r="D152" s="206" t="s">
        <v>177</v>
      </c>
      <c r="E152" s="207" t="s">
        <v>215</v>
      </c>
      <c r="F152" s="208" t="s">
        <v>216</v>
      </c>
      <c r="G152" s="208"/>
      <c r="H152" s="208"/>
      <c r="I152" s="208"/>
      <c r="J152" s="209" t="s">
        <v>180</v>
      </c>
      <c r="K152" s="210" t="n">
        <v>41.787</v>
      </c>
      <c r="L152" s="211" t="n">
        <v>0</v>
      </c>
      <c r="M152" s="211"/>
      <c r="N152" s="212" t="n">
        <f aca="false">ROUND(L152*K152,2)</f>
        <v>0</v>
      </c>
      <c r="O152" s="212"/>
      <c r="P152" s="212"/>
      <c r="Q152" s="212"/>
      <c r="R152" s="173"/>
      <c r="T152" s="213"/>
      <c r="U152" s="44" t="s">
        <v>43</v>
      </c>
      <c r="V152" s="34"/>
      <c r="W152" s="214" t="n">
        <f aca="false">V152*K152</f>
        <v>0</v>
      </c>
      <c r="X152" s="214" t="n">
        <v>2.25634</v>
      </c>
      <c r="Y152" s="214" t="n">
        <f aca="false">X152*K152</f>
        <v>94.28567958</v>
      </c>
      <c r="Z152" s="214" t="n">
        <v>0</v>
      </c>
      <c r="AA152" s="215" t="n">
        <f aca="false">Z152*K152</f>
        <v>0</v>
      </c>
      <c r="AR152" s="10" t="s">
        <v>181</v>
      </c>
      <c r="AT152" s="10" t="s">
        <v>177</v>
      </c>
      <c r="AU152" s="10" t="s">
        <v>88</v>
      </c>
      <c r="AY152" s="10" t="s">
        <v>175</v>
      </c>
      <c r="BE152" s="134" t="n">
        <f aca="false">IF(U152="základní",N152,0)</f>
        <v>0</v>
      </c>
      <c r="BF152" s="134" t="n">
        <f aca="false">IF(U152="snížená",N152,0)</f>
        <v>0</v>
      </c>
      <c r="BG152" s="134" t="n">
        <f aca="false">IF(U152="zákl. přenesená",N152,0)</f>
        <v>0</v>
      </c>
      <c r="BH152" s="134" t="n">
        <f aca="false">IF(U152="sníž. přenesená",N152,0)</f>
        <v>0</v>
      </c>
      <c r="BI152" s="134" t="n">
        <f aca="false">IF(U152="nulová",N152,0)</f>
        <v>0</v>
      </c>
      <c r="BJ152" s="10" t="s">
        <v>88</v>
      </c>
      <c r="BK152" s="134" t="n">
        <f aca="false">ROUND(L152*K152,2)</f>
        <v>0</v>
      </c>
      <c r="BL152" s="10" t="s">
        <v>181</v>
      </c>
      <c r="BM152" s="10" t="s">
        <v>217</v>
      </c>
    </row>
    <row collapsed="false" customFormat="true" customHeight="true" hidden="false" ht="22.5" outlineLevel="0" r="153" s="32">
      <c r="B153" s="171"/>
      <c r="C153" s="206" t="s">
        <v>218</v>
      </c>
      <c r="D153" s="206" t="s">
        <v>177</v>
      </c>
      <c r="E153" s="207" t="s">
        <v>219</v>
      </c>
      <c r="F153" s="208" t="s">
        <v>220</v>
      </c>
      <c r="G153" s="208"/>
      <c r="H153" s="208"/>
      <c r="I153" s="208"/>
      <c r="J153" s="209" t="s">
        <v>221</v>
      </c>
      <c r="K153" s="210" t="n">
        <v>25.948</v>
      </c>
      <c r="L153" s="211" t="n">
        <v>0</v>
      </c>
      <c r="M153" s="211"/>
      <c r="N153" s="212" t="n">
        <f aca="false">ROUND(L153*K153,2)</f>
        <v>0</v>
      </c>
      <c r="O153" s="212"/>
      <c r="P153" s="212"/>
      <c r="Q153" s="212"/>
      <c r="R153" s="173"/>
      <c r="T153" s="213"/>
      <c r="U153" s="44" t="s">
        <v>43</v>
      </c>
      <c r="V153" s="34"/>
      <c r="W153" s="214" t="n">
        <f aca="false">V153*K153</f>
        <v>0</v>
      </c>
      <c r="X153" s="214" t="n">
        <v>0.00103</v>
      </c>
      <c r="Y153" s="214" t="n">
        <f aca="false">X153*K153</f>
        <v>0.02672644</v>
      </c>
      <c r="Z153" s="214" t="n">
        <v>0</v>
      </c>
      <c r="AA153" s="215" t="n">
        <f aca="false">Z153*K153</f>
        <v>0</v>
      </c>
      <c r="AR153" s="10" t="s">
        <v>181</v>
      </c>
      <c r="AT153" s="10" t="s">
        <v>177</v>
      </c>
      <c r="AU153" s="10" t="s">
        <v>88</v>
      </c>
      <c r="AY153" s="10" t="s">
        <v>175</v>
      </c>
      <c r="BE153" s="134" t="n">
        <f aca="false">IF(U153="základní",N153,0)</f>
        <v>0</v>
      </c>
      <c r="BF153" s="134" t="n">
        <f aca="false">IF(U153="snížená",N153,0)</f>
        <v>0</v>
      </c>
      <c r="BG153" s="134" t="n">
        <f aca="false">IF(U153="zákl. přenesená",N153,0)</f>
        <v>0</v>
      </c>
      <c r="BH153" s="134" t="n">
        <f aca="false">IF(U153="sníž. přenesená",N153,0)</f>
        <v>0</v>
      </c>
      <c r="BI153" s="134" t="n">
        <f aca="false">IF(U153="nulová",N153,0)</f>
        <v>0</v>
      </c>
      <c r="BJ153" s="10" t="s">
        <v>88</v>
      </c>
      <c r="BK153" s="134" t="n">
        <f aca="false">ROUND(L153*K153,2)</f>
        <v>0</v>
      </c>
      <c r="BL153" s="10" t="s">
        <v>181</v>
      </c>
      <c r="BM153" s="10" t="s">
        <v>222</v>
      </c>
    </row>
    <row collapsed="false" customFormat="true" customHeight="true" hidden="false" ht="22.5" outlineLevel="0" r="154" s="216">
      <c r="B154" s="217"/>
      <c r="C154" s="218"/>
      <c r="D154" s="218"/>
      <c r="E154" s="219"/>
      <c r="F154" s="220" t="s">
        <v>223</v>
      </c>
      <c r="G154" s="220"/>
      <c r="H154" s="220"/>
      <c r="I154" s="220"/>
      <c r="J154" s="218"/>
      <c r="K154" s="221" t="n">
        <v>15.248</v>
      </c>
      <c r="L154" s="218"/>
      <c r="M154" s="218"/>
      <c r="N154" s="218"/>
      <c r="O154" s="218"/>
      <c r="P154" s="218"/>
      <c r="Q154" s="218"/>
      <c r="R154" s="222"/>
      <c r="T154" s="223"/>
      <c r="U154" s="218"/>
      <c r="V154" s="218"/>
      <c r="W154" s="218"/>
      <c r="X154" s="218"/>
      <c r="Y154" s="218"/>
      <c r="Z154" s="218"/>
      <c r="AA154" s="224"/>
      <c r="AT154" s="225" t="s">
        <v>201</v>
      </c>
      <c r="AU154" s="225" t="s">
        <v>88</v>
      </c>
      <c r="AV154" s="216" t="s">
        <v>88</v>
      </c>
      <c r="AW154" s="216" t="s">
        <v>33</v>
      </c>
      <c r="AX154" s="216" t="s">
        <v>76</v>
      </c>
      <c r="AY154" s="225" t="s">
        <v>175</v>
      </c>
    </row>
    <row collapsed="false" customFormat="true" customHeight="true" hidden="false" ht="22.5" outlineLevel="0" r="155" s="216">
      <c r="B155" s="217"/>
      <c r="C155" s="218"/>
      <c r="D155" s="218"/>
      <c r="E155" s="219"/>
      <c r="F155" s="227" t="s">
        <v>224</v>
      </c>
      <c r="G155" s="227"/>
      <c r="H155" s="227"/>
      <c r="I155" s="227"/>
      <c r="J155" s="218"/>
      <c r="K155" s="221" t="n">
        <v>6.32</v>
      </c>
      <c r="L155" s="218"/>
      <c r="M155" s="218"/>
      <c r="N155" s="218"/>
      <c r="O155" s="218"/>
      <c r="P155" s="218"/>
      <c r="Q155" s="218"/>
      <c r="R155" s="222"/>
      <c r="T155" s="223"/>
      <c r="U155" s="218"/>
      <c r="V155" s="218"/>
      <c r="W155" s="218"/>
      <c r="X155" s="218"/>
      <c r="Y155" s="218"/>
      <c r="Z155" s="218"/>
      <c r="AA155" s="224"/>
      <c r="AT155" s="225" t="s">
        <v>201</v>
      </c>
      <c r="AU155" s="225" t="s">
        <v>88</v>
      </c>
      <c r="AV155" s="216" t="s">
        <v>88</v>
      </c>
      <c r="AW155" s="216" t="s">
        <v>33</v>
      </c>
      <c r="AX155" s="216" t="s">
        <v>76</v>
      </c>
      <c r="AY155" s="225" t="s">
        <v>175</v>
      </c>
    </row>
    <row collapsed="false" customFormat="true" customHeight="true" hidden="false" ht="22.5" outlineLevel="0" r="156" s="216">
      <c r="B156" s="217"/>
      <c r="C156" s="218"/>
      <c r="D156" s="218"/>
      <c r="E156" s="219"/>
      <c r="F156" s="227" t="s">
        <v>225</v>
      </c>
      <c r="G156" s="227"/>
      <c r="H156" s="227"/>
      <c r="I156" s="227"/>
      <c r="J156" s="218"/>
      <c r="K156" s="221" t="n">
        <v>4.38</v>
      </c>
      <c r="L156" s="218"/>
      <c r="M156" s="218"/>
      <c r="N156" s="218"/>
      <c r="O156" s="218"/>
      <c r="P156" s="218"/>
      <c r="Q156" s="218"/>
      <c r="R156" s="222"/>
      <c r="T156" s="223"/>
      <c r="U156" s="218"/>
      <c r="V156" s="218"/>
      <c r="W156" s="218"/>
      <c r="X156" s="218"/>
      <c r="Y156" s="218"/>
      <c r="Z156" s="218"/>
      <c r="AA156" s="224"/>
      <c r="AT156" s="225" t="s">
        <v>201</v>
      </c>
      <c r="AU156" s="225" t="s">
        <v>88</v>
      </c>
      <c r="AV156" s="216" t="s">
        <v>88</v>
      </c>
      <c r="AW156" s="216" t="s">
        <v>33</v>
      </c>
      <c r="AX156" s="216" t="s">
        <v>76</v>
      </c>
      <c r="AY156" s="225" t="s">
        <v>175</v>
      </c>
    </row>
    <row collapsed="false" customFormat="true" customHeight="true" hidden="false" ht="22.5" outlineLevel="0" r="157" s="228">
      <c r="B157" s="229"/>
      <c r="C157" s="230"/>
      <c r="D157" s="230"/>
      <c r="E157" s="231"/>
      <c r="F157" s="232" t="s">
        <v>214</v>
      </c>
      <c r="G157" s="232"/>
      <c r="H157" s="232"/>
      <c r="I157" s="232"/>
      <c r="J157" s="230"/>
      <c r="K157" s="233" t="n">
        <v>25.948</v>
      </c>
      <c r="L157" s="230"/>
      <c r="M157" s="230"/>
      <c r="N157" s="230"/>
      <c r="O157" s="230"/>
      <c r="P157" s="230"/>
      <c r="Q157" s="230"/>
      <c r="R157" s="234"/>
      <c r="T157" s="235"/>
      <c r="U157" s="230"/>
      <c r="V157" s="230"/>
      <c r="W157" s="230"/>
      <c r="X157" s="230"/>
      <c r="Y157" s="230"/>
      <c r="Z157" s="230"/>
      <c r="AA157" s="236"/>
      <c r="AT157" s="237" t="s">
        <v>201</v>
      </c>
      <c r="AU157" s="237" t="s">
        <v>88</v>
      </c>
      <c r="AV157" s="228" t="s">
        <v>181</v>
      </c>
      <c r="AW157" s="228" t="s">
        <v>33</v>
      </c>
      <c r="AX157" s="228" t="s">
        <v>83</v>
      </c>
      <c r="AY157" s="237" t="s">
        <v>175</v>
      </c>
    </row>
    <row collapsed="false" customFormat="true" customHeight="true" hidden="false" ht="22.5" outlineLevel="0" r="158" s="32">
      <c r="B158" s="171"/>
      <c r="C158" s="206" t="s">
        <v>181</v>
      </c>
      <c r="D158" s="206" t="s">
        <v>177</v>
      </c>
      <c r="E158" s="207" t="s">
        <v>226</v>
      </c>
      <c r="F158" s="208" t="s">
        <v>227</v>
      </c>
      <c r="G158" s="208"/>
      <c r="H158" s="208"/>
      <c r="I158" s="208"/>
      <c r="J158" s="209" t="s">
        <v>221</v>
      </c>
      <c r="K158" s="210" t="n">
        <v>25.948</v>
      </c>
      <c r="L158" s="211" t="n">
        <v>0</v>
      </c>
      <c r="M158" s="211"/>
      <c r="N158" s="212" t="n">
        <f aca="false">ROUND(L158*K158,2)</f>
        <v>0</v>
      </c>
      <c r="O158" s="212"/>
      <c r="P158" s="212"/>
      <c r="Q158" s="212"/>
      <c r="R158" s="173"/>
      <c r="T158" s="213"/>
      <c r="U158" s="44" t="s">
        <v>43</v>
      </c>
      <c r="V158" s="34"/>
      <c r="W158" s="214" t="n">
        <f aca="false">V158*K158</f>
        <v>0</v>
      </c>
      <c r="X158" s="214" t="n">
        <v>0</v>
      </c>
      <c r="Y158" s="214" t="n">
        <f aca="false">X158*K158</f>
        <v>0</v>
      </c>
      <c r="Z158" s="214" t="n">
        <v>0</v>
      </c>
      <c r="AA158" s="215" t="n">
        <f aca="false">Z158*K158</f>
        <v>0</v>
      </c>
      <c r="AR158" s="10" t="s">
        <v>181</v>
      </c>
      <c r="AT158" s="10" t="s">
        <v>177</v>
      </c>
      <c r="AU158" s="10" t="s">
        <v>88</v>
      </c>
      <c r="AY158" s="10" t="s">
        <v>175</v>
      </c>
      <c r="BE158" s="134" t="n">
        <f aca="false">IF(U158="základní",N158,0)</f>
        <v>0</v>
      </c>
      <c r="BF158" s="134" t="n">
        <f aca="false">IF(U158="snížená",N158,0)</f>
        <v>0</v>
      </c>
      <c r="BG158" s="134" t="n">
        <f aca="false">IF(U158="zákl. přenesená",N158,0)</f>
        <v>0</v>
      </c>
      <c r="BH158" s="134" t="n">
        <f aca="false">IF(U158="sníž. přenesená",N158,0)</f>
        <v>0</v>
      </c>
      <c r="BI158" s="134" t="n">
        <f aca="false">IF(U158="nulová",N158,0)</f>
        <v>0</v>
      </c>
      <c r="BJ158" s="10" t="s">
        <v>88</v>
      </c>
      <c r="BK158" s="134" t="n">
        <f aca="false">ROUND(L158*K158,2)</f>
        <v>0</v>
      </c>
      <c r="BL158" s="10" t="s">
        <v>181</v>
      </c>
      <c r="BM158" s="10" t="s">
        <v>228</v>
      </c>
    </row>
    <row collapsed="false" customFormat="true" customHeight="true" hidden="false" ht="31.5" outlineLevel="0" r="159" s="32">
      <c r="B159" s="171"/>
      <c r="C159" s="206" t="s">
        <v>229</v>
      </c>
      <c r="D159" s="206" t="s">
        <v>177</v>
      </c>
      <c r="E159" s="207" t="s">
        <v>230</v>
      </c>
      <c r="F159" s="208" t="s">
        <v>231</v>
      </c>
      <c r="G159" s="208"/>
      <c r="H159" s="208"/>
      <c r="I159" s="208"/>
      <c r="J159" s="209" t="s">
        <v>198</v>
      </c>
      <c r="K159" s="210" t="n">
        <v>0.619</v>
      </c>
      <c r="L159" s="211" t="n">
        <v>0</v>
      </c>
      <c r="M159" s="211"/>
      <c r="N159" s="212" t="n">
        <f aca="false">ROUND(L159*K159,2)</f>
        <v>0</v>
      </c>
      <c r="O159" s="212"/>
      <c r="P159" s="212"/>
      <c r="Q159" s="212"/>
      <c r="R159" s="173"/>
      <c r="T159" s="213"/>
      <c r="U159" s="44" t="s">
        <v>43</v>
      </c>
      <c r="V159" s="34"/>
      <c r="W159" s="214" t="n">
        <f aca="false">V159*K159</f>
        <v>0</v>
      </c>
      <c r="X159" s="214" t="n">
        <v>1.05306</v>
      </c>
      <c r="Y159" s="214" t="n">
        <f aca="false">X159*K159</f>
        <v>0.65184414</v>
      </c>
      <c r="Z159" s="214" t="n">
        <v>0</v>
      </c>
      <c r="AA159" s="215" t="n">
        <f aca="false">Z159*K159</f>
        <v>0</v>
      </c>
      <c r="AR159" s="10" t="s">
        <v>181</v>
      </c>
      <c r="AT159" s="10" t="s">
        <v>177</v>
      </c>
      <c r="AU159" s="10" t="s">
        <v>88</v>
      </c>
      <c r="AY159" s="10" t="s">
        <v>175</v>
      </c>
      <c r="BE159" s="134" t="n">
        <f aca="false">IF(U159="základní",N159,0)</f>
        <v>0</v>
      </c>
      <c r="BF159" s="134" t="n">
        <f aca="false">IF(U159="snížená",N159,0)</f>
        <v>0</v>
      </c>
      <c r="BG159" s="134" t="n">
        <f aca="false">IF(U159="zákl. přenesená",N159,0)</f>
        <v>0</v>
      </c>
      <c r="BH159" s="134" t="n">
        <f aca="false">IF(U159="sníž. přenesená",N159,0)</f>
        <v>0</v>
      </c>
      <c r="BI159" s="134" t="n">
        <f aca="false">IF(U159="nulová",N159,0)</f>
        <v>0</v>
      </c>
      <c r="BJ159" s="10" t="s">
        <v>88</v>
      </c>
      <c r="BK159" s="134" t="n">
        <f aca="false">ROUND(L159*K159,2)</f>
        <v>0</v>
      </c>
      <c r="BL159" s="10" t="s">
        <v>181</v>
      </c>
      <c r="BM159" s="10" t="s">
        <v>232</v>
      </c>
    </row>
    <row collapsed="false" customFormat="true" customHeight="true" hidden="false" ht="22.5" outlineLevel="0" r="160" s="238">
      <c r="B160" s="239"/>
      <c r="C160" s="240"/>
      <c r="D160" s="240"/>
      <c r="E160" s="241"/>
      <c r="F160" s="242" t="s">
        <v>233</v>
      </c>
      <c r="G160" s="242"/>
      <c r="H160" s="242"/>
      <c r="I160" s="242"/>
      <c r="J160" s="240"/>
      <c r="K160" s="241"/>
      <c r="L160" s="240"/>
      <c r="M160" s="240"/>
      <c r="N160" s="240"/>
      <c r="O160" s="240"/>
      <c r="P160" s="240"/>
      <c r="Q160" s="240"/>
      <c r="R160" s="243"/>
      <c r="T160" s="244"/>
      <c r="U160" s="240"/>
      <c r="V160" s="240"/>
      <c r="W160" s="240"/>
      <c r="X160" s="240"/>
      <c r="Y160" s="240"/>
      <c r="Z160" s="240"/>
      <c r="AA160" s="245"/>
      <c r="AT160" s="246" t="s">
        <v>201</v>
      </c>
      <c r="AU160" s="246" t="s">
        <v>88</v>
      </c>
      <c r="AV160" s="238" t="s">
        <v>83</v>
      </c>
      <c r="AW160" s="238" t="s">
        <v>33</v>
      </c>
      <c r="AX160" s="238" t="s">
        <v>76</v>
      </c>
      <c r="AY160" s="246" t="s">
        <v>175</v>
      </c>
    </row>
    <row collapsed="false" customFormat="true" customHeight="true" hidden="false" ht="22.5" outlineLevel="0" r="161" s="216">
      <c r="B161" s="217"/>
      <c r="C161" s="218"/>
      <c r="D161" s="218"/>
      <c r="E161" s="219"/>
      <c r="F161" s="227" t="s">
        <v>234</v>
      </c>
      <c r="G161" s="227"/>
      <c r="H161" s="227"/>
      <c r="I161" s="227"/>
      <c r="J161" s="218"/>
      <c r="K161" s="221" t="n">
        <v>0.411</v>
      </c>
      <c r="L161" s="218"/>
      <c r="M161" s="218"/>
      <c r="N161" s="218"/>
      <c r="O161" s="218"/>
      <c r="P161" s="218"/>
      <c r="Q161" s="218"/>
      <c r="R161" s="222"/>
      <c r="T161" s="223"/>
      <c r="U161" s="218"/>
      <c r="V161" s="218"/>
      <c r="W161" s="218"/>
      <c r="X161" s="218"/>
      <c r="Y161" s="218"/>
      <c r="Z161" s="218"/>
      <c r="AA161" s="224"/>
      <c r="AT161" s="225" t="s">
        <v>201</v>
      </c>
      <c r="AU161" s="225" t="s">
        <v>88</v>
      </c>
      <c r="AV161" s="216" t="s">
        <v>88</v>
      </c>
      <c r="AW161" s="216" t="s">
        <v>33</v>
      </c>
      <c r="AX161" s="216" t="s">
        <v>76</v>
      </c>
      <c r="AY161" s="225" t="s">
        <v>175</v>
      </c>
    </row>
    <row collapsed="false" customFormat="true" customHeight="true" hidden="false" ht="22.5" outlineLevel="0" r="162" s="216">
      <c r="B162" s="217"/>
      <c r="C162" s="218"/>
      <c r="D162" s="218"/>
      <c r="E162" s="219"/>
      <c r="F162" s="227" t="s">
        <v>235</v>
      </c>
      <c r="G162" s="227"/>
      <c r="H162" s="227"/>
      <c r="I162" s="227"/>
      <c r="J162" s="218"/>
      <c r="K162" s="221" t="n">
        <v>0.208</v>
      </c>
      <c r="L162" s="218"/>
      <c r="M162" s="218"/>
      <c r="N162" s="218"/>
      <c r="O162" s="218"/>
      <c r="P162" s="218"/>
      <c r="Q162" s="218"/>
      <c r="R162" s="222"/>
      <c r="T162" s="223"/>
      <c r="U162" s="218"/>
      <c r="V162" s="218"/>
      <c r="W162" s="218"/>
      <c r="X162" s="218"/>
      <c r="Y162" s="218"/>
      <c r="Z162" s="218"/>
      <c r="AA162" s="224"/>
      <c r="AT162" s="225" t="s">
        <v>201</v>
      </c>
      <c r="AU162" s="225" t="s">
        <v>88</v>
      </c>
      <c r="AV162" s="216" t="s">
        <v>88</v>
      </c>
      <c r="AW162" s="216" t="s">
        <v>33</v>
      </c>
      <c r="AX162" s="216" t="s">
        <v>76</v>
      </c>
      <c r="AY162" s="225" t="s">
        <v>175</v>
      </c>
    </row>
    <row collapsed="false" customFormat="true" customHeight="true" hidden="false" ht="22.5" outlineLevel="0" r="163" s="228">
      <c r="B163" s="229"/>
      <c r="C163" s="230"/>
      <c r="D163" s="230"/>
      <c r="E163" s="231"/>
      <c r="F163" s="232" t="s">
        <v>214</v>
      </c>
      <c r="G163" s="232"/>
      <c r="H163" s="232"/>
      <c r="I163" s="232"/>
      <c r="J163" s="230"/>
      <c r="K163" s="233" t="n">
        <v>0.619</v>
      </c>
      <c r="L163" s="230"/>
      <c r="M163" s="230"/>
      <c r="N163" s="230"/>
      <c r="O163" s="230"/>
      <c r="P163" s="230"/>
      <c r="Q163" s="230"/>
      <c r="R163" s="234"/>
      <c r="T163" s="235"/>
      <c r="U163" s="230"/>
      <c r="V163" s="230"/>
      <c r="W163" s="230"/>
      <c r="X163" s="230"/>
      <c r="Y163" s="230"/>
      <c r="Z163" s="230"/>
      <c r="AA163" s="236"/>
      <c r="AT163" s="237" t="s">
        <v>201</v>
      </c>
      <c r="AU163" s="237" t="s">
        <v>88</v>
      </c>
      <c r="AV163" s="228" t="s">
        <v>181</v>
      </c>
      <c r="AW163" s="228" t="s">
        <v>33</v>
      </c>
      <c r="AX163" s="228" t="s">
        <v>83</v>
      </c>
      <c r="AY163" s="237" t="s">
        <v>175</v>
      </c>
    </row>
    <row collapsed="false" customFormat="true" customHeight="true" hidden="false" ht="22.5" outlineLevel="0" r="164" s="32">
      <c r="B164" s="171"/>
      <c r="C164" s="206" t="s">
        <v>236</v>
      </c>
      <c r="D164" s="206" t="s">
        <v>177</v>
      </c>
      <c r="E164" s="207" t="s">
        <v>237</v>
      </c>
      <c r="F164" s="208" t="s">
        <v>238</v>
      </c>
      <c r="G164" s="208"/>
      <c r="H164" s="208"/>
      <c r="I164" s="208"/>
      <c r="J164" s="209" t="s">
        <v>180</v>
      </c>
      <c r="K164" s="210" t="n">
        <v>67.383</v>
      </c>
      <c r="L164" s="211" t="n">
        <v>0</v>
      </c>
      <c r="M164" s="211"/>
      <c r="N164" s="212" t="n">
        <f aca="false">ROUND(L164*K164,2)</f>
        <v>0</v>
      </c>
      <c r="O164" s="212"/>
      <c r="P164" s="212"/>
      <c r="Q164" s="212"/>
      <c r="R164" s="173"/>
      <c r="T164" s="213"/>
      <c r="U164" s="44" t="s">
        <v>43</v>
      </c>
      <c r="V164" s="34"/>
      <c r="W164" s="214" t="n">
        <f aca="false">V164*K164</f>
        <v>0</v>
      </c>
      <c r="X164" s="214" t="n">
        <v>2.25634</v>
      </c>
      <c r="Y164" s="214" t="n">
        <f aca="false">X164*K164</f>
        <v>152.03895822</v>
      </c>
      <c r="Z164" s="214" t="n">
        <v>0</v>
      </c>
      <c r="AA164" s="215" t="n">
        <f aca="false">Z164*K164</f>
        <v>0</v>
      </c>
      <c r="AR164" s="10" t="s">
        <v>181</v>
      </c>
      <c r="AT164" s="10" t="s">
        <v>177</v>
      </c>
      <c r="AU164" s="10" t="s">
        <v>88</v>
      </c>
      <c r="AY164" s="10" t="s">
        <v>175</v>
      </c>
      <c r="BE164" s="134" t="n">
        <f aca="false">IF(U164="základní",N164,0)</f>
        <v>0</v>
      </c>
      <c r="BF164" s="134" t="n">
        <f aca="false">IF(U164="snížená",N164,0)</f>
        <v>0</v>
      </c>
      <c r="BG164" s="134" t="n">
        <f aca="false">IF(U164="zákl. přenesená",N164,0)</f>
        <v>0</v>
      </c>
      <c r="BH164" s="134" t="n">
        <f aca="false">IF(U164="sníž. přenesená",N164,0)</f>
        <v>0</v>
      </c>
      <c r="BI164" s="134" t="n">
        <f aca="false">IF(U164="nulová",N164,0)</f>
        <v>0</v>
      </c>
      <c r="BJ164" s="10" t="s">
        <v>88</v>
      </c>
      <c r="BK164" s="134" t="n">
        <f aca="false">ROUND(L164*K164,2)</f>
        <v>0</v>
      </c>
      <c r="BL164" s="10" t="s">
        <v>181</v>
      </c>
      <c r="BM164" s="10" t="s">
        <v>239</v>
      </c>
    </row>
    <row collapsed="false" customFormat="true" customHeight="true" hidden="false" ht="22.5" outlineLevel="0" r="165" s="238">
      <c r="B165" s="239"/>
      <c r="C165" s="240"/>
      <c r="D165" s="240"/>
      <c r="E165" s="241"/>
      <c r="F165" s="242" t="s">
        <v>240</v>
      </c>
      <c r="G165" s="242"/>
      <c r="H165" s="242"/>
      <c r="I165" s="242"/>
      <c r="J165" s="240"/>
      <c r="K165" s="241"/>
      <c r="L165" s="240"/>
      <c r="M165" s="240"/>
      <c r="N165" s="240"/>
      <c r="O165" s="240"/>
      <c r="P165" s="240"/>
      <c r="Q165" s="240"/>
      <c r="R165" s="243"/>
      <c r="T165" s="244"/>
      <c r="U165" s="240"/>
      <c r="V165" s="240"/>
      <c r="W165" s="240"/>
      <c r="X165" s="240"/>
      <c r="Y165" s="240"/>
      <c r="Z165" s="240"/>
      <c r="AA165" s="245"/>
      <c r="AT165" s="246" t="s">
        <v>201</v>
      </c>
      <c r="AU165" s="246" t="s">
        <v>88</v>
      </c>
      <c r="AV165" s="238" t="s">
        <v>83</v>
      </c>
      <c r="AW165" s="238" t="s">
        <v>33</v>
      </c>
      <c r="AX165" s="238" t="s">
        <v>76</v>
      </c>
      <c r="AY165" s="246" t="s">
        <v>175</v>
      </c>
    </row>
    <row collapsed="false" customFormat="true" customHeight="true" hidden="false" ht="22.5" outlineLevel="0" r="166" s="216">
      <c r="B166" s="217"/>
      <c r="C166" s="218"/>
      <c r="D166" s="218"/>
      <c r="E166" s="219"/>
      <c r="F166" s="227" t="s">
        <v>241</v>
      </c>
      <c r="G166" s="227"/>
      <c r="H166" s="227"/>
      <c r="I166" s="227"/>
      <c r="J166" s="218"/>
      <c r="K166" s="221" t="n">
        <v>3.534</v>
      </c>
      <c r="L166" s="218"/>
      <c r="M166" s="218"/>
      <c r="N166" s="218"/>
      <c r="O166" s="218"/>
      <c r="P166" s="218"/>
      <c r="Q166" s="218"/>
      <c r="R166" s="222"/>
      <c r="T166" s="223"/>
      <c r="U166" s="218"/>
      <c r="V166" s="218"/>
      <c r="W166" s="218"/>
      <c r="X166" s="218"/>
      <c r="Y166" s="218"/>
      <c r="Z166" s="218"/>
      <c r="AA166" s="224"/>
      <c r="AT166" s="225" t="s">
        <v>201</v>
      </c>
      <c r="AU166" s="225" t="s">
        <v>88</v>
      </c>
      <c r="AV166" s="216" t="s">
        <v>88</v>
      </c>
      <c r="AW166" s="216" t="s">
        <v>33</v>
      </c>
      <c r="AX166" s="216" t="s">
        <v>76</v>
      </c>
      <c r="AY166" s="225" t="s">
        <v>175</v>
      </c>
    </row>
    <row collapsed="false" customFormat="true" customHeight="true" hidden="false" ht="31.5" outlineLevel="0" r="167" s="216">
      <c r="B167" s="217"/>
      <c r="C167" s="218"/>
      <c r="D167" s="218"/>
      <c r="E167" s="219"/>
      <c r="F167" s="227" t="s">
        <v>242</v>
      </c>
      <c r="G167" s="227"/>
      <c r="H167" s="227"/>
      <c r="I167" s="227"/>
      <c r="J167" s="218"/>
      <c r="K167" s="221" t="n">
        <v>19.965</v>
      </c>
      <c r="L167" s="218"/>
      <c r="M167" s="218"/>
      <c r="N167" s="218"/>
      <c r="O167" s="218"/>
      <c r="P167" s="218"/>
      <c r="Q167" s="218"/>
      <c r="R167" s="222"/>
      <c r="T167" s="223"/>
      <c r="U167" s="218"/>
      <c r="V167" s="218"/>
      <c r="W167" s="218"/>
      <c r="X167" s="218"/>
      <c r="Y167" s="218"/>
      <c r="Z167" s="218"/>
      <c r="AA167" s="224"/>
      <c r="AT167" s="225" t="s">
        <v>201</v>
      </c>
      <c r="AU167" s="225" t="s">
        <v>88</v>
      </c>
      <c r="AV167" s="216" t="s">
        <v>88</v>
      </c>
      <c r="AW167" s="216" t="s">
        <v>33</v>
      </c>
      <c r="AX167" s="216" t="s">
        <v>76</v>
      </c>
      <c r="AY167" s="225" t="s">
        <v>175</v>
      </c>
    </row>
    <row collapsed="false" customFormat="true" customHeight="true" hidden="false" ht="31.5" outlineLevel="0" r="168" s="216">
      <c r="B168" s="217"/>
      <c r="C168" s="218"/>
      <c r="D168" s="218"/>
      <c r="E168" s="219"/>
      <c r="F168" s="227" t="s">
        <v>243</v>
      </c>
      <c r="G168" s="227"/>
      <c r="H168" s="227"/>
      <c r="I168" s="227"/>
      <c r="J168" s="218"/>
      <c r="K168" s="221" t="n">
        <v>13.507</v>
      </c>
      <c r="L168" s="218"/>
      <c r="M168" s="218"/>
      <c r="N168" s="218"/>
      <c r="O168" s="218"/>
      <c r="P168" s="218"/>
      <c r="Q168" s="218"/>
      <c r="R168" s="222"/>
      <c r="T168" s="223"/>
      <c r="U168" s="218"/>
      <c r="V168" s="218"/>
      <c r="W168" s="218"/>
      <c r="X168" s="218"/>
      <c r="Y168" s="218"/>
      <c r="Z168" s="218"/>
      <c r="AA168" s="224"/>
      <c r="AT168" s="225" t="s">
        <v>201</v>
      </c>
      <c r="AU168" s="225" t="s">
        <v>88</v>
      </c>
      <c r="AV168" s="216" t="s">
        <v>88</v>
      </c>
      <c r="AW168" s="216" t="s">
        <v>33</v>
      </c>
      <c r="AX168" s="216" t="s">
        <v>76</v>
      </c>
      <c r="AY168" s="225" t="s">
        <v>175</v>
      </c>
    </row>
    <row collapsed="false" customFormat="true" customHeight="true" hidden="false" ht="31.5" outlineLevel="0" r="169" s="216">
      <c r="B169" s="217"/>
      <c r="C169" s="218"/>
      <c r="D169" s="218"/>
      <c r="E169" s="219"/>
      <c r="F169" s="227" t="s">
        <v>244</v>
      </c>
      <c r="G169" s="227"/>
      <c r="H169" s="227"/>
      <c r="I169" s="227"/>
      <c r="J169" s="218"/>
      <c r="K169" s="221" t="n">
        <v>7.18</v>
      </c>
      <c r="L169" s="218"/>
      <c r="M169" s="218"/>
      <c r="N169" s="218"/>
      <c r="O169" s="218"/>
      <c r="P169" s="218"/>
      <c r="Q169" s="218"/>
      <c r="R169" s="222"/>
      <c r="T169" s="223"/>
      <c r="U169" s="218"/>
      <c r="V169" s="218"/>
      <c r="W169" s="218"/>
      <c r="X169" s="218"/>
      <c r="Y169" s="218"/>
      <c r="Z169" s="218"/>
      <c r="AA169" s="224"/>
      <c r="AT169" s="225" t="s">
        <v>201</v>
      </c>
      <c r="AU169" s="225" t="s">
        <v>88</v>
      </c>
      <c r="AV169" s="216" t="s">
        <v>88</v>
      </c>
      <c r="AW169" s="216" t="s">
        <v>33</v>
      </c>
      <c r="AX169" s="216" t="s">
        <v>76</v>
      </c>
      <c r="AY169" s="225" t="s">
        <v>175</v>
      </c>
    </row>
    <row collapsed="false" customFormat="true" customHeight="true" hidden="false" ht="22.5" outlineLevel="0" r="170" s="216">
      <c r="B170" s="217"/>
      <c r="C170" s="218"/>
      <c r="D170" s="218"/>
      <c r="E170" s="219"/>
      <c r="F170" s="227" t="s">
        <v>245</v>
      </c>
      <c r="G170" s="227"/>
      <c r="H170" s="227"/>
      <c r="I170" s="227"/>
      <c r="J170" s="218"/>
      <c r="K170" s="221" t="n">
        <v>16.498</v>
      </c>
      <c r="L170" s="218"/>
      <c r="M170" s="218"/>
      <c r="N170" s="218"/>
      <c r="O170" s="218"/>
      <c r="P170" s="218"/>
      <c r="Q170" s="218"/>
      <c r="R170" s="222"/>
      <c r="T170" s="223"/>
      <c r="U170" s="218"/>
      <c r="V170" s="218"/>
      <c r="W170" s="218"/>
      <c r="X170" s="218"/>
      <c r="Y170" s="218"/>
      <c r="Z170" s="218"/>
      <c r="AA170" s="224"/>
      <c r="AT170" s="225" t="s">
        <v>201</v>
      </c>
      <c r="AU170" s="225" t="s">
        <v>88</v>
      </c>
      <c r="AV170" s="216" t="s">
        <v>88</v>
      </c>
      <c r="AW170" s="216" t="s">
        <v>33</v>
      </c>
      <c r="AX170" s="216" t="s">
        <v>76</v>
      </c>
      <c r="AY170" s="225" t="s">
        <v>175</v>
      </c>
    </row>
    <row collapsed="false" customFormat="true" customHeight="true" hidden="false" ht="22.5" outlineLevel="0" r="171" s="238">
      <c r="B171" s="239"/>
      <c r="C171" s="240"/>
      <c r="D171" s="240"/>
      <c r="E171" s="241"/>
      <c r="F171" s="247" t="s">
        <v>246</v>
      </c>
      <c r="G171" s="247"/>
      <c r="H171" s="247"/>
      <c r="I171" s="247"/>
      <c r="J171" s="240"/>
      <c r="K171" s="241"/>
      <c r="L171" s="240"/>
      <c r="M171" s="240"/>
      <c r="N171" s="240"/>
      <c r="O171" s="240"/>
      <c r="P171" s="240"/>
      <c r="Q171" s="240"/>
      <c r="R171" s="243"/>
      <c r="T171" s="244"/>
      <c r="U171" s="240"/>
      <c r="V171" s="240"/>
      <c r="W171" s="240"/>
      <c r="X171" s="240"/>
      <c r="Y171" s="240"/>
      <c r="Z171" s="240"/>
      <c r="AA171" s="245"/>
      <c r="AT171" s="246" t="s">
        <v>201</v>
      </c>
      <c r="AU171" s="246" t="s">
        <v>88</v>
      </c>
      <c r="AV171" s="238" t="s">
        <v>83</v>
      </c>
      <c r="AW171" s="238" t="s">
        <v>33</v>
      </c>
      <c r="AX171" s="238" t="s">
        <v>76</v>
      </c>
      <c r="AY171" s="246" t="s">
        <v>175</v>
      </c>
    </row>
    <row collapsed="false" customFormat="true" customHeight="true" hidden="false" ht="31.5" outlineLevel="0" r="172" s="216">
      <c r="B172" s="217"/>
      <c r="C172" s="218"/>
      <c r="D172" s="218"/>
      <c r="E172" s="219"/>
      <c r="F172" s="227" t="s">
        <v>247</v>
      </c>
      <c r="G172" s="227"/>
      <c r="H172" s="227"/>
      <c r="I172" s="227"/>
      <c r="J172" s="218"/>
      <c r="K172" s="221" t="n">
        <v>6.699</v>
      </c>
      <c r="L172" s="218"/>
      <c r="M172" s="218"/>
      <c r="N172" s="218"/>
      <c r="O172" s="218"/>
      <c r="P172" s="218"/>
      <c r="Q172" s="218"/>
      <c r="R172" s="222"/>
      <c r="T172" s="223"/>
      <c r="U172" s="218"/>
      <c r="V172" s="218"/>
      <c r="W172" s="218"/>
      <c r="X172" s="218"/>
      <c r="Y172" s="218"/>
      <c r="Z172" s="218"/>
      <c r="AA172" s="224"/>
      <c r="AT172" s="225" t="s">
        <v>201</v>
      </c>
      <c r="AU172" s="225" t="s">
        <v>88</v>
      </c>
      <c r="AV172" s="216" t="s">
        <v>88</v>
      </c>
      <c r="AW172" s="216" t="s">
        <v>33</v>
      </c>
      <c r="AX172" s="216" t="s">
        <v>76</v>
      </c>
      <c r="AY172" s="225" t="s">
        <v>175</v>
      </c>
    </row>
    <row collapsed="false" customFormat="true" customHeight="true" hidden="false" ht="22.5" outlineLevel="0" r="173" s="228">
      <c r="B173" s="229"/>
      <c r="C173" s="230"/>
      <c r="D173" s="230"/>
      <c r="E173" s="231"/>
      <c r="F173" s="232" t="s">
        <v>214</v>
      </c>
      <c r="G173" s="232"/>
      <c r="H173" s="232"/>
      <c r="I173" s="232"/>
      <c r="J173" s="230"/>
      <c r="K173" s="233" t="n">
        <v>67.383</v>
      </c>
      <c r="L173" s="230"/>
      <c r="M173" s="230"/>
      <c r="N173" s="230"/>
      <c r="O173" s="230"/>
      <c r="P173" s="230"/>
      <c r="Q173" s="230"/>
      <c r="R173" s="234"/>
      <c r="T173" s="235"/>
      <c r="U173" s="230"/>
      <c r="V173" s="230"/>
      <c r="W173" s="230"/>
      <c r="X173" s="230"/>
      <c r="Y173" s="230"/>
      <c r="Z173" s="230"/>
      <c r="AA173" s="236"/>
      <c r="AT173" s="237" t="s">
        <v>201</v>
      </c>
      <c r="AU173" s="237" t="s">
        <v>88</v>
      </c>
      <c r="AV173" s="228" t="s">
        <v>181</v>
      </c>
      <c r="AW173" s="228" t="s">
        <v>33</v>
      </c>
      <c r="AX173" s="228" t="s">
        <v>83</v>
      </c>
      <c r="AY173" s="237" t="s">
        <v>175</v>
      </c>
    </row>
    <row collapsed="false" customFormat="true" customHeight="true" hidden="false" ht="22.5" outlineLevel="0" r="174" s="32">
      <c r="B174" s="171"/>
      <c r="C174" s="206" t="s">
        <v>248</v>
      </c>
      <c r="D174" s="206" t="s">
        <v>177</v>
      </c>
      <c r="E174" s="207" t="s">
        <v>249</v>
      </c>
      <c r="F174" s="208" t="s">
        <v>250</v>
      </c>
      <c r="G174" s="208"/>
      <c r="H174" s="208"/>
      <c r="I174" s="208"/>
      <c r="J174" s="209" t="s">
        <v>221</v>
      </c>
      <c r="K174" s="210" t="n">
        <v>449.217</v>
      </c>
      <c r="L174" s="211" t="n">
        <v>0</v>
      </c>
      <c r="M174" s="211"/>
      <c r="N174" s="212" t="n">
        <f aca="false">ROUND(L174*K174,2)</f>
        <v>0</v>
      </c>
      <c r="O174" s="212"/>
      <c r="P174" s="212"/>
      <c r="Q174" s="212"/>
      <c r="R174" s="173"/>
      <c r="T174" s="213"/>
      <c r="U174" s="44" t="s">
        <v>43</v>
      </c>
      <c r="V174" s="34"/>
      <c r="W174" s="214" t="n">
        <f aca="false">V174*K174</f>
        <v>0</v>
      </c>
      <c r="X174" s="214" t="n">
        <v>0.00103</v>
      </c>
      <c r="Y174" s="214" t="n">
        <f aca="false">X174*K174</f>
        <v>0.46269351</v>
      </c>
      <c r="Z174" s="214" t="n">
        <v>0</v>
      </c>
      <c r="AA174" s="215" t="n">
        <f aca="false">Z174*K174</f>
        <v>0</v>
      </c>
      <c r="AR174" s="10" t="s">
        <v>181</v>
      </c>
      <c r="AT174" s="10" t="s">
        <v>177</v>
      </c>
      <c r="AU174" s="10" t="s">
        <v>88</v>
      </c>
      <c r="AY174" s="10" t="s">
        <v>175</v>
      </c>
      <c r="BE174" s="134" t="n">
        <f aca="false">IF(U174="základní",N174,0)</f>
        <v>0</v>
      </c>
      <c r="BF174" s="134" t="n">
        <f aca="false">IF(U174="snížená",N174,0)</f>
        <v>0</v>
      </c>
      <c r="BG174" s="134" t="n">
        <f aca="false">IF(U174="zákl. přenesená",N174,0)</f>
        <v>0</v>
      </c>
      <c r="BH174" s="134" t="n">
        <f aca="false">IF(U174="sníž. přenesená",N174,0)</f>
        <v>0</v>
      </c>
      <c r="BI174" s="134" t="n">
        <f aca="false">IF(U174="nulová",N174,0)</f>
        <v>0</v>
      </c>
      <c r="BJ174" s="10" t="s">
        <v>88</v>
      </c>
      <c r="BK174" s="134" t="n">
        <f aca="false">ROUND(L174*K174,2)</f>
        <v>0</v>
      </c>
      <c r="BL174" s="10" t="s">
        <v>181</v>
      </c>
      <c r="BM174" s="10" t="s">
        <v>251</v>
      </c>
    </row>
    <row collapsed="false" customFormat="true" customHeight="true" hidden="false" ht="22.5" outlineLevel="0" r="175" s="238">
      <c r="B175" s="239"/>
      <c r="C175" s="240"/>
      <c r="D175" s="240"/>
      <c r="E175" s="241"/>
      <c r="F175" s="242" t="s">
        <v>240</v>
      </c>
      <c r="G175" s="242"/>
      <c r="H175" s="242"/>
      <c r="I175" s="242"/>
      <c r="J175" s="240"/>
      <c r="K175" s="241"/>
      <c r="L175" s="240"/>
      <c r="M175" s="240"/>
      <c r="N175" s="240"/>
      <c r="O175" s="240"/>
      <c r="P175" s="240"/>
      <c r="Q175" s="240"/>
      <c r="R175" s="243"/>
      <c r="T175" s="244"/>
      <c r="U175" s="240"/>
      <c r="V175" s="240"/>
      <c r="W175" s="240"/>
      <c r="X175" s="240"/>
      <c r="Y175" s="240"/>
      <c r="Z175" s="240"/>
      <c r="AA175" s="245"/>
      <c r="AT175" s="246" t="s">
        <v>201</v>
      </c>
      <c r="AU175" s="246" t="s">
        <v>88</v>
      </c>
      <c r="AV175" s="238" t="s">
        <v>83</v>
      </c>
      <c r="AW175" s="238" t="s">
        <v>33</v>
      </c>
      <c r="AX175" s="238" t="s">
        <v>76</v>
      </c>
      <c r="AY175" s="246" t="s">
        <v>175</v>
      </c>
    </row>
    <row collapsed="false" customFormat="true" customHeight="true" hidden="false" ht="22.5" outlineLevel="0" r="176" s="216">
      <c r="B176" s="217"/>
      <c r="C176" s="218"/>
      <c r="D176" s="218"/>
      <c r="E176" s="219"/>
      <c r="F176" s="227" t="s">
        <v>252</v>
      </c>
      <c r="G176" s="227"/>
      <c r="H176" s="227"/>
      <c r="I176" s="227"/>
      <c r="J176" s="218"/>
      <c r="K176" s="221" t="n">
        <v>23.562</v>
      </c>
      <c r="L176" s="218"/>
      <c r="M176" s="218"/>
      <c r="N176" s="218"/>
      <c r="O176" s="218"/>
      <c r="P176" s="218"/>
      <c r="Q176" s="218"/>
      <c r="R176" s="222"/>
      <c r="T176" s="223"/>
      <c r="U176" s="218"/>
      <c r="V176" s="218"/>
      <c r="W176" s="218"/>
      <c r="X176" s="218"/>
      <c r="Y176" s="218"/>
      <c r="Z176" s="218"/>
      <c r="AA176" s="224"/>
      <c r="AT176" s="225" t="s">
        <v>201</v>
      </c>
      <c r="AU176" s="225" t="s">
        <v>88</v>
      </c>
      <c r="AV176" s="216" t="s">
        <v>88</v>
      </c>
      <c r="AW176" s="216" t="s">
        <v>33</v>
      </c>
      <c r="AX176" s="216" t="s">
        <v>76</v>
      </c>
      <c r="AY176" s="225" t="s">
        <v>175</v>
      </c>
    </row>
    <row collapsed="false" customFormat="true" customHeight="true" hidden="false" ht="31.5" outlineLevel="0" r="177" s="216">
      <c r="B177" s="217"/>
      <c r="C177" s="218"/>
      <c r="D177" s="218"/>
      <c r="E177" s="219"/>
      <c r="F177" s="227" t="s">
        <v>253</v>
      </c>
      <c r="G177" s="227"/>
      <c r="H177" s="227"/>
      <c r="I177" s="227"/>
      <c r="J177" s="218"/>
      <c r="K177" s="221" t="n">
        <v>133.098</v>
      </c>
      <c r="L177" s="218"/>
      <c r="M177" s="218"/>
      <c r="N177" s="218"/>
      <c r="O177" s="218"/>
      <c r="P177" s="218"/>
      <c r="Q177" s="218"/>
      <c r="R177" s="222"/>
      <c r="T177" s="223"/>
      <c r="U177" s="218"/>
      <c r="V177" s="218"/>
      <c r="W177" s="218"/>
      <c r="X177" s="218"/>
      <c r="Y177" s="218"/>
      <c r="Z177" s="218"/>
      <c r="AA177" s="224"/>
      <c r="AT177" s="225" t="s">
        <v>201</v>
      </c>
      <c r="AU177" s="225" t="s">
        <v>88</v>
      </c>
      <c r="AV177" s="216" t="s">
        <v>88</v>
      </c>
      <c r="AW177" s="216" t="s">
        <v>33</v>
      </c>
      <c r="AX177" s="216" t="s">
        <v>76</v>
      </c>
      <c r="AY177" s="225" t="s">
        <v>175</v>
      </c>
    </row>
    <row collapsed="false" customFormat="true" customHeight="true" hidden="false" ht="31.5" outlineLevel="0" r="178" s="216">
      <c r="B178" s="217"/>
      <c r="C178" s="218"/>
      <c r="D178" s="218"/>
      <c r="E178" s="219"/>
      <c r="F178" s="227" t="s">
        <v>254</v>
      </c>
      <c r="G178" s="227"/>
      <c r="H178" s="227"/>
      <c r="I178" s="227"/>
      <c r="J178" s="218"/>
      <c r="K178" s="221" t="n">
        <v>90.046</v>
      </c>
      <c r="L178" s="218"/>
      <c r="M178" s="218"/>
      <c r="N178" s="218"/>
      <c r="O178" s="218"/>
      <c r="P178" s="218"/>
      <c r="Q178" s="218"/>
      <c r="R178" s="222"/>
      <c r="T178" s="223"/>
      <c r="U178" s="218"/>
      <c r="V178" s="218"/>
      <c r="W178" s="218"/>
      <c r="X178" s="218"/>
      <c r="Y178" s="218"/>
      <c r="Z178" s="218"/>
      <c r="AA178" s="224"/>
      <c r="AT178" s="225" t="s">
        <v>201</v>
      </c>
      <c r="AU178" s="225" t="s">
        <v>88</v>
      </c>
      <c r="AV178" s="216" t="s">
        <v>88</v>
      </c>
      <c r="AW178" s="216" t="s">
        <v>33</v>
      </c>
      <c r="AX178" s="216" t="s">
        <v>76</v>
      </c>
      <c r="AY178" s="225" t="s">
        <v>175</v>
      </c>
    </row>
    <row collapsed="false" customFormat="true" customHeight="true" hidden="false" ht="31.5" outlineLevel="0" r="179" s="216">
      <c r="B179" s="217"/>
      <c r="C179" s="218"/>
      <c r="D179" s="218"/>
      <c r="E179" s="219"/>
      <c r="F179" s="227" t="s">
        <v>255</v>
      </c>
      <c r="G179" s="227"/>
      <c r="H179" s="227"/>
      <c r="I179" s="227"/>
      <c r="J179" s="218"/>
      <c r="K179" s="221" t="n">
        <v>47.864</v>
      </c>
      <c r="L179" s="218"/>
      <c r="M179" s="218"/>
      <c r="N179" s="218"/>
      <c r="O179" s="218"/>
      <c r="P179" s="218"/>
      <c r="Q179" s="218"/>
      <c r="R179" s="222"/>
      <c r="T179" s="223"/>
      <c r="U179" s="218"/>
      <c r="V179" s="218"/>
      <c r="W179" s="218"/>
      <c r="X179" s="218"/>
      <c r="Y179" s="218"/>
      <c r="Z179" s="218"/>
      <c r="AA179" s="224"/>
      <c r="AT179" s="225" t="s">
        <v>201</v>
      </c>
      <c r="AU179" s="225" t="s">
        <v>88</v>
      </c>
      <c r="AV179" s="216" t="s">
        <v>88</v>
      </c>
      <c r="AW179" s="216" t="s">
        <v>33</v>
      </c>
      <c r="AX179" s="216" t="s">
        <v>76</v>
      </c>
      <c r="AY179" s="225" t="s">
        <v>175</v>
      </c>
    </row>
    <row collapsed="false" customFormat="true" customHeight="true" hidden="false" ht="22.5" outlineLevel="0" r="180" s="216">
      <c r="B180" s="217"/>
      <c r="C180" s="218"/>
      <c r="D180" s="218"/>
      <c r="E180" s="219"/>
      <c r="F180" s="227" t="s">
        <v>256</v>
      </c>
      <c r="G180" s="227"/>
      <c r="H180" s="227"/>
      <c r="I180" s="227"/>
      <c r="J180" s="218"/>
      <c r="K180" s="221" t="n">
        <v>109.987</v>
      </c>
      <c r="L180" s="218"/>
      <c r="M180" s="218"/>
      <c r="N180" s="218"/>
      <c r="O180" s="218"/>
      <c r="P180" s="218"/>
      <c r="Q180" s="218"/>
      <c r="R180" s="222"/>
      <c r="T180" s="223"/>
      <c r="U180" s="218"/>
      <c r="V180" s="218"/>
      <c r="W180" s="218"/>
      <c r="X180" s="218"/>
      <c r="Y180" s="218"/>
      <c r="Z180" s="218"/>
      <c r="AA180" s="224"/>
      <c r="AT180" s="225" t="s">
        <v>201</v>
      </c>
      <c r="AU180" s="225" t="s">
        <v>88</v>
      </c>
      <c r="AV180" s="216" t="s">
        <v>88</v>
      </c>
      <c r="AW180" s="216" t="s">
        <v>33</v>
      </c>
      <c r="AX180" s="216" t="s">
        <v>76</v>
      </c>
      <c r="AY180" s="225" t="s">
        <v>175</v>
      </c>
    </row>
    <row collapsed="false" customFormat="true" customHeight="true" hidden="false" ht="22.5" outlineLevel="0" r="181" s="238">
      <c r="B181" s="239"/>
      <c r="C181" s="240"/>
      <c r="D181" s="240"/>
      <c r="E181" s="241"/>
      <c r="F181" s="247" t="s">
        <v>246</v>
      </c>
      <c r="G181" s="247"/>
      <c r="H181" s="247"/>
      <c r="I181" s="247"/>
      <c r="J181" s="240"/>
      <c r="K181" s="241"/>
      <c r="L181" s="240"/>
      <c r="M181" s="240"/>
      <c r="N181" s="240"/>
      <c r="O181" s="240"/>
      <c r="P181" s="240"/>
      <c r="Q181" s="240"/>
      <c r="R181" s="243"/>
      <c r="T181" s="244"/>
      <c r="U181" s="240"/>
      <c r="V181" s="240"/>
      <c r="W181" s="240"/>
      <c r="X181" s="240"/>
      <c r="Y181" s="240"/>
      <c r="Z181" s="240"/>
      <c r="AA181" s="245"/>
      <c r="AT181" s="246" t="s">
        <v>201</v>
      </c>
      <c r="AU181" s="246" t="s">
        <v>88</v>
      </c>
      <c r="AV181" s="238" t="s">
        <v>83</v>
      </c>
      <c r="AW181" s="238" t="s">
        <v>33</v>
      </c>
      <c r="AX181" s="238" t="s">
        <v>76</v>
      </c>
      <c r="AY181" s="246" t="s">
        <v>175</v>
      </c>
    </row>
    <row collapsed="false" customFormat="true" customHeight="true" hidden="false" ht="31.5" outlineLevel="0" r="182" s="216">
      <c r="B182" s="217"/>
      <c r="C182" s="218"/>
      <c r="D182" s="218"/>
      <c r="E182" s="219"/>
      <c r="F182" s="227" t="s">
        <v>257</v>
      </c>
      <c r="G182" s="227"/>
      <c r="H182" s="227"/>
      <c r="I182" s="227"/>
      <c r="J182" s="218"/>
      <c r="K182" s="221" t="n">
        <v>44.66</v>
      </c>
      <c r="L182" s="218"/>
      <c r="M182" s="218"/>
      <c r="N182" s="218"/>
      <c r="O182" s="218"/>
      <c r="P182" s="218"/>
      <c r="Q182" s="218"/>
      <c r="R182" s="222"/>
      <c r="T182" s="223"/>
      <c r="U182" s="218"/>
      <c r="V182" s="218"/>
      <c r="W182" s="218"/>
      <c r="X182" s="218"/>
      <c r="Y182" s="218"/>
      <c r="Z182" s="218"/>
      <c r="AA182" s="224"/>
      <c r="AT182" s="225" t="s">
        <v>201</v>
      </c>
      <c r="AU182" s="225" t="s">
        <v>88</v>
      </c>
      <c r="AV182" s="216" t="s">
        <v>88</v>
      </c>
      <c r="AW182" s="216" t="s">
        <v>33</v>
      </c>
      <c r="AX182" s="216" t="s">
        <v>76</v>
      </c>
      <c r="AY182" s="225" t="s">
        <v>175</v>
      </c>
    </row>
    <row collapsed="false" customFormat="true" customHeight="true" hidden="false" ht="22.5" outlineLevel="0" r="183" s="228">
      <c r="B183" s="229"/>
      <c r="C183" s="230"/>
      <c r="D183" s="230"/>
      <c r="E183" s="231"/>
      <c r="F183" s="232" t="s">
        <v>214</v>
      </c>
      <c r="G183" s="232"/>
      <c r="H183" s="232"/>
      <c r="I183" s="232"/>
      <c r="J183" s="230"/>
      <c r="K183" s="233" t="n">
        <v>449.217</v>
      </c>
      <c r="L183" s="230"/>
      <c r="M183" s="230"/>
      <c r="N183" s="230"/>
      <c r="O183" s="230"/>
      <c r="P183" s="230"/>
      <c r="Q183" s="230"/>
      <c r="R183" s="234"/>
      <c r="T183" s="235"/>
      <c r="U183" s="230"/>
      <c r="V183" s="230"/>
      <c r="W183" s="230"/>
      <c r="X183" s="230"/>
      <c r="Y183" s="230"/>
      <c r="Z183" s="230"/>
      <c r="AA183" s="236"/>
      <c r="AT183" s="237" t="s">
        <v>201</v>
      </c>
      <c r="AU183" s="237" t="s">
        <v>88</v>
      </c>
      <c r="AV183" s="228" t="s">
        <v>181</v>
      </c>
      <c r="AW183" s="228" t="s">
        <v>33</v>
      </c>
      <c r="AX183" s="228" t="s">
        <v>83</v>
      </c>
      <c r="AY183" s="237" t="s">
        <v>175</v>
      </c>
    </row>
    <row collapsed="false" customFormat="true" customHeight="true" hidden="false" ht="22.5" outlineLevel="0" r="184" s="32">
      <c r="B184" s="171"/>
      <c r="C184" s="206" t="s">
        <v>258</v>
      </c>
      <c r="D184" s="206" t="s">
        <v>177</v>
      </c>
      <c r="E184" s="207" t="s">
        <v>259</v>
      </c>
      <c r="F184" s="208" t="s">
        <v>260</v>
      </c>
      <c r="G184" s="208"/>
      <c r="H184" s="208"/>
      <c r="I184" s="208"/>
      <c r="J184" s="209" t="s">
        <v>221</v>
      </c>
      <c r="K184" s="210" t="n">
        <v>449.217</v>
      </c>
      <c r="L184" s="211" t="n">
        <v>0</v>
      </c>
      <c r="M184" s="211"/>
      <c r="N184" s="212" t="n">
        <f aca="false">ROUND(L184*K184,2)</f>
        <v>0</v>
      </c>
      <c r="O184" s="212"/>
      <c r="P184" s="212"/>
      <c r="Q184" s="212"/>
      <c r="R184" s="173"/>
      <c r="T184" s="213"/>
      <c r="U184" s="44" t="s">
        <v>43</v>
      </c>
      <c r="V184" s="34"/>
      <c r="W184" s="214" t="n">
        <f aca="false">V184*K184</f>
        <v>0</v>
      </c>
      <c r="X184" s="214" t="n">
        <v>0</v>
      </c>
      <c r="Y184" s="214" t="n">
        <f aca="false">X184*K184</f>
        <v>0</v>
      </c>
      <c r="Z184" s="214" t="n">
        <v>0</v>
      </c>
      <c r="AA184" s="215" t="n">
        <f aca="false">Z184*K184</f>
        <v>0</v>
      </c>
      <c r="AR184" s="10" t="s">
        <v>181</v>
      </c>
      <c r="AT184" s="10" t="s">
        <v>177</v>
      </c>
      <c r="AU184" s="10" t="s">
        <v>88</v>
      </c>
      <c r="AY184" s="10" t="s">
        <v>175</v>
      </c>
      <c r="BE184" s="134" t="n">
        <f aca="false">IF(U184="základní",N184,0)</f>
        <v>0</v>
      </c>
      <c r="BF184" s="134" t="n">
        <f aca="false">IF(U184="snížená",N184,0)</f>
        <v>0</v>
      </c>
      <c r="BG184" s="134" t="n">
        <f aca="false">IF(U184="zákl. přenesená",N184,0)</f>
        <v>0</v>
      </c>
      <c r="BH184" s="134" t="n">
        <f aca="false">IF(U184="sníž. přenesená",N184,0)</f>
        <v>0</v>
      </c>
      <c r="BI184" s="134" t="n">
        <f aca="false">IF(U184="nulová",N184,0)</f>
        <v>0</v>
      </c>
      <c r="BJ184" s="10" t="s">
        <v>88</v>
      </c>
      <c r="BK184" s="134" t="n">
        <f aca="false">ROUND(L184*K184,2)</f>
        <v>0</v>
      </c>
      <c r="BL184" s="10" t="s">
        <v>181</v>
      </c>
      <c r="BM184" s="10" t="s">
        <v>261</v>
      </c>
    </row>
    <row collapsed="false" customFormat="true" customHeight="true" hidden="false" ht="31.5" outlineLevel="0" r="185" s="32">
      <c r="B185" s="171"/>
      <c r="C185" s="206" t="s">
        <v>262</v>
      </c>
      <c r="D185" s="206" t="s">
        <v>177</v>
      </c>
      <c r="E185" s="207" t="s">
        <v>263</v>
      </c>
      <c r="F185" s="208" t="s">
        <v>264</v>
      </c>
      <c r="G185" s="208"/>
      <c r="H185" s="208"/>
      <c r="I185" s="208"/>
      <c r="J185" s="209" t="s">
        <v>180</v>
      </c>
      <c r="K185" s="210" t="n">
        <v>1.944</v>
      </c>
      <c r="L185" s="211" t="n">
        <v>0</v>
      </c>
      <c r="M185" s="211"/>
      <c r="N185" s="212" t="n">
        <f aca="false">ROUND(L185*K185,2)</f>
        <v>0</v>
      </c>
      <c r="O185" s="212"/>
      <c r="P185" s="212"/>
      <c r="Q185" s="212"/>
      <c r="R185" s="173"/>
      <c r="T185" s="213"/>
      <c r="U185" s="44" t="s">
        <v>43</v>
      </c>
      <c r="V185" s="34"/>
      <c r="W185" s="214" t="n">
        <f aca="false">V185*K185</f>
        <v>0</v>
      </c>
      <c r="X185" s="214" t="n">
        <v>2.25634</v>
      </c>
      <c r="Y185" s="214" t="n">
        <f aca="false">X185*K185</f>
        <v>4.38632496</v>
      </c>
      <c r="Z185" s="214" t="n">
        <v>0</v>
      </c>
      <c r="AA185" s="215" t="n">
        <f aca="false">Z185*K185</f>
        <v>0</v>
      </c>
      <c r="AR185" s="10" t="s">
        <v>181</v>
      </c>
      <c r="AT185" s="10" t="s">
        <v>177</v>
      </c>
      <c r="AU185" s="10" t="s">
        <v>88</v>
      </c>
      <c r="AY185" s="10" t="s">
        <v>175</v>
      </c>
      <c r="BE185" s="134" t="n">
        <f aca="false">IF(U185="základní",N185,0)</f>
        <v>0</v>
      </c>
      <c r="BF185" s="134" t="n">
        <f aca="false">IF(U185="snížená",N185,0)</f>
        <v>0</v>
      </c>
      <c r="BG185" s="134" t="n">
        <f aca="false">IF(U185="zákl. přenesená",N185,0)</f>
        <v>0</v>
      </c>
      <c r="BH185" s="134" t="n">
        <f aca="false">IF(U185="sníž. přenesená",N185,0)</f>
        <v>0</v>
      </c>
      <c r="BI185" s="134" t="n">
        <f aca="false">IF(U185="nulová",N185,0)</f>
        <v>0</v>
      </c>
      <c r="BJ185" s="10" t="s">
        <v>88</v>
      </c>
      <c r="BK185" s="134" t="n">
        <f aca="false">ROUND(L185*K185,2)</f>
        <v>0</v>
      </c>
      <c r="BL185" s="10" t="s">
        <v>181</v>
      </c>
      <c r="BM185" s="10" t="s">
        <v>265</v>
      </c>
    </row>
    <row collapsed="false" customFormat="true" customHeight="true" hidden="false" ht="22.5" outlineLevel="0" r="186" s="238">
      <c r="B186" s="239"/>
      <c r="C186" s="240"/>
      <c r="D186" s="240"/>
      <c r="E186" s="241"/>
      <c r="F186" s="242" t="s">
        <v>266</v>
      </c>
      <c r="G186" s="242"/>
      <c r="H186" s="242"/>
      <c r="I186" s="242"/>
      <c r="J186" s="240"/>
      <c r="K186" s="241"/>
      <c r="L186" s="240"/>
      <c r="M186" s="240"/>
      <c r="N186" s="240"/>
      <c r="O186" s="240"/>
      <c r="P186" s="240"/>
      <c r="Q186" s="240"/>
      <c r="R186" s="243"/>
      <c r="T186" s="244"/>
      <c r="U186" s="240"/>
      <c r="V186" s="240"/>
      <c r="W186" s="240"/>
      <c r="X186" s="240"/>
      <c r="Y186" s="240"/>
      <c r="Z186" s="240"/>
      <c r="AA186" s="245"/>
      <c r="AT186" s="246" t="s">
        <v>201</v>
      </c>
      <c r="AU186" s="246" t="s">
        <v>88</v>
      </c>
      <c r="AV186" s="238" t="s">
        <v>83</v>
      </c>
      <c r="AW186" s="238" t="s">
        <v>33</v>
      </c>
      <c r="AX186" s="238" t="s">
        <v>76</v>
      </c>
      <c r="AY186" s="246" t="s">
        <v>175</v>
      </c>
    </row>
    <row collapsed="false" customFormat="true" customHeight="true" hidden="false" ht="22.5" outlineLevel="0" r="187" s="216">
      <c r="B187" s="217"/>
      <c r="C187" s="218"/>
      <c r="D187" s="218"/>
      <c r="E187" s="219"/>
      <c r="F187" s="227" t="s">
        <v>267</v>
      </c>
      <c r="G187" s="227"/>
      <c r="H187" s="227"/>
      <c r="I187" s="227"/>
      <c r="J187" s="218"/>
      <c r="K187" s="221" t="n">
        <v>1.944</v>
      </c>
      <c r="L187" s="218"/>
      <c r="M187" s="218"/>
      <c r="N187" s="218"/>
      <c r="O187" s="218"/>
      <c r="P187" s="218"/>
      <c r="Q187" s="218"/>
      <c r="R187" s="222"/>
      <c r="T187" s="223"/>
      <c r="U187" s="218"/>
      <c r="V187" s="218"/>
      <c r="W187" s="218"/>
      <c r="X187" s="218"/>
      <c r="Y187" s="218"/>
      <c r="Z187" s="218"/>
      <c r="AA187" s="224"/>
      <c r="AT187" s="225" t="s">
        <v>201</v>
      </c>
      <c r="AU187" s="225" t="s">
        <v>88</v>
      </c>
      <c r="AV187" s="216" t="s">
        <v>88</v>
      </c>
      <c r="AW187" s="216" t="s">
        <v>33</v>
      </c>
      <c r="AX187" s="216" t="s">
        <v>83</v>
      </c>
      <c r="AY187" s="225" t="s">
        <v>175</v>
      </c>
    </row>
    <row collapsed="false" customFormat="true" customHeight="true" hidden="false" ht="22.5" outlineLevel="0" r="188" s="32">
      <c r="B188" s="171"/>
      <c r="C188" s="206" t="s">
        <v>268</v>
      </c>
      <c r="D188" s="206" t="s">
        <v>177</v>
      </c>
      <c r="E188" s="207" t="s">
        <v>269</v>
      </c>
      <c r="F188" s="208" t="s">
        <v>270</v>
      </c>
      <c r="G188" s="208"/>
      <c r="H188" s="208"/>
      <c r="I188" s="208"/>
      <c r="J188" s="209" t="s">
        <v>221</v>
      </c>
      <c r="K188" s="210" t="n">
        <v>25.92</v>
      </c>
      <c r="L188" s="211" t="n">
        <v>0</v>
      </c>
      <c r="M188" s="211"/>
      <c r="N188" s="212" t="n">
        <f aca="false">ROUND(L188*K188,2)</f>
        <v>0</v>
      </c>
      <c r="O188" s="212"/>
      <c r="P188" s="212"/>
      <c r="Q188" s="212"/>
      <c r="R188" s="173"/>
      <c r="T188" s="213"/>
      <c r="U188" s="44" t="s">
        <v>43</v>
      </c>
      <c r="V188" s="34"/>
      <c r="W188" s="214" t="n">
        <f aca="false">V188*K188</f>
        <v>0</v>
      </c>
      <c r="X188" s="214" t="n">
        <v>0.00103</v>
      </c>
      <c r="Y188" s="214" t="n">
        <f aca="false">X188*K188</f>
        <v>0.0266976</v>
      </c>
      <c r="Z188" s="214" t="n">
        <v>0</v>
      </c>
      <c r="AA188" s="215" t="n">
        <f aca="false">Z188*K188</f>
        <v>0</v>
      </c>
      <c r="AR188" s="10" t="s">
        <v>181</v>
      </c>
      <c r="AT188" s="10" t="s">
        <v>177</v>
      </c>
      <c r="AU188" s="10" t="s">
        <v>88</v>
      </c>
      <c r="AY188" s="10" t="s">
        <v>175</v>
      </c>
      <c r="BE188" s="134" t="n">
        <f aca="false">IF(U188="základní",N188,0)</f>
        <v>0</v>
      </c>
      <c r="BF188" s="134" t="n">
        <f aca="false">IF(U188="snížená",N188,0)</f>
        <v>0</v>
      </c>
      <c r="BG188" s="134" t="n">
        <f aca="false">IF(U188="zákl. přenesená",N188,0)</f>
        <v>0</v>
      </c>
      <c r="BH188" s="134" t="n">
        <f aca="false">IF(U188="sníž. přenesená",N188,0)</f>
        <v>0</v>
      </c>
      <c r="BI188" s="134" t="n">
        <f aca="false">IF(U188="nulová",N188,0)</f>
        <v>0</v>
      </c>
      <c r="BJ188" s="10" t="s">
        <v>88</v>
      </c>
      <c r="BK188" s="134" t="n">
        <f aca="false">ROUND(L188*K188,2)</f>
        <v>0</v>
      </c>
      <c r="BL188" s="10" t="s">
        <v>181</v>
      </c>
      <c r="BM188" s="10" t="s">
        <v>271</v>
      </c>
    </row>
    <row collapsed="false" customFormat="true" customHeight="true" hidden="false" ht="22.5" outlineLevel="0" r="189" s="216">
      <c r="B189" s="217"/>
      <c r="C189" s="218"/>
      <c r="D189" s="218"/>
      <c r="E189" s="219"/>
      <c r="F189" s="220" t="s">
        <v>272</v>
      </c>
      <c r="G189" s="220"/>
      <c r="H189" s="220"/>
      <c r="I189" s="220"/>
      <c r="J189" s="218"/>
      <c r="K189" s="221" t="n">
        <v>25.92</v>
      </c>
      <c r="L189" s="218"/>
      <c r="M189" s="218"/>
      <c r="N189" s="218"/>
      <c r="O189" s="218"/>
      <c r="P189" s="218"/>
      <c r="Q189" s="218"/>
      <c r="R189" s="222"/>
      <c r="T189" s="223"/>
      <c r="U189" s="218"/>
      <c r="V189" s="218"/>
      <c r="W189" s="218"/>
      <c r="X189" s="218"/>
      <c r="Y189" s="218"/>
      <c r="Z189" s="218"/>
      <c r="AA189" s="224"/>
      <c r="AT189" s="225" t="s">
        <v>201</v>
      </c>
      <c r="AU189" s="225" t="s">
        <v>88</v>
      </c>
      <c r="AV189" s="216" t="s">
        <v>88</v>
      </c>
      <c r="AW189" s="216" t="s">
        <v>33</v>
      </c>
      <c r="AX189" s="216" t="s">
        <v>83</v>
      </c>
      <c r="AY189" s="225" t="s">
        <v>175</v>
      </c>
    </row>
    <row collapsed="false" customFormat="true" customHeight="true" hidden="false" ht="22.5" outlineLevel="0" r="190" s="32">
      <c r="B190" s="171"/>
      <c r="C190" s="206" t="s">
        <v>273</v>
      </c>
      <c r="D190" s="206" t="s">
        <v>177</v>
      </c>
      <c r="E190" s="207" t="s">
        <v>274</v>
      </c>
      <c r="F190" s="208" t="s">
        <v>275</v>
      </c>
      <c r="G190" s="208"/>
      <c r="H190" s="208"/>
      <c r="I190" s="208"/>
      <c r="J190" s="209" t="s">
        <v>221</v>
      </c>
      <c r="K190" s="210" t="n">
        <v>25.92</v>
      </c>
      <c r="L190" s="211" t="n">
        <v>0</v>
      </c>
      <c r="M190" s="211"/>
      <c r="N190" s="212" t="n">
        <f aca="false">ROUND(L190*K190,2)</f>
        <v>0</v>
      </c>
      <c r="O190" s="212"/>
      <c r="P190" s="212"/>
      <c r="Q190" s="212"/>
      <c r="R190" s="173"/>
      <c r="T190" s="213"/>
      <c r="U190" s="44" t="s">
        <v>43</v>
      </c>
      <c r="V190" s="34"/>
      <c r="W190" s="214" t="n">
        <f aca="false">V190*K190</f>
        <v>0</v>
      </c>
      <c r="X190" s="214" t="n">
        <v>0</v>
      </c>
      <c r="Y190" s="214" t="n">
        <f aca="false">X190*K190</f>
        <v>0</v>
      </c>
      <c r="Z190" s="214" t="n">
        <v>0</v>
      </c>
      <c r="AA190" s="215" t="n">
        <f aca="false">Z190*K190</f>
        <v>0</v>
      </c>
      <c r="AR190" s="10" t="s">
        <v>181</v>
      </c>
      <c r="AT190" s="10" t="s">
        <v>177</v>
      </c>
      <c r="AU190" s="10" t="s">
        <v>88</v>
      </c>
      <c r="AY190" s="10" t="s">
        <v>175</v>
      </c>
      <c r="BE190" s="134" t="n">
        <f aca="false">IF(U190="základní",N190,0)</f>
        <v>0</v>
      </c>
      <c r="BF190" s="134" t="n">
        <f aca="false">IF(U190="snížená",N190,0)</f>
        <v>0</v>
      </c>
      <c r="BG190" s="134" t="n">
        <f aca="false">IF(U190="zákl. přenesená",N190,0)</f>
        <v>0</v>
      </c>
      <c r="BH190" s="134" t="n">
        <f aca="false">IF(U190="sníž. přenesená",N190,0)</f>
        <v>0</v>
      </c>
      <c r="BI190" s="134" t="n">
        <f aca="false">IF(U190="nulová",N190,0)</f>
        <v>0</v>
      </c>
      <c r="BJ190" s="10" t="s">
        <v>88</v>
      </c>
      <c r="BK190" s="134" t="n">
        <f aca="false">ROUND(L190*K190,2)</f>
        <v>0</v>
      </c>
      <c r="BL190" s="10" t="s">
        <v>181</v>
      </c>
      <c r="BM190" s="10" t="s">
        <v>276</v>
      </c>
    </row>
    <row collapsed="false" customFormat="true" customHeight="true" hidden="false" ht="22.5" outlineLevel="0" r="191" s="32">
      <c r="B191" s="171"/>
      <c r="C191" s="206" t="s">
        <v>277</v>
      </c>
      <c r="D191" s="206" t="s">
        <v>177</v>
      </c>
      <c r="E191" s="207" t="s">
        <v>278</v>
      </c>
      <c r="F191" s="208" t="s">
        <v>279</v>
      </c>
      <c r="G191" s="208"/>
      <c r="H191" s="208"/>
      <c r="I191" s="208"/>
      <c r="J191" s="209" t="s">
        <v>280</v>
      </c>
      <c r="K191" s="210" t="n">
        <v>24</v>
      </c>
      <c r="L191" s="211" t="n">
        <v>0</v>
      </c>
      <c r="M191" s="211"/>
      <c r="N191" s="212" t="n">
        <f aca="false">ROUND(L191*K191,2)</f>
        <v>0</v>
      </c>
      <c r="O191" s="212"/>
      <c r="P191" s="212"/>
      <c r="Q191" s="212"/>
      <c r="R191" s="173"/>
      <c r="T191" s="213"/>
      <c r="U191" s="44" t="s">
        <v>43</v>
      </c>
      <c r="V191" s="34"/>
      <c r="W191" s="214" t="n">
        <f aca="false">V191*K191</f>
        <v>0</v>
      </c>
      <c r="X191" s="214" t="n">
        <v>0</v>
      </c>
      <c r="Y191" s="214" t="n">
        <f aca="false">X191*K191</f>
        <v>0</v>
      </c>
      <c r="Z191" s="214" t="n">
        <v>0</v>
      </c>
      <c r="AA191" s="215" t="n">
        <f aca="false">Z191*K191</f>
        <v>0</v>
      </c>
      <c r="AR191" s="10" t="s">
        <v>181</v>
      </c>
      <c r="AT191" s="10" t="s">
        <v>177</v>
      </c>
      <c r="AU191" s="10" t="s">
        <v>88</v>
      </c>
      <c r="AY191" s="10" t="s">
        <v>175</v>
      </c>
      <c r="BE191" s="134" t="n">
        <f aca="false">IF(U191="základní",N191,0)</f>
        <v>0</v>
      </c>
      <c r="BF191" s="134" t="n">
        <f aca="false">IF(U191="snížená",N191,0)</f>
        <v>0</v>
      </c>
      <c r="BG191" s="134" t="n">
        <f aca="false">IF(U191="zákl. přenesená",N191,0)</f>
        <v>0</v>
      </c>
      <c r="BH191" s="134" t="n">
        <f aca="false">IF(U191="sníž. přenesená",N191,0)</f>
        <v>0</v>
      </c>
      <c r="BI191" s="134" t="n">
        <f aca="false">IF(U191="nulová",N191,0)</f>
        <v>0</v>
      </c>
      <c r="BJ191" s="10" t="s">
        <v>88</v>
      </c>
      <c r="BK191" s="134" t="n">
        <f aca="false">ROUND(L191*K191,2)</f>
        <v>0</v>
      </c>
      <c r="BL191" s="10" t="s">
        <v>181</v>
      </c>
      <c r="BM191" s="10" t="s">
        <v>281</v>
      </c>
    </row>
    <row collapsed="false" customFormat="true" customHeight="true" hidden="false" ht="22.5" outlineLevel="0" r="192" s="216">
      <c r="B192" s="217"/>
      <c r="C192" s="218"/>
      <c r="D192" s="218"/>
      <c r="E192" s="219"/>
      <c r="F192" s="220" t="s">
        <v>282</v>
      </c>
      <c r="G192" s="220"/>
      <c r="H192" s="220"/>
      <c r="I192" s="220"/>
      <c r="J192" s="218"/>
      <c r="K192" s="221" t="n">
        <v>24</v>
      </c>
      <c r="L192" s="218"/>
      <c r="M192" s="218"/>
      <c r="N192" s="218"/>
      <c r="O192" s="218"/>
      <c r="P192" s="218"/>
      <c r="Q192" s="218"/>
      <c r="R192" s="222"/>
      <c r="T192" s="223"/>
      <c r="U192" s="218"/>
      <c r="V192" s="218"/>
      <c r="W192" s="218"/>
      <c r="X192" s="218"/>
      <c r="Y192" s="218"/>
      <c r="Z192" s="218"/>
      <c r="AA192" s="224"/>
      <c r="AT192" s="225" t="s">
        <v>201</v>
      </c>
      <c r="AU192" s="225" t="s">
        <v>88</v>
      </c>
      <c r="AV192" s="216" t="s">
        <v>88</v>
      </c>
      <c r="AW192" s="216" t="s">
        <v>33</v>
      </c>
      <c r="AX192" s="216" t="s">
        <v>83</v>
      </c>
      <c r="AY192" s="225" t="s">
        <v>175</v>
      </c>
    </row>
    <row collapsed="false" customFormat="true" customHeight="true" hidden="false" ht="29.85" outlineLevel="0" r="193" s="193">
      <c r="B193" s="194"/>
      <c r="C193" s="195"/>
      <c r="D193" s="204" t="s">
        <v>136</v>
      </c>
      <c r="E193" s="204"/>
      <c r="F193" s="204"/>
      <c r="G193" s="204"/>
      <c r="H193" s="204"/>
      <c r="I193" s="204"/>
      <c r="J193" s="204"/>
      <c r="K193" s="204"/>
      <c r="L193" s="204"/>
      <c r="M193" s="204"/>
      <c r="N193" s="205" t="n">
        <f aca="false">BK193</f>
        <v>0</v>
      </c>
      <c r="O193" s="205"/>
      <c r="P193" s="205"/>
      <c r="Q193" s="205"/>
      <c r="R193" s="197"/>
      <c r="T193" s="198"/>
      <c r="U193" s="195"/>
      <c r="V193" s="195"/>
      <c r="W193" s="199" t="n">
        <f aca="false">SUM(W194:W223)</f>
        <v>0</v>
      </c>
      <c r="X193" s="195"/>
      <c r="Y193" s="199" t="n">
        <f aca="false">SUM(Y194:Y223)</f>
        <v>10.18207483</v>
      </c>
      <c r="Z193" s="195"/>
      <c r="AA193" s="200" t="n">
        <f aca="false">SUM(AA194:AA223)</f>
        <v>0</v>
      </c>
      <c r="AR193" s="201" t="s">
        <v>83</v>
      </c>
      <c r="AT193" s="202" t="s">
        <v>75</v>
      </c>
      <c r="AU193" s="202" t="s">
        <v>83</v>
      </c>
      <c r="AY193" s="201" t="s">
        <v>175</v>
      </c>
      <c r="BK193" s="203" t="n">
        <f aca="false">SUM(BK194:BK223)</f>
        <v>0</v>
      </c>
    </row>
    <row collapsed="false" customFormat="true" customHeight="true" hidden="false" ht="31.5" outlineLevel="0" r="194" s="32">
      <c r="B194" s="171"/>
      <c r="C194" s="206" t="s">
        <v>283</v>
      </c>
      <c r="D194" s="206" t="s">
        <v>177</v>
      </c>
      <c r="E194" s="207" t="s">
        <v>284</v>
      </c>
      <c r="F194" s="208" t="s">
        <v>285</v>
      </c>
      <c r="G194" s="208"/>
      <c r="H194" s="208"/>
      <c r="I194" s="208"/>
      <c r="J194" s="209" t="s">
        <v>221</v>
      </c>
      <c r="K194" s="210" t="n">
        <v>284.531</v>
      </c>
      <c r="L194" s="211" t="n">
        <v>0</v>
      </c>
      <c r="M194" s="211"/>
      <c r="N194" s="212" t="n">
        <f aca="false">ROUND(L194*K194,2)</f>
        <v>0</v>
      </c>
      <c r="O194" s="212"/>
      <c r="P194" s="212"/>
      <c r="Q194" s="212"/>
      <c r="R194" s="173"/>
      <c r="T194" s="213"/>
      <c r="U194" s="44" t="s">
        <v>43</v>
      </c>
      <c r="V194" s="34"/>
      <c r="W194" s="214" t="n">
        <f aca="false">V194*K194</f>
        <v>0</v>
      </c>
      <c r="X194" s="214" t="n">
        <v>0.00489</v>
      </c>
      <c r="Y194" s="214" t="n">
        <f aca="false">X194*K194</f>
        <v>1.39135659</v>
      </c>
      <c r="Z194" s="214" t="n">
        <v>0</v>
      </c>
      <c r="AA194" s="215" t="n">
        <f aca="false">Z194*K194</f>
        <v>0</v>
      </c>
      <c r="AR194" s="10" t="s">
        <v>181</v>
      </c>
      <c r="AT194" s="10" t="s">
        <v>177</v>
      </c>
      <c r="AU194" s="10" t="s">
        <v>88</v>
      </c>
      <c r="AY194" s="10" t="s">
        <v>175</v>
      </c>
      <c r="BE194" s="134" t="n">
        <f aca="false">IF(U194="základní",N194,0)</f>
        <v>0</v>
      </c>
      <c r="BF194" s="134" t="n">
        <f aca="false">IF(U194="snížená",N194,0)</f>
        <v>0</v>
      </c>
      <c r="BG194" s="134" t="n">
        <f aca="false">IF(U194="zákl. přenesená",N194,0)</f>
        <v>0</v>
      </c>
      <c r="BH194" s="134" t="n">
        <f aca="false">IF(U194="sníž. přenesená",N194,0)</f>
        <v>0</v>
      </c>
      <c r="BI194" s="134" t="n">
        <f aca="false">IF(U194="nulová",N194,0)</f>
        <v>0</v>
      </c>
      <c r="BJ194" s="10" t="s">
        <v>88</v>
      </c>
      <c r="BK194" s="134" t="n">
        <f aca="false">ROUND(L194*K194,2)</f>
        <v>0</v>
      </c>
      <c r="BL194" s="10" t="s">
        <v>181</v>
      </c>
      <c r="BM194" s="10" t="s">
        <v>286</v>
      </c>
    </row>
    <row collapsed="false" customFormat="true" customHeight="true" hidden="false" ht="31.5" outlineLevel="0" r="195" s="32">
      <c r="B195" s="171"/>
      <c r="C195" s="206" t="s">
        <v>287</v>
      </c>
      <c r="D195" s="206" t="s">
        <v>177</v>
      </c>
      <c r="E195" s="207" t="s">
        <v>288</v>
      </c>
      <c r="F195" s="208" t="s">
        <v>289</v>
      </c>
      <c r="G195" s="208"/>
      <c r="H195" s="208"/>
      <c r="I195" s="208"/>
      <c r="J195" s="209" t="s">
        <v>221</v>
      </c>
      <c r="K195" s="210" t="n">
        <v>264.15</v>
      </c>
      <c r="L195" s="211" t="n">
        <v>0</v>
      </c>
      <c r="M195" s="211"/>
      <c r="N195" s="212" t="n">
        <f aca="false">ROUND(L195*K195,2)</f>
        <v>0</v>
      </c>
      <c r="O195" s="212"/>
      <c r="P195" s="212"/>
      <c r="Q195" s="212"/>
      <c r="R195" s="173"/>
      <c r="T195" s="213"/>
      <c r="U195" s="44" t="s">
        <v>43</v>
      </c>
      <c r="V195" s="34"/>
      <c r="W195" s="214" t="n">
        <f aca="false">V195*K195</f>
        <v>0</v>
      </c>
      <c r="X195" s="214" t="n">
        <v>0.0114</v>
      </c>
      <c r="Y195" s="214" t="n">
        <f aca="false">X195*K195</f>
        <v>3.01131</v>
      </c>
      <c r="Z195" s="214" t="n">
        <v>0</v>
      </c>
      <c r="AA195" s="215" t="n">
        <f aca="false">Z195*K195</f>
        <v>0</v>
      </c>
      <c r="AR195" s="10" t="s">
        <v>181</v>
      </c>
      <c r="AT195" s="10" t="s">
        <v>177</v>
      </c>
      <c r="AU195" s="10" t="s">
        <v>88</v>
      </c>
      <c r="AY195" s="10" t="s">
        <v>175</v>
      </c>
      <c r="BE195" s="134" t="n">
        <f aca="false">IF(U195="základní",N195,0)</f>
        <v>0</v>
      </c>
      <c r="BF195" s="134" t="n">
        <f aca="false">IF(U195="snížená",N195,0)</f>
        <v>0</v>
      </c>
      <c r="BG195" s="134" t="n">
        <f aca="false">IF(U195="zákl. přenesená",N195,0)</f>
        <v>0</v>
      </c>
      <c r="BH195" s="134" t="n">
        <f aca="false">IF(U195="sníž. přenesená",N195,0)</f>
        <v>0</v>
      </c>
      <c r="BI195" s="134" t="n">
        <f aca="false">IF(U195="nulová",N195,0)</f>
        <v>0</v>
      </c>
      <c r="BJ195" s="10" t="s">
        <v>88</v>
      </c>
      <c r="BK195" s="134" t="n">
        <f aca="false">ROUND(L195*K195,2)</f>
        <v>0</v>
      </c>
      <c r="BL195" s="10" t="s">
        <v>181</v>
      </c>
      <c r="BM195" s="10" t="s">
        <v>290</v>
      </c>
    </row>
    <row collapsed="false" customFormat="true" customHeight="true" hidden="false" ht="22.5" outlineLevel="0" r="196" s="238">
      <c r="B196" s="239"/>
      <c r="C196" s="240"/>
      <c r="D196" s="240"/>
      <c r="E196" s="241"/>
      <c r="F196" s="242" t="s">
        <v>291</v>
      </c>
      <c r="G196" s="242"/>
      <c r="H196" s="242"/>
      <c r="I196" s="242"/>
      <c r="J196" s="240"/>
      <c r="K196" s="241"/>
      <c r="L196" s="240"/>
      <c r="M196" s="240"/>
      <c r="N196" s="240"/>
      <c r="O196" s="240"/>
      <c r="P196" s="240"/>
      <c r="Q196" s="240"/>
      <c r="R196" s="243"/>
      <c r="T196" s="244"/>
      <c r="U196" s="240"/>
      <c r="V196" s="240"/>
      <c r="W196" s="240"/>
      <c r="X196" s="240"/>
      <c r="Y196" s="240"/>
      <c r="Z196" s="240"/>
      <c r="AA196" s="245"/>
      <c r="AT196" s="246" t="s">
        <v>201</v>
      </c>
      <c r="AU196" s="246" t="s">
        <v>88</v>
      </c>
      <c r="AV196" s="238" t="s">
        <v>83</v>
      </c>
      <c r="AW196" s="238" t="s">
        <v>33</v>
      </c>
      <c r="AX196" s="238" t="s">
        <v>76</v>
      </c>
      <c r="AY196" s="246" t="s">
        <v>175</v>
      </c>
    </row>
    <row collapsed="false" customFormat="true" customHeight="true" hidden="false" ht="31.5" outlineLevel="0" r="197" s="216">
      <c r="B197" s="217"/>
      <c r="C197" s="218"/>
      <c r="D197" s="218"/>
      <c r="E197" s="219"/>
      <c r="F197" s="227" t="s">
        <v>292</v>
      </c>
      <c r="G197" s="227"/>
      <c r="H197" s="227"/>
      <c r="I197" s="227"/>
      <c r="J197" s="218"/>
      <c r="K197" s="221" t="n">
        <v>327.45</v>
      </c>
      <c r="L197" s="218"/>
      <c r="M197" s="218"/>
      <c r="N197" s="218"/>
      <c r="O197" s="218"/>
      <c r="P197" s="218"/>
      <c r="Q197" s="218"/>
      <c r="R197" s="222"/>
      <c r="T197" s="223"/>
      <c r="U197" s="218"/>
      <c r="V197" s="218"/>
      <c r="W197" s="218"/>
      <c r="X197" s="218"/>
      <c r="Y197" s="218"/>
      <c r="Z197" s="218"/>
      <c r="AA197" s="224"/>
      <c r="AT197" s="225" t="s">
        <v>201</v>
      </c>
      <c r="AU197" s="225" t="s">
        <v>88</v>
      </c>
      <c r="AV197" s="216" t="s">
        <v>88</v>
      </c>
      <c r="AW197" s="216" t="s">
        <v>33</v>
      </c>
      <c r="AX197" s="216" t="s">
        <v>76</v>
      </c>
      <c r="AY197" s="225" t="s">
        <v>175</v>
      </c>
    </row>
    <row collapsed="false" customFormat="true" customHeight="true" hidden="false" ht="22.5" outlineLevel="0" r="198" s="216">
      <c r="B198" s="217"/>
      <c r="C198" s="218"/>
      <c r="D198" s="218"/>
      <c r="E198" s="219"/>
      <c r="F198" s="227" t="s">
        <v>293</v>
      </c>
      <c r="G198" s="227"/>
      <c r="H198" s="227"/>
      <c r="I198" s="227"/>
      <c r="J198" s="218"/>
      <c r="K198" s="221" t="n">
        <v>-63.3</v>
      </c>
      <c r="L198" s="218"/>
      <c r="M198" s="218"/>
      <c r="N198" s="218"/>
      <c r="O198" s="218"/>
      <c r="P198" s="218"/>
      <c r="Q198" s="218"/>
      <c r="R198" s="222"/>
      <c r="T198" s="223"/>
      <c r="U198" s="218"/>
      <c r="V198" s="218"/>
      <c r="W198" s="218"/>
      <c r="X198" s="218"/>
      <c r="Y198" s="218"/>
      <c r="Z198" s="218"/>
      <c r="AA198" s="224"/>
      <c r="AT198" s="225" t="s">
        <v>201</v>
      </c>
      <c r="AU198" s="225" t="s">
        <v>88</v>
      </c>
      <c r="AV198" s="216" t="s">
        <v>88</v>
      </c>
      <c r="AW198" s="216" t="s">
        <v>33</v>
      </c>
      <c r="AX198" s="216" t="s">
        <v>76</v>
      </c>
      <c r="AY198" s="225" t="s">
        <v>175</v>
      </c>
    </row>
    <row collapsed="false" customFormat="true" customHeight="true" hidden="false" ht="22.5" outlineLevel="0" r="199" s="228">
      <c r="B199" s="229"/>
      <c r="C199" s="230"/>
      <c r="D199" s="230"/>
      <c r="E199" s="231"/>
      <c r="F199" s="232" t="s">
        <v>214</v>
      </c>
      <c r="G199" s="232"/>
      <c r="H199" s="232"/>
      <c r="I199" s="232"/>
      <c r="J199" s="230"/>
      <c r="K199" s="233" t="n">
        <v>264.15</v>
      </c>
      <c r="L199" s="230"/>
      <c r="M199" s="230"/>
      <c r="N199" s="230"/>
      <c r="O199" s="230"/>
      <c r="P199" s="230"/>
      <c r="Q199" s="230"/>
      <c r="R199" s="234"/>
      <c r="T199" s="235"/>
      <c r="U199" s="230"/>
      <c r="V199" s="230"/>
      <c r="W199" s="230"/>
      <c r="X199" s="230"/>
      <c r="Y199" s="230"/>
      <c r="Z199" s="230"/>
      <c r="AA199" s="236"/>
      <c r="AT199" s="237" t="s">
        <v>201</v>
      </c>
      <c r="AU199" s="237" t="s">
        <v>88</v>
      </c>
      <c r="AV199" s="228" t="s">
        <v>181</v>
      </c>
      <c r="AW199" s="228" t="s">
        <v>33</v>
      </c>
      <c r="AX199" s="228" t="s">
        <v>83</v>
      </c>
      <c r="AY199" s="237" t="s">
        <v>175</v>
      </c>
    </row>
    <row collapsed="false" customFormat="true" customHeight="true" hidden="false" ht="52.95" outlineLevel="0" r="200" s="32">
      <c r="B200" s="171"/>
      <c r="C200" s="248" t="s">
        <v>294</v>
      </c>
      <c r="D200" s="248" t="s">
        <v>295</v>
      </c>
      <c r="E200" s="249" t="s">
        <v>296</v>
      </c>
      <c r="F200" s="250" t="s">
        <v>297</v>
      </c>
      <c r="G200" s="250"/>
      <c r="H200" s="250"/>
      <c r="I200" s="250"/>
      <c r="J200" s="251" t="s">
        <v>221</v>
      </c>
      <c r="K200" s="252" t="n">
        <v>277.358</v>
      </c>
      <c r="L200" s="253" t="n">
        <v>0</v>
      </c>
      <c r="M200" s="253"/>
      <c r="N200" s="254" t="n">
        <f aca="false">ROUND(L200*K200,2)</f>
        <v>0</v>
      </c>
      <c r="O200" s="254"/>
      <c r="P200" s="254"/>
      <c r="Q200" s="254"/>
      <c r="R200" s="173"/>
      <c r="T200" s="213"/>
      <c r="U200" s="44" t="s">
        <v>43</v>
      </c>
      <c r="V200" s="34"/>
      <c r="W200" s="214" t="n">
        <f aca="false">V200*K200</f>
        <v>0</v>
      </c>
      <c r="X200" s="214" t="n">
        <v>0.014</v>
      </c>
      <c r="Y200" s="214" t="n">
        <f aca="false">X200*K200</f>
        <v>3.883012</v>
      </c>
      <c r="Z200" s="214" t="n">
        <v>0</v>
      </c>
      <c r="AA200" s="215" t="n">
        <f aca="false">Z200*K200</f>
        <v>0</v>
      </c>
      <c r="AR200" s="10" t="s">
        <v>258</v>
      </c>
      <c r="AT200" s="10" t="s">
        <v>295</v>
      </c>
      <c r="AU200" s="10" t="s">
        <v>88</v>
      </c>
      <c r="AY200" s="10" t="s">
        <v>175</v>
      </c>
      <c r="BE200" s="134" t="n">
        <f aca="false">IF(U200="základní",N200,0)</f>
        <v>0</v>
      </c>
      <c r="BF200" s="134" t="n">
        <f aca="false">IF(U200="snížená",N200,0)</f>
        <v>0</v>
      </c>
      <c r="BG200" s="134" t="n">
        <f aca="false">IF(U200="zákl. přenesená",N200,0)</f>
        <v>0</v>
      </c>
      <c r="BH200" s="134" t="n">
        <f aca="false">IF(U200="sníž. přenesená",N200,0)</f>
        <v>0</v>
      </c>
      <c r="BI200" s="134" t="n">
        <f aca="false">IF(U200="nulová",N200,0)</f>
        <v>0</v>
      </c>
      <c r="BJ200" s="10" t="s">
        <v>88</v>
      </c>
      <c r="BK200" s="134" t="n">
        <f aca="false">ROUND(L200*K200,2)</f>
        <v>0</v>
      </c>
      <c r="BL200" s="10" t="s">
        <v>181</v>
      </c>
      <c r="BM200" s="10" t="s">
        <v>298</v>
      </c>
    </row>
    <row collapsed="false" customFormat="true" customHeight="true" hidden="false" ht="22.5" outlineLevel="0" r="201" s="216">
      <c r="B201" s="217"/>
      <c r="C201" s="218"/>
      <c r="D201" s="218"/>
      <c r="E201" s="219"/>
      <c r="F201" s="220" t="s">
        <v>299</v>
      </c>
      <c r="G201" s="220"/>
      <c r="H201" s="220"/>
      <c r="I201" s="220"/>
      <c r="J201" s="218"/>
      <c r="K201" s="221" t="n">
        <v>277.358</v>
      </c>
      <c r="L201" s="218"/>
      <c r="M201" s="218"/>
      <c r="N201" s="218"/>
      <c r="O201" s="218"/>
      <c r="P201" s="218"/>
      <c r="Q201" s="218"/>
      <c r="R201" s="222"/>
      <c r="T201" s="223"/>
      <c r="U201" s="218"/>
      <c r="V201" s="218"/>
      <c r="W201" s="218"/>
      <c r="X201" s="218"/>
      <c r="Y201" s="218"/>
      <c r="Z201" s="218"/>
      <c r="AA201" s="224"/>
      <c r="AT201" s="225" t="s">
        <v>201</v>
      </c>
      <c r="AU201" s="225" t="s">
        <v>88</v>
      </c>
      <c r="AV201" s="216" t="s">
        <v>88</v>
      </c>
      <c r="AW201" s="216" t="s">
        <v>33</v>
      </c>
      <c r="AX201" s="216" t="s">
        <v>83</v>
      </c>
      <c r="AY201" s="225" t="s">
        <v>175</v>
      </c>
    </row>
    <row collapsed="false" customFormat="true" customHeight="true" hidden="false" ht="31.5" outlineLevel="0" r="202" s="32">
      <c r="B202" s="171"/>
      <c r="C202" s="206" t="s">
        <v>300</v>
      </c>
      <c r="D202" s="206" t="s">
        <v>177</v>
      </c>
      <c r="E202" s="207" t="s">
        <v>301</v>
      </c>
      <c r="F202" s="208" t="s">
        <v>302</v>
      </c>
      <c r="G202" s="208"/>
      <c r="H202" s="208"/>
      <c r="I202" s="208"/>
      <c r="J202" s="209" t="s">
        <v>303</v>
      </c>
      <c r="K202" s="210" t="n">
        <v>129.4</v>
      </c>
      <c r="L202" s="211" t="n">
        <v>0</v>
      </c>
      <c r="M202" s="211"/>
      <c r="N202" s="212" t="n">
        <f aca="false">ROUND(L202*K202,2)</f>
        <v>0</v>
      </c>
      <c r="O202" s="212"/>
      <c r="P202" s="212"/>
      <c r="Q202" s="212"/>
      <c r="R202" s="173"/>
      <c r="T202" s="213"/>
      <c r="U202" s="44" t="s">
        <v>43</v>
      </c>
      <c r="V202" s="34"/>
      <c r="W202" s="214" t="n">
        <f aca="false">V202*K202</f>
        <v>0</v>
      </c>
      <c r="X202" s="214" t="n">
        <v>0.00168</v>
      </c>
      <c r="Y202" s="214" t="n">
        <f aca="false">X202*K202</f>
        <v>0.217392</v>
      </c>
      <c r="Z202" s="214" t="n">
        <v>0</v>
      </c>
      <c r="AA202" s="215" t="n">
        <f aca="false">Z202*K202</f>
        <v>0</v>
      </c>
      <c r="AR202" s="10" t="s">
        <v>181</v>
      </c>
      <c r="AT202" s="10" t="s">
        <v>177</v>
      </c>
      <c r="AU202" s="10" t="s">
        <v>88</v>
      </c>
      <c r="AY202" s="10" t="s">
        <v>175</v>
      </c>
      <c r="BE202" s="134" t="n">
        <f aca="false">IF(U202="základní",N202,0)</f>
        <v>0</v>
      </c>
      <c r="BF202" s="134" t="n">
        <f aca="false">IF(U202="snížená",N202,0)</f>
        <v>0</v>
      </c>
      <c r="BG202" s="134" t="n">
        <f aca="false">IF(U202="zákl. přenesená",N202,0)</f>
        <v>0</v>
      </c>
      <c r="BH202" s="134" t="n">
        <f aca="false">IF(U202="sníž. přenesená",N202,0)</f>
        <v>0</v>
      </c>
      <c r="BI202" s="134" t="n">
        <f aca="false">IF(U202="nulová",N202,0)</f>
        <v>0</v>
      </c>
      <c r="BJ202" s="10" t="s">
        <v>88</v>
      </c>
      <c r="BK202" s="134" t="n">
        <f aca="false">ROUND(L202*K202,2)</f>
        <v>0</v>
      </c>
      <c r="BL202" s="10" t="s">
        <v>181</v>
      </c>
      <c r="BM202" s="10" t="s">
        <v>304</v>
      </c>
    </row>
    <row collapsed="false" customFormat="true" customHeight="true" hidden="false" ht="22.5" outlineLevel="0" r="203" s="216">
      <c r="B203" s="217"/>
      <c r="C203" s="218"/>
      <c r="D203" s="218"/>
      <c r="E203" s="219"/>
      <c r="F203" s="220" t="s">
        <v>305</v>
      </c>
      <c r="G203" s="220"/>
      <c r="H203" s="220"/>
      <c r="I203" s="220"/>
      <c r="J203" s="218"/>
      <c r="K203" s="221" t="n">
        <v>51.2</v>
      </c>
      <c r="L203" s="218"/>
      <c r="M203" s="218"/>
      <c r="N203" s="218"/>
      <c r="O203" s="218"/>
      <c r="P203" s="218"/>
      <c r="Q203" s="218"/>
      <c r="R203" s="222"/>
      <c r="T203" s="223"/>
      <c r="U203" s="218"/>
      <c r="V203" s="218"/>
      <c r="W203" s="218"/>
      <c r="X203" s="218"/>
      <c r="Y203" s="218"/>
      <c r="Z203" s="218"/>
      <c r="AA203" s="224"/>
      <c r="AT203" s="225" t="s">
        <v>201</v>
      </c>
      <c r="AU203" s="225" t="s">
        <v>88</v>
      </c>
      <c r="AV203" s="216" t="s">
        <v>88</v>
      </c>
      <c r="AW203" s="216" t="s">
        <v>33</v>
      </c>
      <c r="AX203" s="216" t="s">
        <v>76</v>
      </c>
      <c r="AY203" s="225" t="s">
        <v>175</v>
      </c>
    </row>
    <row collapsed="false" customFormat="true" customHeight="true" hidden="false" ht="22.5" outlineLevel="0" r="204" s="216">
      <c r="B204" s="217"/>
      <c r="C204" s="218"/>
      <c r="D204" s="218"/>
      <c r="E204" s="219"/>
      <c r="F204" s="227" t="s">
        <v>306</v>
      </c>
      <c r="G204" s="227"/>
      <c r="H204" s="227"/>
      <c r="I204" s="227"/>
      <c r="J204" s="218"/>
      <c r="K204" s="221" t="n">
        <v>35</v>
      </c>
      <c r="L204" s="218"/>
      <c r="M204" s="218"/>
      <c r="N204" s="218"/>
      <c r="O204" s="218"/>
      <c r="P204" s="218"/>
      <c r="Q204" s="218"/>
      <c r="R204" s="222"/>
      <c r="T204" s="223"/>
      <c r="U204" s="218"/>
      <c r="V204" s="218"/>
      <c r="W204" s="218"/>
      <c r="X204" s="218"/>
      <c r="Y204" s="218"/>
      <c r="Z204" s="218"/>
      <c r="AA204" s="224"/>
      <c r="AT204" s="225" t="s">
        <v>201</v>
      </c>
      <c r="AU204" s="225" t="s">
        <v>88</v>
      </c>
      <c r="AV204" s="216" t="s">
        <v>88</v>
      </c>
      <c r="AW204" s="216" t="s">
        <v>33</v>
      </c>
      <c r="AX204" s="216" t="s">
        <v>76</v>
      </c>
      <c r="AY204" s="225" t="s">
        <v>175</v>
      </c>
    </row>
    <row collapsed="false" customFormat="true" customHeight="true" hidden="false" ht="22.5" outlineLevel="0" r="205" s="216">
      <c r="B205" s="217"/>
      <c r="C205" s="218"/>
      <c r="D205" s="218"/>
      <c r="E205" s="219"/>
      <c r="F205" s="227" t="s">
        <v>307</v>
      </c>
      <c r="G205" s="227"/>
      <c r="H205" s="227"/>
      <c r="I205" s="227"/>
      <c r="J205" s="218"/>
      <c r="K205" s="221" t="n">
        <v>43.2</v>
      </c>
      <c r="L205" s="218"/>
      <c r="M205" s="218"/>
      <c r="N205" s="218"/>
      <c r="O205" s="218"/>
      <c r="P205" s="218"/>
      <c r="Q205" s="218"/>
      <c r="R205" s="222"/>
      <c r="T205" s="223"/>
      <c r="U205" s="218"/>
      <c r="V205" s="218"/>
      <c r="W205" s="218"/>
      <c r="X205" s="218"/>
      <c r="Y205" s="218"/>
      <c r="Z205" s="218"/>
      <c r="AA205" s="224"/>
      <c r="AT205" s="225" t="s">
        <v>201</v>
      </c>
      <c r="AU205" s="225" t="s">
        <v>88</v>
      </c>
      <c r="AV205" s="216" t="s">
        <v>88</v>
      </c>
      <c r="AW205" s="216" t="s">
        <v>33</v>
      </c>
      <c r="AX205" s="216" t="s">
        <v>76</v>
      </c>
      <c r="AY205" s="225" t="s">
        <v>175</v>
      </c>
    </row>
    <row collapsed="false" customFormat="true" customHeight="true" hidden="false" ht="22.5" outlineLevel="0" r="206" s="228">
      <c r="B206" s="229"/>
      <c r="C206" s="230"/>
      <c r="D206" s="230"/>
      <c r="E206" s="231"/>
      <c r="F206" s="232" t="s">
        <v>214</v>
      </c>
      <c r="G206" s="232"/>
      <c r="H206" s="232"/>
      <c r="I206" s="232"/>
      <c r="J206" s="230"/>
      <c r="K206" s="233" t="n">
        <v>129.4</v>
      </c>
      <c r="L206" s="230"/>
      <c r="M206" s="230"/>
      <c r="N206" s="230"/>
      <c r="O206" s="230"/>
      <c r="P206" s="230"/>
      <c r="Q206" s="230"/>
      <c r="R206" s="234"/>
      <c r="T206" s="235"/>
      <c r="U206" s="230"/>
      <c r="V206" s="230"/>
      <c r="W206" s="230"/>
      <c r="X206" s="230"/>
      <c r="Y206" s="230"/>
      <c r="Z206" s="230"/>
      <c r="AA206" s="236"/>
      <c r="AT206" s="237" t="s">
        <v>201</v>
      </c>
      <c r="AU206" s="237" t="s">
        <v>88</v>
      </c>
      <c r="AV206" s="228" t="s">
        <v>181</v>
      </c>
      <c r="AW206" s="228" t="s">
        <v>33</v>
      </c>
      <c r="AX206" s="228" t="s">
        <v>83</v>
      </c>
      <c r="AY206" s="237" t="s">
        <v>175</v>
      </c>
    </row>
    <row collapsed="false" customFormat="true" customHeight="true" hidden="false" ht="49.95" outlineLevel="0" r="207" s="32">
      <c r="B207" s="171"/>
      <c r="C207" s="248" t="s">
        <v>308</v>
      </c>
      <c r="D207" s="248" t="s">
        <v>295</v>
      </c>
      <c r="E207" s="249" t="s">
        <v>309</v>
      </c>
      <c r="F207" s="255" t="s">
        <v>310</v>
      </c>
      <c r="G207" s="255"/>
      <c r="H207" s="255"/>
      <c r="I207" s="255"/>
      <c r="J207" s="251" t="s">
        <v>221</v>
      </c>
      <c r="K207" s="252" t="n">
        <v>20.381</v>
      </c>
      <c r="L207" s="253" t="n">
        <v>0</v>
      </c>
      <c r="M207" s="253"/>
      <c r="N207" s="254" t="n">
        <f aca="false">ROUND(L207*K207,2)</f>
        <v>0</v>
      </c>
      <c r="O207" s="254"/>
      <c r="P207" s="254"/>
      <c r="Q207" s="254"/>
      <c r="R207" s="173"/>
      <c r="T207" s="213"/>
      <c r="U207" s="44" t="s">
        <v>43</v>
      </c>
      <c r="V207" s="34"/>
      <c r="W207" s="214" t="n">
        <f aca="false">V207*K207</f>
        <v>0</v>
      </c>
      <c r="X207" s="214" t="n">
        <v>0.002</v>
      </c>
      <c r="Y207" s="214" t="n">
        <f aca="false">X207*K207</f>
        <v>0.040762</v>
      </c>
      <c r="Z207" s="214" t="n">
        <v>0</v>
      </c>
      <c r="AA207" s="215" t="n">
        <f aca="false">Z207*K207</f>
        <v>0</v>
      </c>
      <c r="AR207" s="10" t="s">
        <v>258</v>
      </c>
      <c r="AT207" s="10" t="s">
        <v>295</v>
      </c>
      <c r="AU207" s="10" t="s">
        <v>88</v>
      </c>
      <c r="AY207" s="10" t="s">
        <v>175</v>
      </c>
      <c r="BE207" s="134" t="n">
        <f aca="false">IF(U207="základní",N207,0)</f>
        <v>0</v>
      </c>
      <c r="BF207" s="134" t="n">
        <f aca="false">IF(U207="snížená",N207,0)</f>
        <v>0</v>
      </c>
      <c r="BG207" s="134" t="n">
        <f aca="false">IF(U207="zákl. přenesená",N207,0)</f>
        <v>0</v>
      </c>
      <c r="BH207" s="134" t="n">
        <f aca="false">IF(U207="sníž. přenesená",N207,0)</f>
        <v>0</v>
      </c>
      <c r="BI207" s="134" t="n">
        <f aca="false">IF(U207="nulová",N207,0)</f>
        <v>0</v>
      </c>
      <c r="BJ207" s="10" t="s">
        <v>88</v>
      </c>
      <c r="BK207" s="134" t="n">
        <f aca="false">ROUND(L207*K207,2)</f>
        <v>0</v>
      </c>
      <c r="BL207" s="10" t="s">
        <v>181</v>
      </c>
      <c r="BM207" s="10" t="s">
        <v>311</v>
      </c>
    </row>
    <row collapsed="false" customFormat="true" customHeight="true" hidden="false" ht="22.5" outlineLevel="0" r="208" s="216">
      <c r="B208" s="217"/>
      <c r="C208" s="218"/>
      <c r="D208" s="218"/>
      <c r="E208" s="219"/>
      <c r="F208" s="220" t="s">
        <v>312</v>
      </c>
      <c r="G208" s="220"/>
      <c r="H208" s="220"/>
      <c r="I208" s="220"/>
      <c r="J208" s="218"/>
      <c r="K208" s="221" t="n">
        <v>20.381</v>
      </c>
      <c r="L208" s="218"/>
      <c r="M208" s="218"/>
      <c r="N208" s="218"/>
      <c r="O208" s="218"/>
      <c r="P208" s="218"/>
      <c r="Q208" s="218"/>
      <c r="R208" s="222"/>
      <c r="T208" s="223"/>
      <c r="U208" s="218"/>
      <c r="V208" s="218"/>
      <c r="W208" s="218"/>
      <c r="X208" s="218"/>
      <c r="Y208" s="218"/>
      <c r="Z208" s="218"/>
      <c r="AA208" s="224"/>
      <c r="AT208" s="225" t="s">
        <v>201</v>
      </c>
      <c r="AU208" s="225" t="s">
        <v>88</v>
      </c>
      <c r="AV208" s="216" t="s">
        <v>88</v>
      </c>
      <c r="AW208" s="216" t="s">
        <v>33</v>
      </c>
      <c r="AX208" s="216" t="s">
        <v>83</v>
      </c>
      <c r="AY208" s="225" t="s">
        <v>175</v>
      </c>
    </row>
    <row collapsed="false" customFormat="true" customHeight="true" hidden="false" ht="44.25" outlineLevel="0" r="209" s="32">
      <c r="B209" s="171"/>
      <c r="C209" s="206" t="s">
        <v>313</v>
      </c>
      <c r="D209" s="206" t="s">
        <v>177</v>
      </c>
      <c r="E209" s="207" t="s">
        <v>314</v>
      </c>
      <c r="F209" s="208" t="s">
        <v>315</v>
      </c>
      <c r="G209" s="208"/>
      <c r="H209" s="208"/>
      <c r="I209" s="208"/>
      <c r="J209" s="209" t="s">
        <v>221</v>
      </c>
      <c r="K209" s="210" t="n">
        <v>284.531</v>
      </c>
      <c r="L209" s="211" t="n">
        <v>0</v>
      </c>
      <c r="M209" s="211"/>
      <c r="N209" s="212" t="n">
        <f aca="false">ROUND(L209*K209,2)</f>
        <v>0</v>
      </c>
      <c r="O209" s="212"/>
      <c r="P209" s="212"/>
      <c r="Q209" s="212"/>
      <c r="R209" s="173"/>
      <c r="T209" s="213"/>
      <c r="U209" s="44" t="s">
        <v>43</v>
      </c>
      <c r="V209" s="34"/>
      <c r="W209" s="214" t="n">
        <f aca="false">V209*K209</f>
        <v>0</v>
      </c>
      <c r="X209" s="214" t="n">
        <v>0</v>
      </c>
      <c r="Y209" s="214" t="n">
        <f aca="false">X209*K209</f>
        <v>0</v>
      </c>
      <c r="Z209" s="214" t="n">
        <v>0</v>
      </c>
      <c r="AA209" s="215" t="n">
        <f aca="false">Z209*K209</f>
        <v>0</v>
      </c>
      <c r="AR209" s="10" t="s">
        <v>181</v>
      </c>
      <c r="AT209" s="10" t="s">
        <v>177</v>
      </c>
      <c r="AU209" s="10" t="s">
        <v>88</v>
      </c>
      <c r="AY209" s="10" t="s">
        <v>175</v>
      </c>
      <c r="BE209" s="134" t="n">
        <f aca="false">IF(U209="základní",N209,0)</f>
        <v>0</v>
      </c>
      <c r="BF209" s="134" t="n">
        <f aca="false">IF(U209="snížená",N209,0)</f>
        <v>0</v>
      </c>
      <c r="BG209" s="134" t="n">
        <f aca="false">IF(U209="zákl. přenesená",N209,0)</f>
        <v>0</v>
      </c>
      <c r="BH209" s="134" t="n">
        <f aca="false">IF(U209="sníž. přenesená",N209,0)</f>
        <v>0</v>
      </c>
      <c r="BI209" s="134" t="n">
        <f aca="false">IF(U209="nulová",N209,0)</f>
        <v>0</v>
      </c>
      <c r="BJ209" s="10" t="s">
        <v>88</v>
      </c>
      <c r="BK209" s="134" t="n">
        <f aca="false">ROUND(L209*K209,2)</f>
        <v>0</v>
      </c>
      <c r="BL209" s="10" t="s">
        <v>181</v>
      </c>
      <c r="BM209" s="10" t="s">
        <v>316</v>
      </c>
    </row>
    <row collapsed="false" customFormat="true" customHeight="true" hidden="false" ht="22.5" outlineLevel="0" r="210" s="216">
      <c r="B210" s="217"/>
      <c r="C210" s="218"/>
      <c r="D210" s="218"/>
      <c r="E210" s="219"/>
      <c r="F210" s="220" t="s">
        <v>317</v>
      </c>
      <c r="G210" s="220"/>
      <c r="H210" s="220"/>
      <c r="I210" s="220"/>
      <c r="J210" s="218"/>
      <c r="K210" s="221" t="n">
        <v>284.531</v>
      </c>
      <c r="L210" s="218"/>
      <c r="M210" s="218"/>
      <c r="N210" s="218"/>
      <c r="O210" s="218"/>
      <c r="P210" s="218"/>
      <c r="Q210" s="218"/>
      <c r="R210" s="222"/>
      <c r="T210" s="223"/>
      <c r="U210" s="218"/>
      <c r="V210" s="218"/>
      <c r="W210" s="218"/>
      <c r="X210" s="218"/>
      <c r="Y210" s="218"/>
      <c r="Z210" s="218"/>
      <c r="AA210" s="224"/>
      <c r="AT210" s="225" t="s">
        <v>201</v>
      </c>
      <c r="AU210" s="225" t="s">
        <v>88</v>
      </c>
      <c r="AV210" s="216" t="s">
        <v>88</v>
      </c>
      <c r="AW210" s="216" t="s">
        <v>33</v>
      </c>
      <c r="AX210" s="216" t="s">
        <v>83</v>
      </c>
      <c r="AY210" s="225" t="s">
        <v>175</v>
      </c>
    </row>
    <row collapsed="false" customFormat="true" customHeight="true" hidden="false" ht="44.25" outlineLevel="0" r="211" s="32">
      <c r="B211" s="171"/>
      <c r="C211" s="206" t="s">
        <v>318</v>
      </c>
      <c r="D211" s="206" t="s">
        <v>177</v>
      </c>
      <c r="E211" s="207" t="s">
        <v>319</v>
      </c>
      <c r="F211" s="208" t="s">
        <v>320</v>
      </c>
      <c r="G211" s="208"/>
      <c r="H211" s="208"/>
      <c r="I211" s="208"/>
      <c r="J211" s="209" t="s">
        <v>221</v>
      </c>
      <c r="K211" s="210" t="n">
        <v>101.987</v>
      </c>
      <c r="L211" s="211" t="n">
        <v>0</v>
      </c>
      <c r="M211" s="211"/>
      <c r="N211" s="212" t="n">
        <f aca="false">ROUND(L211*K211,2)</f>
        <v>0</v>
      </c>
      <c r="O211" s="212"/>
      <c r="P211" s="212"/>
      <c r="Q211" s="212"/>
      <c r="R211" s="173"/>
      <c r="T211" s="213"/>
      <c r="U211" s="44" t="s">
        <v>43</v>
      </c>
      <c r="V211" s="34"/>
      <c r="W211" s="214" t="n">
        <f aca="false">V211*K211</f>
        <v>0</v>
      </c>
      <c r="X211" s="214" t="n">
        <v>0.00628</v>
      </c>
      <c r="Y211" s="214" t="n">
        <f aca="false">X211*K211</f>
        <v>0.64047836</v>
      </c>
      <c r="Z211" s="214" t="n">
        <v>0</v>
      </c>
      <c r="AA211" s="215" t="n">
        <f aca="false">Z211*K211</f>
        <v>0</v>
      </c>
      <c r="AR211" s="10" t="s">
        <v>181</v>
      </c>
      <c r="AT211" s="10" t="s">
        <v>177</v>
      </c>
      <c r="AU211" s="10" t="s">
        <v>88</v>
      </c>
      <c r="AY211" s="10" t="s">
        <v>175</v>
      </c>
      <c r="BE211" s="134" t="n">
        <f aca="false">IF(U211="základní",N211,0)</f>
        <v>0</v>
      </c>
      <c r="BF211" s="134" t="n">
        <f aca="false">IF(U211="snížená",N211,0)</f>
        <v>0</v>
      </c>
      <c r="BG211" s="134" t="n">
        <f aca="false">IF(U211="zákl. přenesená",N211,0)</f>
        <v>0</v>
      </c>
      <c r="BH211" s="134" t="n">
        <f aca="false">IF(U211="sníž. přenesená",N211,0)</f>
        <v>0</v>
      </c>
      <c r="BI211" s="134" t="n">
        <f aca="false">IF(U211="nulová",N211,0)</f>
        <v>0</v>
      </c>
      <c r="BJ211" s="10" t="s">
        <v>88</v>
      </c>
      <c r="BK211" s="134" t="n">
        <f aca="false">ROUND(L211*K211,2)</f>
        <v>0</v>
      </c>
      <c r="BL211" s="10" t="s">
        <v>181</v>
      </c>
      <c r="BM211" s="10" t="s">
        <v>321</v>
      </c>
    </row>
    <row collapsed="false" customFormat="true" customHeight="true" hidden="false" ht="22.5" outlineLevel="0" r="212" s="216">
      <c r="B212" s="217"/>
      <c r="C212" s="218"/>
      <c r="D212" s="218"/>
      <c r="E212" s="219"/>
      <c r="F212" s="220" t="s">
        <v>322</v>
      </c>
      <c r="G212" s="220"/>
      <c r="H212" s="220"/>
      <c r="I212" s="220"/>
      <c r="J212" s="218"/>
      <c r="K212" s="221" t="n">
        <v>61.05</v>
      </c>
      <c r="L212" s="218"/>
      <c r="M212" s="218"/>
      <c r="N212" s="218"/>
      <c r="O212" s="218"/>
      <c r="P212" s="218"/>
      <c r="Q212" s="218"/>
      <c r="R212" s="222"/>
      <c r="T212" s="223"/>
      <c r="U212" s="218"/>
      <c r="V212" s="218"/>
      <c r="W212" s="218"/>
      <c r="X212" s="218"/>
      <c r="Y212" s="218"/>
      <c r="Z212" s="218"/>
      <c r="AA212" s="224"/>
      <c r="AT212" s="225" t="s">
        <v>201</v>
      </c>
      <c r="AU212" s="225" t="s">
        <v>88</v>
      </c>
      <c r="AV212" s="216" t="s">
        <v>88</v>
      </c>
      <c r="AW212" s="216" t="s">
        <v>33</v>
      </c>
      <c r="AX212" s="216" t="s">
        <v>76</v>
      </c>
      <c r="AY212" s="225" t="s">
        <v>175</v>
      </c>
    </row>
    <row collapsed="false" customFormat="true" customHeight="true" hidden="false" ht="22.5" outlineLevel="0" r="213" s="216">
      <c r="B213" s="217"/>
      <c r="C213" s="218"/>
      <c r="D213" s="218"/>
      <c r="E213" s="219"/>
      <c r="F213" s="227" t="s">
        <v>323</v>
      </c>
      <c r="G213" s="227"/>
      <c r="H213" s="227"/>
      <c r="I213" s="227"/>
      <c r="J213" s="218"/>
      <c r="K213" s="221" t="n">
        <v>31.922</v>
      </c>
      <c r="L213" s="218"/>
      <c r="M213" s="218"/>
      <c r="N213" s="218"/>
      <c r="O213" s="218"/>
      <c r="P213" s="218"/>
      <c r="Q213" s="218"/>
      <c r="R213" s="222"/>
      <c r="T213" s="223"/>
      <c r="U213" s="218"/>
      <c r="V213" s="218"/>
      <c r="W213" s="218"/>
      <c r="X213" s="218"/>
      <c r="Y213" s="218"/>
      <c r="Z213" s="218"/>
      <c r="AA213" s="224"/>
      <c r="AT213" s="225" t="s">
        <v>201</v>
      </c>
      <c r="AU213" s="225" t="s">
        <v>88</v>
      </c>
      <c r="AV213" s="216" t="s">
        <v>88</v>
      </c>
      <c r="AW213" s="216" t="s">
        <v>33</v>
      </c>
      <c r="AX213" s="216" t="s">
        <v>76</v>
      </c>
      <c r="AY213" s="225" t="s">
        <v>175</v>
      </c>
    </row>
    <row collapsed="false" customFormat="true" customHeight="true" hidden="false" ht="22.5" outlineLevel="0" r="214" s="216">
      <c r="B214" s="217"/>
      <c r="C214" s="218"/>
      <c r="D214" s="218"/>
      <c r="E214" s="219"/>
      <c r="F214" s="227" t="s">
        <v>324</v>
      </c>
      <c r="G214" s="227"/>
      <c r="H214" s="227"/>
      <c r="I214" s="227"/>
      <c r="J214" s="218"/>
      <c r="K214" s="221" t="n">
        <v>9.015</v>
      </c>
      <c r="L214" s="218"/>
      <c r="M214" s="218"/>
      <c r="N214" s="218"/>
      <c r="O214" s="218"/>
      <c r="P214" s="218"/>
      <c r="Q214" s="218"/>
      <c r="R214" s="222"/>
      <c r="T214" s="223"/>
      <c r="U214" s="218"/>
      <c r="V214" s="218"/>
      <c r="W214" s="218"/>
      <c r="X214" s="218"/>
      <c r="Y214" s="218"/>
      <c r="Z214" s="218"/>
      <c r="AA214" s="224"/>
      <c r="AT214" s="225" t="s">
        <v>201</v>
      </c>
      <c r="AU214" s="225" t="s">
        <v>88</v>
      </c>
      <c r="AV214" s="216" t="s">
        <v>88</v>
      </c>
      <c r="AW214" s="216" t="s">
        <v>33</v>
      </c>
      <c r="AX214" s="216" t="s">
        <v>76</v>
      </c>
      <c r="AY214" s="225" t="s">
        <v>175</v>
      </c>
    </row>
    <row collapsed="false" customFormat="true" customHeight="true" hidden="false" ht="22.5" outlineLevel="0" r="215" s="228">
      <c r="B215" s="229"/>
      <c r="C215" s="230"/>
      <c r="D215" s="230"/>
      <c r="E215" s="231"/>
      <c r="F215" s="232" t="s">
        <v>214</v>
      </c>
      <c r="G215" s="232"/>
      <c r="H215" s="232"/>
      <c r="I215" s="232"/>
      <c r="J215" s="230"/>
      <c r="K215" s="233" t="n">
        <v>101.987</v>
      </c>
      <c r="L215" s="230"/>
      <c r="M215" s="230"/>
      <c r="N215" s="230"/>
      <c r="O215" s="230"/>
      <c r="P215" s="230"/>
      <c r="Q215" s="230"/>
      <c r="R215" s="234"/>
      <c r="T215" s="235"/>
      <c r="U215" s="230"/>
      <c r="V215" s="230"/>
      <c r="W215" s="230"/>
      <c r="X215" s="230"/>
      <c r="Y215" s="230"/>
      <c r="Z215" s="230"/>
      <c r="AA215" s="236"/>
      <c r="AT215" s="237" t="s">
        <v>201</v>
      </c>
      <c r="AU215" s="237" t="s">
        <v>88</v>
      </c>
      <c r="AV215" s="228" t="s">
        <v>181</v>
      </c>
      <c r="AW215" s="228" t="s">
        <v>33</v>
      </c>
      <c r="AX215" s="228" t="s">
        <v>83</v>
      </c>
      <c r="AY215" s="237" t="s">
        <v>175</v>
      </c>
    </row>
    <row collapsed="false" customFormat="true" customHeight="true" hidden="false" ht="31.5" outlineLevel="0" r="216" s="32">
      <c r="B216" s="171"/>
      <c r="C216" s="206" t="s">
        <v>325</v>
      </c>
      <c r="D216" s="206" t="s">
        <v>177</v>
      </c>
      <c r="E216" s="207" t="s">
        <v>326</v>
      </c>
      <c r="F216" s="208" t="s">
        <v>327</v>
      </c>
      <c r="G216" s="208"/>
      <c r="H216" s="208"/>
      <c r="I216" s="208"/>
      <c r="J216" s="209" t="s">
        <v>221</v>
      </c>
      <c r="K216" s="210" t="n">
        <v>284.531</v>
      </c>
      <c r="L216" s="211" t="n">
        <v>0</v>
      </c>
      <c r="M216" s="211"/>
      <c r="N216" s="212" t="n">
        <f aca="false">ROUND(L216*K216,2)</f>
        <v>0</v>
      </c>
      <c r="O216" s="212"/>
      <c r="P216" s="212"/>
      <c r="Q216" s="212"/>
      <c r="R216" s="173"/>
      <c r="T216" s="213"/>
      <c r="U216" s="44" t="s">
        <v>43</v>
      </c>
      <c r="V216" s="34"/>
      <c r="W216" s="214" t="n">
        <f aca="false">V216*K216</f>
        <v>0</v>
      </c>
      <c r="X216" s="214" t="n">
        <v>0.00348</v>
      </c>
      <c r="Y216" s="214" t="n">
        <f aca="false">X216*K216</f>
        <v>0.99016788</v>
      </c>
      <c r="Z216" s="214" t="n">
        <v>0</v>
      </c>
      <c r="AA216" s="215" t="n">
        <f aca="false">Z216*K216</f>
        <v>0</v>
      </c>
      <c r="AR216" s="10" t="s">
        <v>181</v>
      </c>
      <c r="AT216" s="10" t="s">
        <v>177</v>
      </c>
      <c r="AU216" s="10" t="s">
        <v>88</v>
      </c>
      <c r="AY216" s="10" t="s">
        <v>175</v>
      </c>
      <c r="BE216" s="134" t="n">
        <f aca="false">IF(U216="základní",N216,0)</f>
        <v>0</v>
      </c>
      <c r="BF216" s="134" t="n">
        <f aca="false">IF(U216="snížená",N216,0)</f>
        <v>0</v>
      </c>
      <c r="BG216" s="134" t="n">
        <f aca="false">IF(U216="zákl. přenesená",N216,0)</f>
        <v>0</v>
      </c>
      <c r="BH216" s="134" t="n">
        <f aca="false">IF(U216="sníž. přenesená",N216,0)</f>
        <v>0</v>
      </c>
      <c r="BI216" s="134" t="n">
        <f aca="false">IF(U216="nulová",N216,0)</f>
        <v>0</v>
      </c>
      <c r="BJ216" s="10" t="s">
        <v>88</v>
      </c>
      <c r="BK216" s="134" t="n">
        <f aca="false">ROUND(L216*K216,2)</f>
        <v>0</v>
      </c>
      <c r="BL216" s="10" t="s">
        <v>181</v>
      </c>
      <c r="BM216" s="10" t="s">
        <v>328</v>
      </c>
    </row>
    <row collapsed="false" customFormat="true" customHeight="true" hidden="false" ht="31.5" outlineLevel="0" r="217" s="32">
      <c r="B217" s="171"/>
      <c r="C217" s="206" t="s">
        <v>329</v>
      </c>
      <c r="D217" s="206" t="s">
        <v>177</v>
      </c>
      <c r="E217" s="207" t="s">
        <v>330</v>
      </c>
      <c r="F217" s="208" t="s">
        <v>331</v>
      </c>
      <c r="G217" s="208"/>
      <c r="H217" s="208"/>
      <c r="I217" s="208"/>
      <c r="J217" s="209" t="s">
        <v>303</v>
      </c>
      <c r="K217" s="210" t="n">
        <v>129.4</v>
      </c>
      <c r="L217" s="211" t="n">
        <v>0</v>
      </c>
      <c r="M217" s="211"/>
      <c r="N217" s="212" t="n">
        <f aca="false">ROUND(L217*K217,2)</f>
        <v>0</v>
      </c>
      <c r="O217" s="212"/>
      <c r="P217" s="212"/>
      <c r="Q217" s="212"/>
      <c r="R217" s="173"/>
      <c r="T217" s="213"/>
      <c r="U217" s="44" t="s">
        <v>43</v>
      </c>
      <c r="V217" s="34"/>
      <c r="W217" s="214" t="n">
        <f aca="false">V217*K217</f>
        <v>0</v>
      </c>
      <c r="X217" s="214" t="n">
        <v>0</v>
      </c>
      <c r="Y217" s="214" t="n">
        <f aca="false">X217*K217</f>
        <v>0</v>
      </c>
      <c r="Z217" s="214" t="n">
        <v>0</v>
      </c>
      <c r="AA217" s="215" t="n">
        <f aca="false">Z217*K217</f>
        <v>0</v>
      </c>
      <c r="AR217" s="10" t="s">
        <v>181</v>
      </c>
      <c r="AT217" s="10" t="s">
        <v>177</v>
      </c>
      <c r="AU217" s="10" t="s">
        <v>88</v>
      </c>
      <c r="AY217" s="10" t="s">
        <v>175</v>
      </c>
      <c r="BE217" s="134" t="n">
        <f aca="false">IF(U217="základní",N217,0)</f>
        <v>0</v>
      </c>
      <c r="BF217" s="134" t="n">
        <f aca="false">IF(U217="snížená",N217,0)</f>
        <v>0</v>
      </c>
      <c r="BG217" s="134" t="n">
        <f aca="false">IF(U217="zákl. přenesená",N217,0)</f>
        <v>0</v>
      </c>
      <c r="BH217" s="134" t="n">
        <f aca="false">IF(U217="sníž. přenesená",N217,0)</f>
        <v>0</v>
      </c>
      <c r="BI217" s="134" t="n">
        <f aca="false">IF(U217="nulová",N217,0)</f>
        <v>0</v>
      </c>
      <c r="BJ217" s="10" t="s">
        <v>88</v>
      </c>
      <c r="BK217" s="134" t="n">
        <f aca="false">ROUND(L217*K217,2)</f>
        <v>0</v>
      </c>
      <c r="BL217" s="10" t="s">
        <v>181</v>
      </c>
      <c r="BM217" s="10" t="s">
        <v>332</v>
      </c>
    </row>
    <row collapsed="false" customFormat="true" customHeight="true" hidden="false" ht="22.5" outlineLevel="0" r="218" s="216">
      <c r="B218" s="217"/>
      <c r="C218" s="218"/>
      <c r="D218" s="218"/>
      <c r="E218" s="219"/>
      <c r="F218" s="220" t="s">
        <v>333</v>
      </c>
      <c r="G218" s="220"/>
      <c r="H218" s="220"/>
      <c r="I218" s="220"/>
      <c r="J218" s="218"/>
      <c r="K218" s="221" t="n">
        <v>35</v>
      </c>
      <c r="L218" s="218"/>
      <c r="M218" s="218"/>
      <c r="N218" s="218"/>
      <c r="O218" s="218"/>
      <c r="P218" s="218"/>
      <c r="Q218" s="218"/>
      <c r="R218" s="222"/>
      <c r="T218" s="223"/>
      <c r="U218" s="218"/>
      <c r="V218" s="218"/>
      <c r="W218" s="218"/>
      <c r="X218" s="218"/>
      <c r="Y218" s="218"/>
      <c r="Z218" s="218"/>
      <c r="AA218" s="224"/>
      <c r="AT218" s="225" t="s">
        <v>201</v>
      </c>
      <c r="AU218" s="225" t="s">
        <v>88</v>
      </c>
      <c r="AV218" s="216" t="s">
        <v>88</v>
      </c>
      <c r="AW218" s="216" t="s">
        <v>33</v>
      </c>
      <c r="AX218" s="216" t="s">
        <v>76</v>
      </c>
      <c r="AY218" s="225" t="s">
        <v>175</v>
      </c>
    </row>
    <row collapsed="false" customFormat="true" customHeight="true" hidden="false" ht="22.5" outlineLevel="0" r="219" s="216">
      <c r="B219" s="217"/>
      <c r="C219" s="218"/>
      <c r="D219" s="218"/>
      <c r="E219" s="219"/>
      <c r="F219" s="227" t="s">
        <v>305</v>
      </c>
      <c r="G219" s="227"/>
      <c r="H219" s="227"/>
      <c r="I219" s="227"/>
      <c r="J219" s="218"/>
      <c r="K219" s="221" t="n">
        <v>51.2</v>
      </c>
      <c r="L219" s="218"/>
      <c r="M219" s="218"/>
      <c r="N219" s="218"/>
      <c r="O219" s="218"/>
      <c r="P219" s="218"/>
      <c r="Q219" s="218"/>
      <c r="R219" s="222"/>
      <c r="T219" s="223"/>
      <c r="U219" s="218"/>
      <c r="V219" s="218"/>
      <c r="W219" s="218"/>
      <c r="X219" s="218"/>
      <c r="Y219" s="218"/>
      <c r="Z219" s="218"/>
      <c r="AA219" s="224"/>
      <c r="AT219" s="225" t="s">
        <v>201</v>
      </c>
      <c r="AU219" s="225" t="s">
        <v>88</v>
      </c>
      <c r="AV219" s="216" t="s">
        <v>88</v>
      </c>
      <c r="AW219" s="216" t="s">
        <v>33</v>
      </c>
      <c r="AX219" s="216" t="s">
        <v>76</v>
      </c>
      <c r="AY219" s="225" t="s">
        <v>175</v>
      </c>
    </row>
    <row collapsed="false" customFormat="true" customHeight="true" hidden="false" ht="22.5" outlineLevel="0" r="220" s="216">
      <c r="B220" s="217"/>
      <c r="C220" s="218"/>
      <c r="D220" s="218"/>
      <c r="E220" s="219"/>
      <c r="F220" s="227" t="s">
        <v>334</v>
      </c>
      <c r="G220" s="227"/>
      <c r="H220" s="227"/>
      <c r="I220" s="227"/>
      <c r="J220" s="218"/>
      <c r="K220" s="221" t="n">
        <v>43.2</v>
      </c>
      <c r="L220" s="218"/>
      <c r="M220" s="218"/>
      <c r="N220" s="218"/>
      <c r="O220" s="218"/>
      <c r="P220" s="218"/>
      <c r="Q220" s="218"/>
      <c r="R220" s="222"/>
      <c r="T220" s="223"/>
      <c r="U220" s="218"/>
      <c r="V220" s="218"/>
      <c r="W220" s="218"/>
      <c r="X220" s="218"/>
      <c r="Y220" s="218"/>
      <c r="Z220" s="218"/>
      <c r="AA220" s="224"/>
      <c r="AT220" s="225" t="s">
        <v>201</v>
      </c>
      <c r="AU220" s="225" t="s">
        <v>88</v>
      </c>
      <c r="AV220" s="216" t="s">
        <v>88</v>
      </c>
      <c r="AW220" s="216" t="s">
        <v>33</v>
      </c>
      <c r="AX220" s="216" t="s">
        <v>76</v>
      </c>
      <c r="AY220" s="225" t="s">
        <v>175</v>
      </c>
    </row>
    <row collapsed="false" customFormat="true" customHeight="true" hidden="false" ht="22.5" outlineLevel="0" r="221" s="228">
      <c r="B221" s="229"/>
      <c r="C221" s="230"/>
      <c r="D221" s="230"/>
      <c r="E221" s="231"/>
      <c r="F221" s="232" t="s">
        <v>214</v>
      </c>
      <c r="G221" s="232"/>
      <c r="H221" s="232"/>
      <c r="I221" s="232"/>
      <c r="J221" s="230"/>
      <c r="K221" s="233" t="n">
        <v>129.4</v>
      </c>
      <c r="L221" s="230"/>
      <c r="M221" s="230"/>
      <c r="N221" s="230"/>
      <c r="O221" s="230"/>
      <c r="P221" s="230"/>
      <c r="Q221" s="230"/>
      <c r="R221" s="234"/>
      <c r="T221" s="235"/>
      <c r="U221" s="230"/>
      <c r="V221" s="230"/>
      <c r="W221" s="230"/>
      <c r="X221" s="230"/>
      <c r="Y221" s="230"/>
      <c r="Z221" s="230"/>
      <c r="AA221" s="236"/>
      <c r="AT221" s="237" t="s">
        <v>201</v>
      </c>
      <c r="AU221" s="237" t="s">
        <v>88</v>
      </c>
      <c r="AV221" s="228" t="s">
        <v>181</v>
      </c>
      <c r="AW221" s="228" t="s">
        <v>33</v>
      </c>
      <c r="AX221" s="228" t="s">
        <v>83</v>
      </c>
      <c r="AY221" s="237" t="s">
        <v>175</v>
      </c>
    </row>
    <row collapsed="false" customFormat="true" customHeight="true" hidden="false" ht="31.5" outlineLevel="0" r="222" s="32">
      <c r="B222" s="171"/>
      <c r="C222" s="206" t="s">
        <v>10</v>
      </c>
      <c r="D222" s="206" t="s">
        <v>177</v>
      </c>
      <c r="E222" s="207" t="s">
        <v>335</v>
      </c>
      <c r="F222" s="208" t="s">
        <v>336</v>
      </c>
      <c r="G222" s="208"/>
      <c r="H222" s="208"/>
      <c r="I222" s="208"/>
      <c r="J222" s="209" t="s">
        <v>221</v>
      </c>
      <c r="K222" s="210" t="n">
        <v>63.3</v>
      </c>
      <c r="L222" s="211" t="n">
        <v>0</v>
      </c>
      <c r="M222" s="211"/>
      <c r="N222" s="212" t="n">
        <f aca="false">ROUND(L222*K222,2)</f>
        <v>0</v>
      </c>
      <c r="O222" s="212"/>
      <c r="P222" s="212"/>
      <c r="Q222" s="212"/>
      <c r="R222" s="173"/>
      <c r="T222" s="213"/>
      <c r="U222" s="44" t="s">
        <v>43</v>
      </c>
      <c r="V222" s="34"/>
      <c r="W222" s="214" t="n">
        <f aca="false">V222*K222</f>
        <v>0</v>
      </c>
      <c r="X222" s="214" t="n">
        <v>0.00012</v>
      </c>
      <c r="Y222" s="214" t="n">
        <f aca="false">X222*K222</f>
        <v>0.007596</v>
      </c>
      <c r="Z222" s="214" t="n">
        <v>0</v>
      </c>
      <c r="AA222" s="215" t="n">
        <f aca="false">Z222*K222</f>
        <v>0</v>
      </c>
      <c r="AR222" s="10" t="s">
        <v>181</v>
      </c>
      <c r="AT222" s="10" t="s">
        <v>177</v>
      </c>
      <c r="AU222" s="10" t="s">
        <v>88</v>
      </c>
      <c r="AY222" s="10" t="s">
        <v>175</v>
      </c>
      <c r="BE222" s="134" t="n">
        <f aca="false">IF(U222="základní",N222,0)</f>
        <v>0</v>
      </c>
      <c r="BF222" s="134" t="n">
        <f aca="false">IF(U222="snížená",N222,0)</f>
        <v>0</v>
      </c>
      <c r="BG222" s="134" t="n">
        <f aca="false">IF(U222="zákl. přenesená",N222,0)</f>
        <v>0</v>
      </c>
      <c r="BH222" s="134" t="n">
        <f aca="false">IF(U222="sníž. přenesená",N222,0)</f>
        <v>0</v>
      </c>
      <c r="BI222" s="134" t="n">
        <f aca="false">IF(U222="nulová",N222,0)</f>
        <v>0</v>
      </c>
      <c r="BJ222" s="10" t="s">
        <v>88</v>
      </c>
      <c r="BK222" s="134" t="n">
        <f aca="false">ROUND(L222*K222,2)</f>
        <v>0</v>
      </c>
      <c r="BL222" s="10" t="s">
        <v>181</v>
      </c>
      <c r="BM222" s="10" t="s">
        <v>337</v>
      </c>
    </row>
    <row collapsed="false" customFormat="true" customHeight="true" hidden="false" ht="22.5" outlineLevel="0" r="223" s="216">
      <c r="B223" s="217"/>
      <c r="C223" s="218"/>
      <c r="D223" s="218"/>
      <c r="E223" s="219"/>
      <c r="F223" s="220" t="s">
        <v>338</v>
      </c>
      <c r="G223" s="220"/>
      <c r="H223" s="220"/>
      <c r="I223" s="220"/>
      <c r="J223" s="218"/>
      <c r="K223" s="221" t="n">
        <v>63.3</v>
      </c>
      <c r="L223" s="218"/>
      <c r="M223" s="218"/>
      <c r="N223" s="218"/>
      <c r="O223" s="218"/>
      <c r="P223" s="218"/>
      <c r="Q223" s="218"/>
      <c r="R223" s="222"/>
      <c r="T223" s="223"/>
      <c r="U223" s="218"/>
      <c r="V223" s="218"/>
      <c r="W223" s="218"/>
      <c r="X223" s="218"/>
      <c r="Y223" s="218"/>
      <c r="Z223" s="218"/>
      <c r="AA223" s="224"/>
      <c r="AT223" s="225" t="s">
        <v>201</v>
      </c>
      <c r="AU223" s="225" t="s">
        <v>88</v>
      </c>
      <c r="AV223" s="216" t="s">
        <v>88</v>
      </c>
      <c r="AW223" s="216" t="s">
        <v>33</v>
      </c>
      <c r="AX223" s="216" t="s">
        <v>83</v>
      </c>
      <c r="AY223" s="225" t="s">
        <v>175</v>
      </c>
    </row>
    <row collapsed="false" customFormat="true" customHeight="true" hidden="false" ht="29.85" outlineLevel="0" r="224" s="193">
      <c r="B224" s="194"/>
      <c r="C224" s="195"/>
      <c r="D224" s="204" t="s">
        <v>137</v>
      </c>
      <c r="E224" s="204"/>
      <c r="F224" s="204"/>
      <c r="G224" s="204"/>
      <c r="H224" s="204"/>
      <c r="I224" s="204"/>
      <c r="J224" s="204"/>
      <c r="K224" s="204"/>
      <c r="L224" s="204"/>
      <c r="M224" s="204"/>
      <c r="N224" s="205" t="n">
        <f aca="false">BK224</f>
        <v>0</v>
      </c>
      <c r="O224" s="205"/>
      <c r="P224" s="205"/>
      <c r="Q224" s="205"/>
      <c r="R224" s="197"/>
      <c r="T224" s="198"/>
      <c r="U224" s="195"/>
      <c r="V224" s="195"/>
      <c r="W224" s="199" t="n">
        <f aca="false">SUM(W225:W232)</f>
        <v>0</v>
      </c>
      <c r="X224" s="195"/>
      <c r="Y224" s="199" t="n">
        <f aca="false">SUM(Y225:Y232)</f>
        <v>0</v>
      </c>
      <c r="Z224" s="195"/>
      <c r="AA224" s="200" t="n">
        <f aca="false">SUM(AA225:AA232)</f>
        <v>0</v>
      </c>
      <c r="AR224" s="201" t="s">
        <v>83</v>
      </c>
      <c r="AT224" s="202" t="s">
        <v>75</v>
      </c>
      <c r="AU224" s="202" t="s">
        <v>83</v>
      </c>
      <c r="AY224" s="201" t="s">
        <v>175</v>
      </c>
      <c r="BK224" s="203" t="n">
        <f aca="false">SUM(BK225:BK232)</f>
        <v>0</v>
      </c>
    </row>
    <row collapsed="false" customFormat="true" customHeight="true" hidden="false" ht="44.25" outlineLevel="0" r="225" s="32">
      <c r="B225" s="171"/>
      <c r="C225" s="206" t="s">
        <v>339</v>
      </c>
      <c r="D225" s="206" t="s">
        <v>177</v>
      </c>
      <c r="E225" s="207" t="s">
        <v>340</v>
      </c>
      <c r="F225" s="208" t="s">
        <v>341</v>
      </c>
      <c r="G225" s="208"/>
      <c r="H225" s="208"/>
      <c r="I225" s="208"/>
      <c r="J225" s="209" t="s">
        <v>221</v>
      </c>
      <c r="K225" s="210" t="n">
        <v>516.384</v>
      </c>
      <c r="L225" s="211" t="n">
        <v>0</v>
      </c>
      <c r="M225" s="211"/>
      <c r="N225" s="212" t="n">
        <f aca="false">ROUND(L225*K225,2)</f>
        <v>0</v>
      </c>
      <c r="O225" s="212"/>
      <c r="P225" s="212"/>
      <c r="Q225" s="212"/>
      <c r="R225" s="173"/>
      <c r="T225" s="213"/>
      <c r="U225" s="44" t="s">
        <v>43</v>
      </c>
      <c r="V225" s="34"/>
      <c r="W225" s="214" t="n">
        <f aca="false">V225*K225</f>
        <v>0</v>
      </c>
      <c r="X225" s="214" t="n">
        <v>0</v>
      </c>
      <c r="Y225" s="214" t="n">
        <f aca="false">X225*K225</f>
        <v>0</v>
      </c>
      <c r="Z225" s="214" t="n">
        <v>0</v>
      </c>
      <c r="AA225" s="215" t="n">
        <f aca="false">Z225*K225</f>
        <v>0</v>
      </c>
      <c r="AR225" s="10" t="s">
        <v>181</v>
      </c>
      <c r="AT225" s="10" t="s">
        <v>177</v>
      </c>
      <c r="AU225" s="10" t="s">
        <v>88</v>
      </c>
      <c r="AY225" s="10" t="s">
        <v>175</v>
      </c>
      <c r="BE225" s="134" t="n">
        <f aca="false">IF(U225="základní",N225,0)</f>
        <v>0</v>
      </c>
      <c r="BF225" s="134" t="n">
        <f aca="false">IF(U225="snížená",N225,0)</f>
        <v>0</v>
      </c>
      <c r="BG225" s="134" t="n">
        <f aca="false">IF(U225="zákl. přenesená",N225,0)</f>
        <v>0</v>
      </c>
      <c r="BH225" s="134" t="n">
        <f aca="false">IF(U225="sníž. přenesená",N225,0)</f>
        <v>0</v>
      </c>
      <c r="BI225" s="134" t="n">
        <f aca="false">IF(U225="nulová",N225,0)</f>
        <v>0</v>
      </c>
      <c r="BJ225" s="10" t="s">
        <v>88</v>
      </c>
      <c r="BK225" s="134" t="n">
        <f aca="false">ROUND(L225*K225,2)</f>
        <v>0</v>
      </c>
      <c r="BL225" s="10" t="s">
        <v>181</v>
      </c>
      <c r="BM225" s="10" t="s">
        <v>342</v>
      </c>
    </row>
    <row collapsed="false" customFormat="true" customHeight="true" hidden="false" ht="22.5" outlineLevel="0" r="226" s="216">
      <c r="B226" s="217"/>
      <c r="C226" s="218"/>
      <c r="D226" s="218"/>
      <c r="E226" s="219"/>
      <c r="F226" s="220" t="s">
        <v>343</v>
      </c>
      <c r="G226" s="220"/>
      <c r="H226" s="220"/>
      <c r="I226" s="220"/>
      <c r="J226" s="218"/>
      <c r="K226" s="221" t="n">
        <v>161.406</v>
      </c>
      <c r="L226" s="218"/>
      <c r="M226" s="218"/>
      <c r="N226" s="218"/>
      <c r="O226" s="218"/>
      <c r="P226" s="218"/>
      <c r="Q226" s="218"/>
      <c r="R226" s="222"/>
      <c r="T226" s="223"/>
      <c r="U226" s="218"/>
      <c r="V226" s="218"/>
      <c r="W226" s="218"/>
      <c r="X226" s="218"/>
      <c r="Y226" s="218"/>
      <c r="Z226" s="218"/>
      <c r="AA226" s="224"/>
      <c r="AT226" s="225" t="s">
        <v>201</v>
      </c>
      <c r="AU226" s="225" t="s">
        <v>88</v>
      </c>
      <c r="AV226" s="216" t="s">
        <v>88</v>
      </c>
      <c r="AW226" s="216" t="s">
        <v>33</v>
      </c>
      <c r="AX226" s="216" t="s">
        <v>76</v>
      </c>
      <c r="AY226" s="225" t="s">
        <v>175</v>
      </c>
    </row>
    <row collapsed="false" customFormat="true" customHeight="true" hidden="false" ht="22.5" outlineLevel="0" r="227" s="216">
      <c r="B227" s="217"/>
      <c r="C227" s="218"/>
      <c r="D227" s="218"/>
      <c r="E227" s="219"/>
      <c r="F227" s="227" t="s">
        <v>344</v>
      </c>
      <c r="G227" s="227"/>
      <c r="H227" s="227"/>
      <c r="I227" s="227"/>
      <c r="J227" s="218"/>
      <c r="K227" s="221" t="n">
        <v>173.988</v>
      </c>
      <c r="L227" s="218"/>
      <c r="M227" s="218"/>
      <c r="N227" s="218"/>
      <c r="O227" s="218"/>
      <c r="P227" s="218"/>
      <c r="Q227" s="218"/>
      <c r="R227" s="222"/>
      <c r="T227" s="223"/>
      <c r="U227" s="218"/>
      <c r="V227" s="218"/>
      <c r="W227" s="218"/>
      <c r="X227" s="218"/>
      <c r="Y227" s="218"/>
      <c r="Z227" s="218"/>
      <c r="AA227" s="224"/>
      <c r="AT227" s="225" t="s">
        <v>201</v>
      </c>
      <c r="AU227" s="225" t="s">
        <v>88</v>
      </c>
      <c r="AV227" s="216" t="s">
        <v>88</v>
      </c>
      <c r="AW227" s="216" t="s">
        <v>33</v>
      </c>
      <c r="AX227" s="216" t="s">
        <v>76</v>
      </c>
      <c r="AY227" s="225" t="s">
        <v>175</v>
      </c>
    </row>
    <row collapsed="false" customFormat="true" customHeight="true" hidden="false" ht="22.5" outlineLevel="0" r="228" s="216">
      <c r="B228" s="217"/>
      <c r="C228" s="218"/>
      <c r="D228" s="218"/>
      <c r="E228" s="219"/>
      <c r="F228" s="227" t="s">
        <v>345</v>
      </c>
      <c r="G228" s="227"/>
      <c r="H228" s="227"/>
      <c r="I228" s="227"/>
      <c r="J228" s="218"/>
      <c r="K228" s="221" t="n">
        <v>180.99</v>
      </c>
      <c r="L228" s="218"/>
      <c r="M228" s="218"/>
      <c r="N228" s="218"/>
      <c r="O228" s="218"/>
      <c r="P228" s="218"/>
      <c r="Q228" s="218"/>
      <c r="R228" s="222"/>
      <c r="T228" s="223"/>
      <c r="U228" s="218"/>
      <c r="V228" s="218"/>
      <c r="W228" s="218"/>
      <c r="X228" s="218"/>
      <c r="Y228" s="218"/>
      <c r="Z228" s="218"/>
      <c r="AA228" s="224"/>
      <c r="AT228" s="225" t="s">
        <v>201</v>
      </c>
      <c r="AU228" s="225" t="s">
        <v>88</v>
      </c>
      <c r="AV228" s="216" t="s">
        <v>88</v>
      </c>
      <c r="AW228" s="216" t="s">
        <v>33</v>
      </c>
      <c r="AX228" s="216" t="s">
        <v>76</v>
      </c>
      <c r="AY228" s="225" t="s">
        <v>175</v>
      </c>
    </row>
    <row collapsed="false" customFormat="true" customHeight="true" hidden="false" ht="22.5" outlineLevel="0" r="229" s="228">
      <c r="B229" s="229"/>
      <c r="C229" s="230"/>
      <c r="D229" s="230"/>
      <c r="E229" s="231"/>
      <c r="F229" s="232" t="s">
        <v>214</v>
      </c>
      <c r="G229" s="232"/>
      <c r="H229" s="232"/>
      <c r="I229" s="232"/>
      <c r="J229" s="230"/>
      <c r="K229" s="233" t="n">
        <v>516.384</v>
      </c>
      <c r="L229" s="230"/>
      <c r="M229" s="230"/>
      <c r="N229" s="230"/>
      <c r="O229" s="230"/>
      <c r="P229" s="230"/>
      <c r="Q229" s="230"/>
      <c r="R229" s="234"/>
      <c r="T229" s="235"/>
      <c r="U229" s="230"/>
      <c r="V229" s="230"/>
      <c r="W229" s="230"/>
      <c r="X229" s="230"/>
      <c r="Y229" s="230"/>
      <c r="Z229" s="230"/>
      <c r="AA229" s="236"/>
      <c r="AT229" s="237" t="s">
        <v>201</v>
      </c>
      <c r="AU229" s="237" t="s">
        <v>88</v>
      </c>
      <c r="AV229" s="228" t="s">
        <v>181</v>
      </c>
      <c r="AW229" s="228" t="s">
        <v>33</v>
      </c>
      <c r="AX229" s="228" t="s">
        <v>83</v>
      </c>
      <c r="AY229" s="237" t="s">
        <v>175</v>
      </c>
    </row>
    <row collapsed="false" customFormat="true" customHeight="true" hidden="false" ht="44.25" outlineLevel="0" r="230" s="32">
      <c r="B230" s="171"/>
      <c r="C230" s="206" t="s">
        <v>346</v>
      </c>
      <c r="D230" s="206" t="s">
        <v>177</v>
      </c>
      <c r="E230" s="207" t="s">
        <v>347</v>
      </c>
      <c r="F230" s="208" t="s">
        <v>348</v>
      </c>
      <c r="G230" s="208"/>
      <c r="H230" s="208"/>
      <c r="I230" s="208"/>
      <c r="J230" s="209" t="s">
        <v>221</v>
      </c>
      <c r="K230" s="210" t="n">
        <v>15491.52</v>
      </c>
      <c r="L230" s="211" t="n">
        <v>0</v>
      </c>
      <c r="M230" s="211"/>
      <c r="N230" s="212" t="n">
        <f aca="false">ROUND(L230*K230,2)</f>
        <v>0</v>
      </c>
      <c r="O230" s="212"/>
      <c r="P230" s="212"/>
      <c r="Q230" s="212"/>
      <c r="R230" s="173"/>
      <c r="T230" s="213"/>
      <c r="U230" s="44" t="s">
        <v>43</v>
      </c>
      <c r="V230" s="34"/>
      <c r="W230" s="214" t="n">
        <f aca="false">V230*K230</f>
        <v>0</v>
      </c>
      <c r="X230" s="214" t="n">
        <v>0</v>
      </c>
      <c r="Y230" s="214" t="n">
        <f aca="false">X230*K230</f>
        <v>0</v>
      </c>
      <c r="Z230" s="214" t="n">
        <v>0</v>
      </c>
      <c r="AA230" s="215" t="n">
        <f aca="false">Z230*K230</f>
        <v>0</v>
      </c>
      <c r="AR230" s="10" t="s">
        <v>181</v>
      </c>
      <c r="AT230" s="10" t="s">
        <v>177</v>
      </c>
      <c r="AU230" s="10" t="s">
        <v>88</v>
      </c>
      <c r="AY230" s="10" t="s">
        <v>175</v>
      </c>
      <c r="BE230" s="134" t="n">
        <f aca="false">IF(U230="základní",N230,0)</f>
        <v>0</v>
      </c>
      <c r="BF230" s="134" t="n">
        <f aca="false">IF(U230="snížená",N230,0)</f>
        <v>0</v>
      </c>
      <c r="BG230" s="134" t="n">
        <f aca="false">IF(U230="zákl. přenesená",N230,0)</f>
        <v>0</v>
      </c>
      <c r="BH230" s="134" t="n">
        <f aca="false">IF(U230="sníž. přenesená",N230,0)</f>
        <v>0</v>
      </c>
      <c r="BI230" s="134" t="n">
        <f aca="false">IF(U230="nulová",N230,0)</f>
        <v>0</v>
      </c>
      <c r="BJ230" s="10" t="s">
        <v>88</v>
      </c>
      <c r="BK230" s="134" t="n">
        <f aca="false">ROUND(L230*K230,2)</f>
        <v>0</v>
      </c>
      <c r="BL230" s="10" t="s">
        <v>181</v>
      </c>
      <c r="BM230" s="10" t="s">
        <v>349</v>
      </c>
    </row>
    <row collapsed="false" customFormat="true" customHeight="true" hidden="false" ht="22.5" outlineLevel="0" r="231" s="216">
      <c r="B231" s="217"/>
      <c r="C231" s="218"/>
      <c r="D231" s="218"/>
      <c r="E231" s="219"/>
      <c r="F231" s="220" t="s">
        <v>350</v>
      </c>
      <c r="G231" s="220"/>
      <c r="H231" s="220"/>
      <c r="I231" s="220"/>
      <c r="J231" s="218"/>
      <c r="K231" s="221" t="n">
        <v>15491.52</v>
      </c>
      <c r="L231" s="218"/>
      <c r="M231" s="218"/>
      <c r="N231" s="218"/>
      <c r="O231" s="218"/>
      <c r="P231" s="218"/>
      <c r="Q231" s="218"/>
      <c r="R231" s="222"/>
      <c r="T231" s="223"/>
      <c r="U231" s="218"/>
      <c r="V231" s="218"/>
      <c r="W231" s="218"/>
      <c r="X231" s="218"/>
      <c r="Y231" s="218"/>
      <c r="Z231" s="218"/>
      <c r="AA231" s="224"/>
      <c r="AT231" s="225" t="s">
        <v>201</v>
      </c>
      <c r="AU231" s="225" t="s">
        <v>88</v>
      </c>
      <c r="AV231" s="216" t="s">
        <v>88</v>
      </c>
      <c r="AW231" s="216" t="s">
        <v>33</v>
      </c>
      <c r="AX231" s="216" t="s">
        <v>83</v>
      </c>
      <c r="AY231" s="225" t="s">
        <v>175</v>
      </c>
    </row>
    <row collapsed="false" customFormat="true" customHeight="true" hidden="false" ht="44.25" outlineLevel="0" r="232" s="32">
      <c r="B232" s="171"/>
      <c r="C232" s="206" t="s">
        <v>351</v>
      </c>
      <c r="D232" s="206" t="s">
        <v>177</v>
      </c>
      <c r="E232" s="207" t="s">
        <v>352</v>
      </c>
      <c r="F232" s="208" t="s">
        <v>353</v>
      </c>
      <c r="G232" s="208"/>
      <c r="H232" s="208"/>
      <c r="I232" s="208"/>
      <c r="J232" s="209" t="s">
        <v>221</v>
      </c>
      <c r="K232" s="210" t="n">
        <v>516.384</v>
      </c>
      <c r="L232" s="211" t="n">
        <v>0</v>
      </c>
      <c r="M232" s="211"/>
      <c r="N232" s="212" t="n">
        <f aca="false">ROUND(L232*K232,2)</f>
        <v>0</v>
      </c>
      <c r="O232" s="212"/>
      <c r="P232" s="212"/>
      <c r="Q232" s="212"/>
      <c r="R232" s="173"/>
      <c r="T232" s="213"/>
      <c r="U232" s="44" t="s">
        <v>43</v>
      </c>
      <c r="V232" s="34"/>
      <c r="W232" s="214" t="n">
        <f aca="false">V232*K232</f>
        <v>0</v>
      </c>
      <c r="X232" s="214" t="n">
        <v>0</v>
      </c>
      <c r="Y232" s="214" t="n">
        <f aca="false">X232*K232</f>
        <v>0</v>
      </c>
      <c r="Z232" s="214" t="n">
        <v>0</v>
      </c>
      <c r="AA232" s="215" t="n">
        <f aca="false">Z232*K232</f>
        <v>0</v>
      </c>
      <c r="AR232" s="10" t="s">
        <v>181</v>
      </c>
      <c r="AT232" s="10" t="s">
        <v>177</v>
      </c>
      <c r="AU232" s="10" t="s">
        <v>88</v>
      </c>
      <c r="AY232" s="10" t="s">
        <v>175</v>
      </c>
      <c r="BE232" s="134" t="n">
        <f aca="false">IF(U232="základní",N232,0)</f>
        <v>0</v>
      </c>
      <c r="BF232" s="134" t="n">
        <f aca="false">IF(U232="snížená",N232,0)</f>
        <v>0</v>
      </c>
      <c r="BG232" s="134" t="n">
        <f aca="false">IF(U232="zákl. přenesená",N232,0)</f>
        <v>0</v>
      </c>
      <c r="BH232" s="134" t="n">
        <f aca="false">IF(U232="sníž. přenesená",N232,0)</f>
        <v>0</v>
      </c>
      <c r="BI232" s="134" t="n">
        <f aca="false">IF(U232="nulová",N232,0)</f>
        <v>0</v>
      </c>
      <c r="BJ232" s="10" t="s">
        <v>88</v>
      </c>
      <c r="BK232" s="134" t="n">
        <f aca="false">ROUND(L232*K232,2)</f>
        <v>0</v>
      </c>
      <c r="BL232" s="10" t="s">
        <v>181</v>
      </c>
      <c r="BM232" s="10" t="s">
        <v>354</v>
      </c>
    </row>
    <row collapsed="false" customFormat="true" customHeight="true" hidden="false" ht="29.85" outlineLevel="0" r="233" s="193">
      <c r="B233" s="194"/>
      <c r="C233" s="195"/>
      <c r="D233" s="204" t="s">
        <v>138</v>
      </c>
      <c r="E233" s="204"/>
      <c r="F233" s="204"/>
      <c r="G233" s="204"/>
      <c r="H233" s="204"/>
      <c r="I233" s="204"/>
      <c r="J233" s="204"/>
      <c r="K233" s="204"/>
      <c r="L233" s="204"/>
      <c r="M233" s="204"/>
      <c r="N233" s="226" t="n">
        <f aca="false">BK233</f>
        <v>0</v>
      </c>
      <c r="O233" s="226"/>
      <c r="P233" s="226"/>
      <c r="Q233" s="226"/>
      <c r="R233" s="197"/>
      <c r="T233" s="198"/>
      <c r="U233" s="195"/>
      <c r="V233" s="195"/>
      <c r="W233" s="199" t="n">
        <f aca="false">W234</f>
        <v>0</v>
      </c>
      <c r="X233" s="195"/>
      <c r="Y233" s="199" t="n">
        <f aca="false">Y234</f>
        <v>0</v>
      </c>
      <c r="Z233" s="195"/>
      <c r="AA233" s="200" t="n">
        <f aca="false">AA234</f>
        <v>0</v>
      </c>
      <c r="AR233" s="201" t="s">
        <v>83</v>
      </c>
      <c r="AT233" s="202" t="s">
        <v>75</v>
      </c>
      <c r="AU233" s="202" t="s">
        <v>83</v>
      </c>
      <c r="AY233" s="201" t="s">
        <v>175</v>
      </c>
      <c r="BK233" s="203" t="n">
        <f aca="false">BK234</f>
        <v>0</v>
      </c>
    </row>
    <row collapsed="false" customFormat="true" customHeight="true" hidden="false" ht="22.5" outlineLevel="0" r="234" s="32">
      <c r="B234" s="171"/>
      <c r="C234" s="206" t="s">
        <v>355</v>
      </c>
      <c r="D234" s="206" t="s">
        <v>177</v>
      </c>
      <c r="E234" s="207" t="s">
        <v>356</v>
      </c>
      <c r="F234" s="208" t="s">
        <v>357</v>
      </c>
      <c r="G234" s="208"/>
      <c r="H234" s="208"/>
      <c r="I234" s="208"/>
      <c r="J234" s="209" t="s">
        <v>198</v>
      </c>
      <c r="K234" s="210" t="n">
        <v>340.386</v>
      </c>
      <c r="L234" s="211" t="n">
        <v>0</v>
      </c>
      <c r="M234" s="211"/>
      <c r="N234" s="212" t="n">
        <f aca="false">ROUND(L234*K234,2)</f>
        <v>0</v>
      </c>
      <c r="O234" s="212"/>
      <c r="P234" s="212"/>
      <c r="Q234" s="212"/>
      <c r="R234" s="173"/>
      <c r="T234" s="213"/>
      <c r="U234" s="44" t="s">
        <v>43</v>
      </c>
      <c r="V234" s="34"/>
      <c r="W234" s="214" t="n">
        <f aca="false">V234*K234</f>
        <v>0</v>
      </c>
      <c r="X234" s="214" t="n">
        <v>0</v>
      </c>
      <c r="Y234" s="214" t="n">
        <f aca="false">X234*K234</f>
        <v>0</v>
      </c>
      <c r="Z234" s="214" t="n">
        <v>0</v>
      </c>
      <c r="AA234" s="215" t="n">
        <f aca="false">Z234*K234</f>
        <v>0</v>
      </c>
      <c r="AR234" s="10" t="s">
        <v>181</v>
      </c>
      <c r="AT234" s="10" t="s">
        <v>177</v>
      </c>
      <c r="AU234" s="10" t="s">
        <v>88</v>
      </c>
      <c r="AY234" s="10" t="s">
        <v>175</v>
      </c>
      <c r="BE234" s="134" t="n">
        <f aca="false">IF(U234="základní",N234,0)</f>
        <v>0</v>
      </c>
      <c r="BF234" s="134" t="n">
        <f aca="false">IF(U234="snížená",N234,0)</f>
        <v>0</v>
      </c>
      <c r="BG234" s="134" t="n">
        <f aca="false">IF(U234="zákl. přenesená",N234,0)</f>
        <v>0</v>
      </c>
      <c r="BH234" s="134" t="n">
        <f aca="false">IF(U234="sníž. přenesená",N234,0)</f>
        <v>0</v>
      </c>
      <c r="BI234" s="134" t="n">
        <f aca="false">IF(U234="nulová",N234,0)</f>
        <v>0</v>
      </c>
      <c r="BJ234" s="10" t="s">
        <v>88</v>
      </c>
      <c r="BK234" s="134" t="n">
        <f aca="false">ROUND(L234*K234,2)</f>
        <v>0</v>
      </c>
      <c r="BL234" s="10" t="s">
        <v>181</v>
      </c>
      <c r="BM234" s="10" t="s">
        <v>358</v>
      </c>
    </row>
    <row collapsed="false" customFormat="true" customHeight="true" hidden="false" ht="37.35" outlineLevel="0" r="235" s="193">
      <c r="B235" s="194"/>
      <c r="C235" s="195"/>
      <c r="D235" s="196" t="s">
        <v>139</v>
      </c>
      <c r="E235" s="196"/>
      <c r="F235" s="196"/>
      <c r="G235" s="196"/>
      <c r="H235" s="196"/>
      <c r="I235" s="196"/>
      <c r="J235" s="196"/>
      <c r="K235" s="196"/>
      <c r="L235" s="196"/>
      <c r="M235" s="196"/>
      <c r="N235" s="256" t="n">
        <f aca="false">BK235</f>
        <v>0</v>
      </c>
      <c r="O235" s="256"/>
      <c r="P235" s="256"/>
      <c r="Q235" s="256"/>
      <c r="R235" s="197"/>
      <c r="T235" s="198"/>
      <c r="U235" s="195"/>
      <c r="V235" s="195"/>
      <c r="W235" s="199" t="n">
        <f aca="false">W236+W250+W286+W375+W431+W452+W493+W507+W522+W532+W544</f>
        <v>0</v>
      </c>
      <c r="X235" s="195"/>
      <c r="Y235" s="199" t="n">
        <f aca="false">Y236+Y250+Y286+Y375+Y431+Y452+Y493+Y507+Y522+Y532+Y544</f>
        <v>78.31011773</v>
      </c>
      <c r="Z235" s="195"/>
      <c r="AA235" s="200" t="n">
        <f aca="false">AA236+AA250+AA286+AA375+AA431+AA452+AA493+AA507+AA522+AA532+AA544</f>
        <v>0</v>
      </c>
      <c r="AR235" s="201" t="s">
        <v>88</v>
      </c>
      <c r="AT235" s="202" t="s">
        <v>75</v>
      </c>
      <c r="AU235" s="202" t="s">
        <v>76</v>
      </c>
      <c r="AY235" s="201" t="s">
        <v>175</v>
      </c>
      <c r="BK235" s="203" t="n">
        <f aca="false">BK236+BK250+BK286+BK375+BK431+BK452+BK493+BK507+BK522+BK532+BK544</f>
        <v>0</v>
      </c>
    </row>
    <row collapsed="false" customFormat="true" customHeight="true" hidden="false" ht="19.9" outlineLevel="0" r="236" s="193">
      <c r="B236" s="194"/>
      <c r="C236" s="195"/>
      <c r="D236" s="204" t="s">
        <v>140</v>
      </c>
      <c r="E236" s="204"/>
      <c r="F236" s="204"/>
      <c r="G236" s="204"/>
      <c r="H236" s="204"/>
      <c r="I236" s="204"/>
      <c r="J236" s="204"/>
      <c r="K236" s="204"/>
      <c r="L236" s="204"/>
      <c r="M236" s="204"/>
      <c r="N236" s="205" t="n">
        <f aca="false">BK236</f>
        <v>0</v>
      </c>
      <c r="O236" s="205"/>
      <c r="P236" s="205"/>
      <c r="Q236" s="205"/>
      <c r="R236" s="197"/>
      <c r="T236" s="198"/>
      <c r="U236" s="195"/>
      <c r="V236" s="195"/>
      <c r="W236" s="199" t="n">
        <f aca="false">SUM(W237:W249)</f>
        <v>0</v>
      </c>
      <c r="X236" s="195"/>
      <c r="Y236" s="199" t="n">
        <f aca="false">SUM(Y237:Y249)</f>
        <v>1.81021424</v>
      </c>
      <c r="Z236" s="195"/>
      <c r="AA236" s="200" t="n">
        <f aca="false">SUM(AA237:AA249)</f>
        <v>0</v>
      </c>
      <c r="AR236" s="201" t="s">
        <v>88</v>
      </c>
      <c r="AT236" s="202" t="s">
        <v>75</v>
      </c>
      <c r="AU236" s="202" t="s">
        <v>83</v>
      </c>
      <c r="AY236" s="201" t="s">
        <v>175</v>
      </c>
      <c r="BK236" s="203" t="n">
        <f aca="false">SUM(BK237:BK249)</f>
        <v>0</v>
      </c>
    </row>
    <row collapsed="false" customFormat="true" customHeight="true" hidden="false" ht="31.5" outlineLevel="0" r="237" s="32">
      <c r="B237" s="171"/>
      <c r="C237" s="206" t="s">
        <v>359</v>
      </c>
      <c r="D237" s="206" t="s">
        <v>177</v>
      </c>
      <c r="E237" s="207" t="s">
        <v>360</v>
      </c>
      <c r="F237" s="208" t="s">
        <v>361</v>
      </c>
      <c r="G237" s="208"/>
      <c r="H237" s="208"/>
      <c r="I237" s="208"/>
      <c r="J237" s="209" t="s">
        <v>221</v>
      </c>
      <c r="K237" s="210" t="n">
        <v>278.584</v>
      </c>
      <c r="L237" s="211" t="n">
        <v>0</v>
      </c>
      <c r="M237" s="211"/>
      <c r="N237" s="212" t="n">
        <f aca="false">ROUND(L237*K237,2)</f>
        <v>0</v>
      </c>
      <c r="O237" s="212"/>
      <c r="P237" s="212"/>
      <c r="Q237" s="212"/>
      <c r="R237" s="173"/>
      <c r="T237" s="213"/>
      <c r="U237" s="44" t="s">
        <v>43</v>
      </c>
      <c r="V237" s="34"/>
      <c r="W237" s="214" t="n">
        <f aca="false">V237*K237</f>
        <v>0</v>
      </c>
      <c r="X237" s="214" t="n">
        <v>0</v>
      </c>
      <c r="Y237" s="214" t="n">
        <f aca="false">X237*K237</f>
        <v>0</v>
      </c>
      <c r="Z237" s="214" t="n">
        <v>0</v>
      </c>
      <c r="AA237" s="215" t="n">
        <f aca="false">Z237*K237</f>
        <v>0</v>
      </c>
      <c r="AR237" s="10" t="s">
        <v>339</v>
      </c>
      <c r="AT237" s="10" t="s">
        <v>177</v>
      </c>
      <c r="AU237" s="10" t="s">
        <v>88</v>
      </c>
      <c r="AY237" s="10" t="s">
        <v>175</v>
      </c>
      <c r="BE237" s="134" t="n">
        <f aca="false">IF(U237="základní",N237,0)</f>
        <v>0</v>
      </c>
      <c r="BF237" s="134" t="n">
        <f aca="false">IF(U237="snížená",N237,0)</f>
        <v>0</v>
      </c>
      <c r="BG237" s="134" t="n">
        <f aca="false">IF(U237="zákl. přenesená",N237,0)</f>
        <v>0</v>
      </c>
      <c r="BH237" s="134" t="n">
        <f aca="false">IF(U237="sníž. přenesená",N237,0)</f>
        <v>0</v>
      </c>
      <c r="BI237" s="134" t="n">
        <f aca="false">IF(U237="nulová",N237,0)</f>
        <v>0</v>
      </c>
      <c r="BJ237" s="10" t="s">
        <v>88</v>
      </c>
      <c r="BK237" s="134" t="n">
        <f aca="false">ROUND(L237*K237,2)</f>
        <v>0</v>
      </c>
      <c r="BL237" s="10" t="s">
        <v>339</v>
      </c>
      <c r="BM237" s="10" t="s">
        <v>362</v>
      </c>
    </row>
    <row collapsed="false" customFormat="true" customHeight="true" hidden="false" ht="22.5" outlineLevel="0" r="238" s="216">
      <c r="B238" s="217"/>
      <c r="C238" s="218"/>
      <c r="D238" s="218"/>
      <c r="E238" s="219"/>
      <c r="F238" s="220" t="s">
        <v>363</v>
      </c>
      <c r="G238" s="220"/>
      <c r="H238" s="220"/>
      <c r="I238" s="220"/>
      <c r="J238" s="218"/>
      <c r="K238" s="221" t="n">
        <v>184.882</v>
      </c>
      <c r="L238" s="218"/>
      <c r="M238" s="218"/>
      <c r="N238" s="218"/>
      <c r="O238" s="218"/>
      <c r="P238" s="218"/>
      <c r="Q238" s="218"/>
      <c r="R238" s="222"/>
      <c r="T238" s="223"/>
      <c r="U238" s="218"/>
      <c r="V238" s="218"/>
      <c r="W238" s="218"/>
      <c r="X238" s="218"/>
      <c r="Y238" s="218"/>
      <c r="Z238" s="218"/>
      <c r="AA238" s="224"/>
      <c r="AT238" s="225" t="s">
        <v>201</v>
      </c>
      <c r="AU238" s="225" t="s">
        <v>88</v>
      </c>
      <c r="AV238" s="216" t="s">
        <v>88</v>
      </c>
      <c r="AW238" s="216" t="s">
        <v>33</v>
      </c>
      <c r="AX238" s="216" t="s">
        <v>76</v>
      </c>
      <c r="AY238" s="225" t="s">
        <v>175</v>
      </c>
    </row>
    <row collapsed="false" customFormat="true" customHeight="true" hidden="false" ht="22.5" outlineLevel="0" r="239" s="216">
      <c r="B239" s="217"/>
      <c r="C239" s="218"/>
      <c r="D239" s="218"/>
      <c r="E239" s="219"/>
      <c r="F239" s="227" t="s">
        <v>364</v>
      </c>
      <c r="G239" s="227"/>
      <c r="H239" s="227"/>
      <c r="I239" s="227"/>
      <c r="J239" s="218"/>
      <c r="K239" s="221" t="n">
        <v>93.702</v>
      </c>
      <c r="L239" s="218"/>
      <c r="M239" s="218"/>
      <c r="N239" s="218"/>
      <c r="O239" s="218"/>
      <c r="P239" s="218"/>
      <c r="Q239" s="218"/>
      <c r="R239" s="222"/>
      <c r="T239" s="223"/>
      <c r="U239" s="218"/>
      <c r="V239" s="218"/>
      <c r="W239" s="218"/>
      <c r="X239" s="218"/>
      <c r="Y239" s="218"/>
      <c r="Z239" s="218"/>
      <c r="AA239" s="224"/>
      <c r="AT239" s="225" t="s">
        <v>201</v>
      </c>
      <c r="AU239" s="225" t="s">
        <v>88</v>
      </c>
      <c r="AV239" s="216" t="s">
        <v>88</v>
      </c>
      <c r="AW239" s="216" t="s">
        <v>33</v>
      </c>
      <c r="AX239" s="216" t="s">
        <v>76</v>
      </c>
      <c r="AY239" s="225" t="s">
        <v>175</v>
      </c>
    </row>
    <row collapsed="false" customFormat="true" customHeight="true" hidden="false" ht="22.5" outlineLevel="0" r="240" s="228">
      <c r="B240" s="229"/>
      <c r="C240" s="230"/>
      <c r="D240" s="230"/>
      <c r="E240" s="231"/>
      <c r="F240" s="232" t="s">
        <v>214</v>
      </c>
      <c r="G240" s="232"/>
      <c r="H240" s="232"/>
      <c r="I240" s="232"/>
      <c r="J240" s="230"/>
      <c r="K240" s="233" t="n">
        <v>278.584</v>
      </c>
      <c r="L240" s="230"/>
      <c r="M240" s="230"/>
      <c r="N240" s="230"/>
      <c r="O240" s="230"/>
      <c r="P240" s="230"/>
      <c r="Q240" s="230"/>
      <c r="R240" s="234"/>
      <c r="T240" s="235"/>
      <c r="U240" s="230"/>
      <c r="V240" s="230"/>
      <c r="W240" s="230"/>
      <c r="X240" s="230"/>
      <c r="Y240" s="230"/>
      <c r="Z240" s="230"/>
      <c r="AA240" s="236"/>
      <c r="AT240" s="237" t="s">
        <v>201</v>
      </c>
      <c r="AU240" s="237" t="s">
        <v>88</v>
      </c>
      <c r="AV240" s="228" t="s">
        <v>181</v>
      </c>
      <c r="AW240" s="228" t="s">
        <v>33</v>
      </c>
      <c r="AX240" s="228" t="s">
        <v>83</v>
      </c>
      <c r="AY240" s="237" t="s">
        <v>175</v>
      </c>
    </row>
    <row collapsed="false" customFormat="true" customHeight="true" hidden="false" ht="22.5" outlineLevel="0" r="241" s="32">
      <c r="B241" s="171"/>
      <c r="C241" s="248" t="s">
        <v>365</v>
      </c>
      <c r="D241" s="248" t="s">
        <v>295</v>
      </c>
      <c r="E241" s="249" t="s">
        <v>366</v>
      </c>
      <c r="F241" s="250" t="s">
        <v>367</v>
      </c>
      <c r="G241" s="250"/>
      <c r="H241" s="250"/>
      <c r="I241" s="250"/>
      <c r="J241" s="251" t="s">
        <v>198</v>
      </c>
      <c r="K241" s="252" t="n">
        <v>0.084</v>
      </c>
      <c r="L241" s="253" t="n">
        <v>0</v>
      </c>
      <c r="M241" s="253"/>
      <c r="N241" s="254" t="n">
        <f aca="false">ROUND(L241*K241,2)</f>
        <v>0</v>
      </c>
      <c r="O241" s="254"/>
      <c r="P241" s="254"/>
      <c r="Q241" s="254"/>
      <c r="R241" s="173"/>
      <c r="T241" s="213"/>
      <c r="U241" s="44" t="s">
        <v>43</v>
      </c>
      <c r="V241" s="34"/>
      <c r="W241" s="214" t="n">
        <f aca="false">V241*K241</f>
        <v>0</v>
      </c>
      <c r="X241" s="214" t="n">
        <v>1</v>
      </c>
      <c r="Y241" s="214" t="n">
        <f aca="false">X241*K241</f>
        <v>0.084</v>
      </c>
      <c r="Z241" s="214" t="n">
        <v>0</v>
      </c>
      <c r="AA241" s="215" t="n">
        <f aca="false">Z241*K241</f>
        <v>0</v>
      </c>
      <c r="AR241" s="10" t="s">
        <v>368</v>
      </c>
      <c r="AT241" s="10" t="s">
        <v>295</v>
      </c>
      <c r="AU241" s="10" t="s">
        <v>88</v>
      </c>
      <c r="AY241" s="10" t="s">
        <v>175</v>
      </c>
      <c r="BE241" s="134" t="n">
        <f aca="false">IF(U241="základní",N241,0)</f>
        <v>0</v>
      </c>
      <c r="BF241" s="134" t="n">
        <f aca="false">IF(U241="snížená",N241,0)</f>
        <v>0</v>
      </c>
      <c r="BG241" s="134" t="n">
        <f aca="false">IF(U241="zákl. přenesená",N241,0)</f>
        <v>0</v>
      </c>
      <c r="BH241" s="134" t="n">
        <f aca="false">IF(U241="sníž. přenesená",N241,0)</f>
        <v>0</v>
      </c>
      <c r="BI241" s="134" t="n">
        <f aca="false">IF(U241="nulová",N241,0)</f>
        <v>0</v>
      </c>
      <c r="BJ241" s="10" t="s">
        <v>88</v>
      </c>
      <c r="BK241" s="134" t="n">
        <f aca="false">ROUND(L241*K241,2)</f>
        <v>0</v>
      </c>
      <c r="BL241" s="10" t="s">
        <v>339</v>
      </c>
      <c r="BM241" s="10" t="s">
        <v>369</v>
      </c>
    </row>
    <row collapsed="false" customFormat="true" customHeight="true" hidden="false" ht="31.5" outlineLevel="0" r="242" s="32">
      <c r="B242" s="171"/>
      <c r="C242" s="206" t="s">
        <v>370</v>
      </c>
      <c r="D242" s="206" t="s">
        <v>177</v>
      </c>
      <c r="E242" s="207" t="s">
        <v>371</v>
      </c>
      <c r="F242" s="208" t="s">
        <v>372</v>
      </c>
      <c r="G242" s="208"/>
      <c r="H242" s="208"/>
      <c r="I242" s="208"/>
      <c r="J242" s="209" t="s">
        <v>221</v>
      </c>
      <c r="K242" s="210" t="n">
        <v>278.584</v>
      </c>
      <c r="L242" s="211" t="n">
        <v>0</v>
      </c>
      <c r="M242" s="211"/>
      <c r="N242" s="212" t="n">
        <f aca="false">ROUND(L242*K242,2)</f>
        <v>0</v>
      </c>
      <c r="O242" s="212"/>
      <c r="P242" s="212"/>
      <c r="Q242" s="212"/>
      <c r="R242" s="173"/>
      <c r="T242" s="213"/>
      <c r="U242" s="44" t="s">
        <v>43</v>
      </c>
      <c r="V242" s="34"/>
      <c r="W242" s="214" t="n">
        <f aca="false">V242*K242</f>
        <v>0</v>
      </c>
      <c r="X242" s="214" t="n">
        <v>0.0004</v>
      </c>
      <c r="Y242" s="214" t="n">
        <f aca="false">X242*K242</f>
        <v>0.1114336</v>
      </c>
      <c r="Z242" s="214" t="n">
        <v>0</v>
      </c>
      <c r="AA242" s="215" t="n">
        <f aca="false">Z242*K242</f>
        <v>0</v>
      </c>
      <c r="AR242" s="10" t="s">
        <v>339</v>
      </c>
      <c r="AT242" s="10" t="s">
        <v>177</v>
      </c>
      <c r="AU242" s="10" t="s">
        <v>88</v>
      </c>
      <c r="AY242" s="10" t="s">
        <v>175</v>
      </c>
      <c r="BE242" s="134" t="n">
        <f aca="false">IF(U242="základní",N242,0)</f>
        <v>0</v>
      </c>
      <c r="BF242" s="134" t="n">
        <f aca="false">IF(U242="snížená",N242,0)</f>
        <v>0</v>
      </c>
      <c r="BG242" s="134" t="n">
        <f aca="false">IF(U242="zákl. přenesená",N242,0)</f>
        <v>0</v>
      </c>
      <c r="BH242" s="134" t="n">
        <f aca="false">IF(U242="sníž. přenesená",N242,0)</f>
        <v>0</v>
      </c>
      <c r="BI242" s="134" t="n">
        <f aca="false">IF(U242="nulová",N242,0)</f>
        <v>0</v>
      </c>
      <c r="BJ242" s="10" t="s">
        <v>88</v>
      </c>
      <c r="BK242" s="134" t="n">
        <f aca="false">ROUND(L242*K242,2)</f>
        <v>0</v>
      </c>
      <c r="BL242" s="10" t="s">
        <v>339</v>
      </c>
      <c r="BM242" s="10" t="s">
        <v>373</v>
      </c>
    </row>
    <row collapsed="false" customFormat="true" customHeight="true" hidden="false" ht="50.7" outlineLevel="0" r="243" s="32">
      <c r="B243" s="171"/>
      <c r="C243" s="248" t="s">
        <v>374</v>
      </c>
      <c r="D243" s="248" t="s">
        <v>295</v>
      </c>
      <c r="E243" s="249" t="s">
        <v>375</v>
      </c>
      <c r="F243" s="250" t="s">
        <v>376</v>
      </c>
      <c r="G243" s="250"/>
      <c r="H243" s="250"/>
      <c r="I243" s="250"/>
      <c r="J243" s="251" t="s">
        <v>221</v>
      </c>
      <c r="K243" s="252" t="n">
        <v>368.428</v>
      </c>
      <c r="L243" s="253" t="n">
        <v>0</v>
      </c>
      <c r="M243" s="253"/>
      <c r="N243" s="254" t="n">
        <f aca="false">ROUND(L243*K243,2)</f>
        <v>0</v>
      </c>
      <c r="O243" s="254"/>
      <c r="P243" s="254"/>
      <c r="Q243" s="254"/>
      <c r="R243" s="173"/>
      <c r="T243" s="213"/>
      <c r="U243" s="44" t="s">
        <v>43</v>
      </c>
      <c r="V243" s="34"/>
      <c r="W243" s="214" t="n">
        <f aca="false">V243*K243</f>
        <v>0</v>
      </c>
      <c r="X243" s="214" t="n">
        <v>0.00388</v>
      </c>
      <c r="Y243" s="214" t="n">
        <f aca="false">X243*K243</f>
        <v>1.42950064</v>
      </c>
      <c r="Z243" s="214" t="n">
        <v>0</v>
      </c>
      <c r="AA243" s="215" t="n">
        <f aca="false">Z243*K243</f>
        <v>0</v>
      </c>
      <c r="AR243" s="10" t="s">
        <v>368</v>
      </c>
      <c r="AT243" s="10" t="s">
        <v>295</v>
      </c>
      <c r="AU243" s="10" t="s">
        <v>88</v>
      </c>
      <c r="AY243" s="10" t="s">
        <v>175</v>
      </c>
      <c r="BE243" s="134" t="n">
        <f aca="false">IF(U243="základní",N243,0)</f>
        <v>0</v>
      </c>
      <c r="BF243" s="134" t="n">
        <f aca="false">IF(U243="snížená",N243,0)</f>
        <v>0</v>
      </c>
      <c r="BG243" s="134" t="n">
        <f aca="false">IF(U243="zákl. přenesená",N243,0)</f>
        <v>0</v>
      </c>
      <c r="BH243" s="134" t="n">
        <f aca="false">IF(U243="sníž. přenesená",N243,0)</f>
        <v>0</v>
      </c>
      <c r="BI243" s="134" t="n">
        <f aca="false">IF(U243="nulová",N243,0)</f>
        <v>0</v>
      </c>
      <c r="BJ243" s="10" t="s">
        <v>88</v>
      </c>
      <c r="BK243" s="134" t="n">
        <f aca="false">ROUND(L243*K243,2)</f>
        <v>0</v>
      </c>
      <c r="BL243" s="10" t="s">
        <v>339</v>
      </c>
      <c r="BM243" s="10" t="s">
        <v>377</v>
      </c>
    </row>
    <row collapsed="false" customFormat="true" customHeight="true" hidden="false" ht="22.5" outlineLevel="0" r="244" s="216">
      <c r="B244" s="217"/>
      <c r="C244" s="218"/>
      <c r="D244" s="218"/>
      <c r="E244" s="219"/>
      <c r="F244" s="220" t="s">
        <v>378</v>
      </c>
      <c r="G244" s="220"/>
      <c r="H244" s="220"/>
      <c r="I244" s="220"/>
      <c r="J244" s="218"/>
      <c r="K244" s="221" t="n">
        <v>320.372</v>
      </c>
      <c r="L244" s="218"/>
      <c r="M244" s="218"/>
      <c r="N244" s="218"/>
      <c r="O244" s="218"/>
      <c r="P244" s="218"/>
      <c r="Q244" s="218"/>
      <c r="R244" s="222"/>
      <c r="T244" s="223"/>
      <c r="U244" s="218"/>
      <c r="V244" s="218"/>
      <c r="W244" s="218"/>
      <c r="X244" s="218"/>
      <c r="Y244" s="218"/>
      <c r="Z244" s="218"/>
      <c r="AA244" s="224"/>
      <c r="AT244" s="225" t="s">
        <v>201</v>
      </c>
      <c r="AU244" s="225" t="s">
        <v>88</v>
      </c>
      <c r="AV244" s="216" t="s">
        <v>88</v>
      </c>
      <c r="AW244" s="216" t="s">
        <v>33</v>
      </c>
      <c r="AX244" s="216" t="s">
        <v>83</v>
      </c>
      <c r="AY244" s="225" t="s">
        <v>175</v>
      </c>
    </row>
    <row collapsed="false" customFormat="true" customHeight="true" hidden="false" ht="60.4" outlineLevel="0" r="245" s="32">
      <c r="B245" s="171"/>
      <c r="C245" s="206" t="s">
        <v>9</v>
      </c>
      <c r="D245" s="206" t="s">
        <v>177</v>
      </c>
      <c r="E245" s="207" t="s">
        <v>379</v>
      </c>
      <c r="F245" s="208" t="s">
        <v>380</v>
      </c>
      <c r="G245" s="208"/>
      <c r="H245" s="208"/>
      <c r="I245" s="208"/>
      <c r="J245" s="209" t="s">
        <v>221</v>
      </c>
      <c r="K245" s="210" t="n">
        <v>46.08</v>
      </c>
      <c r="L245" s="211" t="n">
        <v>0</v>
      </c>
      <c r="M245" s="211"/>
      <c r="N245" s="212" t="n">
        <f aca="false">ROUND(L245*K245,2)</f>
        <v>0</v>
      </c>
      <c r="O245" s="212"/>
      <c r="P245" s="212"/>
      <c r="Q245" s="212"/>
      <c r="R245" s="173"/>
      <c r="T245" s="213"/>
      <c r="U245" s="44" t="s">
        <v>43</v>
      </c>
      <c r="V245" s="34"/>
      <c r="W245" s="214" t="n">
        <f aca="false">V245*K245</f>
        <v>0</v>
      </c>
      <c r="X245" s="214" t="n">
        <v>0.001</v>
      </c>
      <c r="Y245" s="214" t="n">
        <f aca="false">X245*K245</f>
        <v>0.04608</v>
      </c>
      <c r="Z245" s="214" t="n">
        <v>0</v>
      </c>
      <c r="AA245" s="215" t="n">
        <f aca="false">Z245*K245</f>
        <v>0</v>
      </c>
      <c r="AR245" s="10" t="s">
        <v>339</v>
      </c>
      <c r="AT245" s="10" t="s">
        <v>177</v>
      </c>
      <c r="AU245" s="10" t="s">
        <v>88</v>
      </c>
      <c r="AY245" s="10" t="s">
        <v>175</v>
      </c>
      <c r="BE245" s="134" t="n">
        <f aca="false">IF(U245="základní",N245,0)</f>
        <v>0</v>
      </c>
      <c r="BF245" s="134" t="n">
        <f aca="false">IF(U245="snížená",N245,0)</f>
        <v>0</v>
      </c>
      <c r="BG245" s="134" t="n">
        <f aca="false">IF(U245="zákl. přenesená",N245,0)</f>
        <v>0</v>
      </c>
      <c r="BH245" s="134" t="n">
        <f aca="false">IF(U245="sníž. přenesená",N245,0)</f>
        <v>0</v>
      </c>
      <c r="BI245" s="134" t="n">
        <f aca="false">IF(U245="nulová",N245,0)</f>
        <v>0</v>
      </c>
      <c r="BJ245" s="10" t="s">
        <v>88</v>
      </c>
      <c r="BK245" s="134" t="n">
        <f aca="false">ROUND(L245*K245,2)</f>
        <v>0</v>
      </c>
      <c r="BL245" s="10" t="s">
        <v>339</v>
      </c>
      <c r="BM245" s="10" t="s">
        <v>381</v>
      </c>
    </row>
    <row collapsed="false" customFormat="true" customHeight="true" hidden="false" ht="22.5" outlineLevel="0" r="246" s="238">
      <c r="B246" s="239"/>
      <c r="C246" s="240"/>
      <c r="D246" s="240"/>
      <c r="E246" s="241"/>
      <c r="F246" s="242" t="s">
        <v>382</v>
      </c>
      <c r="G246" s="242"/>
      <c r="H246" s="242"/>
      <c r="I246" s="242"/>
      <c r="J246" s="240"/>
      <c r="K246" s="241"/>
      <c r="L246" s="240"/>
      <c r="M246" s="240"/>
      <c r="N246" s="240"/>
      <c r="O246" s="240"/>
      <c r="P246" s="240"/>
      <c r="Q246" s="240"/>
      <c r="R246" s="243"/>
      <c r="T246" s="244"/>
      <c r="U246" s="240"/>
      <c r="V246" s="240"/>
      <c r="W246" s="240"/>
      <c r="X246" s="240"/>
      <c r="Y246" s="240"/>
      <c r="Z246" s="240"/>
      <c r="AA246" s="245"/>
      <c r="AT246" s="246" t="s">
        <v>201</v>
      </c>
      <c r="AU246" s="246" t="s">
        <v>88</v>
      </c>
      <c r="AV246" s="238" t="s">
        <v>83</v>
      </c>
      <c r="AW246" s="238" t="s">
        <v>33</v>
      </c>
      <c r="AX246" s="238" t="s">
        <v>76</v>
      </c>
      <c r="AY246" s="246" t="s">
        <v>175</v>
      </c>
    </row>
    <row collapsed="false" customFormat="true" customHeight="true" hidden="false" ht="22.5" outlineLevel="0" r="247" s="216">
      <c r="B247" s="217"/>
      <c r="C247" s="218"/>
      <c r="D247" s="218"/>
      <c r="E247" s="219"/>
      <c r="F247" s="227" t="s">
        <v>383</v>
      </c>
      <c r="G247" s="227"/>
      <c r="H247" s="227"/>
      <c r="I247" s="227"/>
      <c r="J247" s="218"/>
      <c r="K247" s="221" t="n">
        <v>46.08</v>
      </c>
      <c r="L247" s="218"/>
      <c r="M247" s="218"/>
      <c r="N247" s="218"/>
      <c r="O247" s="218"/>
      <c r="P247" s="218"/>
      <c r="Q247" s="218"/>
      <c r="R247" s="222"/>
      <c r="T247" s="223"/>
      <c r="U247" s="218"/>
      <c r="V247" s="218"/>
      <c r="W247" s="218"/>
      <c r="X247" s="218"/>
      <c r="Y247" s="218"/>
      <c r="Z247" s="218"/>
      <c r="AA247" s="224"/>
      <c r="AT247" s="225" t="s">
        <v>201</v>
      </c>
      <c r="AU247" s="225" t="s">
        <v>88</v>
      </c>
      <c r="AV247" s="216" t="s">
        <v>88</v>
      </c>
      <c r="AW247" s="216" t="s">
        <v>33</v>
      </c>
      <c r="AX247" s="216" t="s">
        <v>83</v>
      </c>
      <c r="AY247" s="225" t="s">
        <v>175</v>
      </c>
    </row>
    <row collapsed="false" customFormat="true" customHeight="true" hidden="false" ht="59.7" outlineLevel="0" r="248" s="32">
      <c r="B248" s="171"/>
      <c r="C248" s="206" t="s">
        <v>384</v>
      </c>
      <c r="D248" s="206" t="s">
        <v>177</v>
      </c>
      <c r="E248" s="207" t="s">
        <v>385</v>
      </c>
      <c r="F248" s="208" t="s">
        <v>386</v>
      </c>
      <c r="G248" s="208"/>
      <c r="H248" s="208"/>
      <c r="I248" s="208"/>
      <c r="J248" s="209" t="s">
        <v>221</v>
      </c>
      <c r="K248" s="210" t="n">
        <v>139.2</v>
      </c>
      <c r="L248" s="211" t="n">
        <v>0</v>
      </c>
      <c r="M248" s="211"/>
      <c r="N248" s="212" t="n">
        <f aca="false">ROUND(L248*K248,2)</f>
        <v>0</v>
      </c>
      <c r="O248" s="212"/>
      <c r="P248" s="212"/>
      <c r="Q248" s="212"/>
      <c r="R248" s="173"/>
      <c r="T248" s="213"/>
      <c r="U248" s="44" t="s">
        <v>43</v>
      </c>
      <c r="V248" s="34"/>
      <c r="W248" s="214" t="n">
        <f aca="false">V248*K248</f>
        <v>0</v>
      </c>
      <c r="X248" s="214" t="n">
        <v>0.001</v>
      </c>
      <c r="Y248" s="214" t="n">
        <f aca="false">X248*K248</f>
        <v>0.1392</v>
      </c>
      <c r="Z248" s="214" t="n">
        <v>0</v>
      </c>
      <c r="AA248" s="215" t="n">
        <f aca="false">Z248*K248</f>
        <v>0</v>
      </c>
      <c r="AR248" s="10" t="s">
        <v>339</v>
      </c>
      <c r="AT248" s="10" t="s">
        <v>177</v>
      </c>
      <c r="AU248" s="10" t="s">
        <v>88</v>
      </c>
      <c r="AY248" s="10" t="s">
        <v>175</v>
      </c>
      <c r="BE248" s="134" t="n">
        <f aca="false">IF(U248="základní",N248,0)</f>
        <v>0</v>
      </c>
      <c r="BF248" s="134" t="n">
        <f aca="false">IF(U248="snížená",N248,0)</f>
        <v>0</v>
      </c>
      <c r="BG248" s="134" t="n">
        <f aca="false">IF(U248="zákl. přenesená",N248,0)</f>
        <v>0</v>
      </c>
      <c r="BH248" s="134" t="n">
        <f aca="false">IF(U248="sníž. přenesená",N248,0)</f>
        <v>0</v>
      </c>
      <c r="BI248" s="134" t="n">
        <f aca="false">IF(U248="nulová",N248,0)</f>
        <v>0</v>
      </c>
      <c r="BJ248" s="10" t="s">
        <v>88</v>
      </c>
      <c r="BK248" s="134" t="n">
        <f aca="false">ROUND(L248*K248,2)</f>
        <v>0</v>
      </c>
      <c r="BL248" s="10" t="s">
        <v>339</v>
      </c>
      <c r="BM248" s="10" t="s">
        <v>387</v>
      </c>
    </row>
    <row collapsed="false" customFormat="true" customHeight="true" hidden="false" ht="31.5" outlineLevel="0" r="249" s="32">
      <c r="B249" s="171"/>
      <c r="C249" s="206" t="s">
        <v>388</v>
      </c>
      <c r="D249" s="206" t="s">
        <v>177</v>
      </c>
      <c r="E249" s="207" t="s">
        <v>389</v>
      </c>
      <c r="F249" s="208" t="s">
        <v>390</v>
      </c>
      <c r="G249" s="208"/>
      <c r="H249" s="208"/>
      <c r="I249" s="208"/>
      <c r="J249" s="209" t="s">
        <v>391</v>
      </c>
      <c r="K249" s="257" t="n">
        <v>0</v>
      </c>
      <c r="L249" s="211" t="n">
        <v>0</v>
      </c>
      <c r="M249" s="211"/>
      <c r="N249" s="212" t="n">
        <f aca="false">ROUND(L249*K249,2)</f>
        <v>0</v>
      </c>
      <c r="O249" s="212"/>
      <c r="P249" s="212"/>
      <c r="Q249" s="212"/>
      <c r="R249" s="173"/>
      <c r="T249" s="213"/>
      <c r="U249" s="44" t="s">
        <v>43</v>
      </c>
      <c r="V249" s="34"/>
      <c r="W249" s="214" t="n">
        <f aca="false">V249*K249</f>
        <v>0</v>
      </c>
      <c r="X249" s="214" t="n">
        <v>0</v>
      </c>
      <c r="Y249" s="214" t="n">
        <f aca="false">X249*K249</f>
        <v>0</v>
      </c>
      <c r="Z249" s="214" t="n">
        <v>0</v>
      </c>
      <c r="AA249" s="215" t="n">
        <f aca="false">Z249*K249</f>
        <v>0</v>
      </c>
      <c r="AR249" s="10" t="s">
        <v>339</v>
      </c>
      <c r="AT249" s="10" t="s">
        <v>177</v>
      </c>
      <c r="AU249" s="10" t="s">
        <v>88</v>
      </c>
      <c r="AY249" s="10" t="s">
        <v>175</v>
      </c>
      <c r="BE249" s="134" t="n">
        <f aca="false">IF(U249="základní",N249,0)</f>
        <v>0</v>
      </c>
      <c r="BF249" s="134" t="n">
        <f aca="false">IF(U249="snížená",N249,0)</f>
        <v>0</v>
      </c>
      <c r="BG249" s="134" t="n">
        <f aca="false">IF(U249="zákl. přenesená",N249,0)</f>
        <v>0</v>
      </c>
      <c r="BH249" s="134" t="n">
        <f aca="false">IF(U249="sníž. přenesená",N249,0)</f>
        <v>0</v>
      </c>
      <c r="BI249" s="134" t="n">
        <f aca="false">IF(U249="nulová",N249,0)</f>
        <v>0</v>
      </c>
      <c r="BJ249" s="10" t="s">
        <v>88</v>
      </c>
      <c r="BK249" s="134" t="n">
        <f aca="false">ROUND(L249*K249,2)</f>
        <v>0</v>
      </c>
      <c r="BL249" s="10" t="s">
        <v>339</v>
      </c>
      <c r="BM249" s="10" t="s">
        <v>392</v>
      </c>
    </row>
    <row collapsed="false" customFormat="true" customHeight="true" hidden="false" ht="29.85" outlineLevel="0" r="250" s="193">
      <c r="B250" s="194"/>
      <c r="C250" s="195"/>
      <c r="D250" s="204" t="s">
        <v>141</v>
      </c>
      <c r="E250" s="204"/>
      <c r="F250" s="204"/>
      <c r="G250" s="204"/>
      <c r="H250" s="204"/>
      <c r="I250" s="204"/>
      <c r="J250" s="204"/>
      <c r="K250" s="204"/>
      <c r="L250" s="204"/>
      <c r="M250" s="204"/>
      <c r="N250" s="226" t="n">
        <f aca="false">BK250</f>
        <v>0</v>
      </c>
      <c r="O250" s="226"/>
      <c r="P250" s="226"/>
      <c r="Q250" s="226"/>
      <c r="R250" s="197"/>
      <c r="T250" s="198"/>
      <c r="U250" s="195"/>
      <c r="V250" s="195"/>
      <c r="W250" s="199" t="n">
        <f aca="false">SUM(W251:W285)</f>
        <v>0</v>
      </c>
      <c r="X250" s="195"/>
      <c r="Y250" s="199" t="n">
        <f aca="false">SUM(Y251:Y285)</f>
        <v>11.4511394</v>
      </c>
      <c r="Z250" s="195"/>
      <c r="AA250" s="200" t="n">
        <f aca="false">SUM(AA251:AA285)</f>
        <v>0</v>
      </c>
      <c r="AR250" s="201" t="s">
        <v>88</v>
      </c>
      <c r="AT250" s="202" t="s">
        <v>75</v>
      </c>
      <c r="AU250" s="202" t="s">
        <v>83</v>
      </c>
      <c r="AY250" s="201" t="s">
        <v>175</v>
      </c>
      <c r="BK250" s="203" t="n">
        <f aca="false">SUM(BK251:BK285)</f>
        <v>0</v>
      </c>
    </row>
    <row collapsed="false" customFormat="true" customHeight="true" hidden="false" ht="31.5" outlineLevel="0" r="251" s="32">
      <c r="B251" s="171"/>
      <c r="C251" s="206" t="s">
        <v>393</v>
      </c>
      <c r="D251" s="206" t="s">
        <v>177</v>
      </c>
      <c r="E251" s="207" t="s">
        <v>394</v>
      </c>
      <c r="F251" s="208" t="s">
        <v>395</v>
      </c>
      <c r="G251" s="208"/>
      <c r="H251" s="208"/>
      <c r="I251" s="208"/>
      <c r="J251" s="209" t="s">
        <v>221</v>
      </c>
      <c r="K251" s="210" t="n">
        <v>769.16</v>
      </c>
      <c r="L251" s="211" t="n">
        <v>0</v>
      </c>
      <c r="M251" s="211"/>
      <c r="N251" s="212" t="n">
        <f aca="false">ROUND(L251*K251,2)</f>
        <v>0</v>
      </c>
      <c r="O251" s="212"/>
      <c r="P251" s="212"/>
      <c r="Q251" s="212"/>
      <c r="R251" s="173"/>
      <c r="T251" s="213"/>
      <c r="U251" s="44" t="s">
        <v>43</v>
      </c>
      <c r="V251" s="34"/>
      <c r="W251" s="214" t="n">
        <f aca="false">V251*K251</f>
        <v>0</v>
      </c>
      <c r="X251" s="214" t="n">
        <v>0.0003</v>
      </c>
      <c r="Y251" s="214" t="n">
        <f aca="false">X251*K251</f>
        <v>0.230748</v>
      </c>
      <c r="Z251" s="214" t="n">
        <v>0</v>
      </c>
      <c r="AA251" s="215" t="n">
        <f aca="false">Z251*K251</f>
        <v>0</v>
      </c>
      <c r="AR251" s="10" t="s">
        <v>339</v>
      </c>
      <c r="AT251" s="10" t="s">
        <v>177</v>
      </c>
      <c r="AU251" s="10" t="s">
        <v>88</v>
      </c>
      <c r="AY251" s="10" t="s">
        <v>175</v>
      </c>
      <c r="BE251" s="134" t="n">
        <f aca="false">IF(U251="základní",N251,0)</f>
        <v>0</v>
      </c>
      <c r="BF251" s="134" t="n">
        <f aca="false">IF(U251="snížená",N251,0)</f>
        <v>0</v>
      </c>
      <c r="BG251" s="134" t="n">
        <f aca="false">IF(U251="zákl. přenesená",N251,0)</f>
        <v>0</v>
      </c>
      <c r="BH251" s="134" t="n">
        <f aca="false">IF(U251="sníž. přenesená",N251,0)</f>
        <v>0</v>
      </c>
      <c r="BI251" s="134" t="n">
        <f aca="false">IF(U251="nulová",N251,0)</f>
        <v>0</v>
      </c>
      <c r="BJ251" s="10" t="s">
        <v>88</v>
      </c>
      <c r="BK251" s="134" t="n">
        <f aca="false">ROUND(L251*K251,2)</f>
        <v>0</v>
      </c>
      <c r="BL251" s="10" t="s">
        <v>339</v>
      </c>
      <c r="BM251" s="10" t="s">
        <v>396</v>
      </c>
    </row>
    <row collapsed="false" customFormat="true" customHeight="true" hidden="false" ht="22.5" outlineLevel="0" r="252" s="216">
      <c r="B252" s="217"/>
      <c r="C252" s="218"/>
      <c r="D252" s="218"/>
      <c r="E252" s="219"/>
      <c r="F252" s="220" t="s">
        <v>397</v>
      </c>
      <c r="G252" s="220"/>
      <c r="H252" s="220"/>
      <c r="I252" s="220"/>
      <c r="J252" s="218"/>
      <c r="K252" s="221" t="n">
        <v>769.16</v>
      </c>
      <c r="L252" s="218"/>
      <c r="M252" s="218"/>
      <c r="N252" s="218"/>
      <c r="O252" s="218"/>
      <c r="P252" s="218"/>
      <c r="Q252" s="218"/>
      <c r="R252" s="222"/>
      <c r="T252" s="223"/>
      <c r="U252" s="218"/>
      <c r="V252" s="218"/>
      <c r="W252" s="218"/>
      <c r="X252" s="218"/>
      <c r="Y252" s="218"/>
      <c r="Z252" s="218"/>
      <c r="AA252" s="224"/>
      <c r="AT252" s="225" t="s">
        <v>201</v>
      </c>
      <c r="AU252" s="225" t="s">
        <v>88</v>
      </c>
      <c r="AV252" s="216" t="s">
        <v>88</v>
      </c>
      <c r="AW252" s="216" t="s">
        <v>33</v>
      </c>
      <c r="AX252" s="216" t="s">
        <v>83</v>
      </c>
      <c r="AY252" s="225" t="s">
        <v>175</v>
      </c>
    </row>
    <row collapsed="false" customFormat="true" customHeight="true" hidden="false" ht="63.4" outlineLevel="0" r="253" s="32">
      <c r="B253" s="171"/>
      <c r="C253" s="248" t="s">
        <v>398</v>
      </c>
      <c r="D253" s="248" t="s">
        <v>295</v>
      </c>
      <c r="E253" s="249" t="s">
        <v>399</v>
      </c>
      <c r="F253" s="250" t="s">
        <v>400</v>
      </c>
      <c r="G253" s="250"/>
      <c r="H253" s="250"/>
      <c r="I253" s="250"/>
      <c r="J253" s="251" t="s">
        <v>221</v>
      </c>
      <c r="K253" s="252" t="n">
        <v>784.543</v>
      </c>
      <c r="L253" s="253" t="n">
        <v>0</v>
      </c>
      <c r="M253" s="253"/>
      <c r="N253" s="254" t="n">
        <f aca="false">ROUND(L253*K253,2)</f>
        <v>0</v>
      </c>
      <c r="O253" s="254"/>
      <c r="P253" s="254"/>
      <c r="Q253" s="254"/>
      <c r="R253" s="173"/>
      <c r="T253" s="213"/>
      <c r="U253" s="44" t="s">
        <v>43</v>
      </c>
      <c r="V253" s="34"/>
      <c r="W253" s="214" t="n">
        <f aca="false">V253*K253</f>
        <v>0</v>
      </c>
      <c r="X253" s="214" t="n">
        <v>0.007</v>
      </c>
      <c r="Y253" s="214" t="n">
        <f aca="false">X253*K253</f>
        <v>5.491801</v>
      </c>
      <c r="Z253" s="214" t="n">
        <v>0</v>
      </c>
      <c r="AA253" s="215" t="n">
        <f aca="false">Z253*K253</f>
        <v>0</v>
      </c>
      <c r="AR253" s="10" t="s">
        <v>368</v>
      </c>
      <c r="AT253" s="10" t="s">
        <v>295</v>
      </c>
      <c r="AU253" s="10" t="s">
        <v>88</v>
      </c>
      <c r="AY253" s="10" t="s">
        <v>175</v>
      </c>
      <c r="BE253" s="134" t="n">
        <f aca="false">IF(U253="základní",N253,0)</f>
        <v>0</v>
      </c>
      <c r="BF253" s="134" t="n">
        <f aca="false">IF(U253="snížená",N253,0)</f>
        <v>0</v>
      </c>
      <c r="BG253" s="134" t="n">
        <f aca="false">IF(U253="zákl. přenesená",N253,0)</f>
        <v>0</v>
      </c>
      <c r="BH253" s="134" t="n">
        <f aca="false">IF(U253="sníž. přenesená",N253,0)</f>
        <v>0</v>
      </c>
      <c r="BI253" s="134" t="n">
        <f aca="false">IF(U253="nulová",N253,0)</f>
        <v>0</v>
      </c>
      <c r="BJ253" s="10" t="s">
        <v>88</v>
      </c>
      <c r="BK253" s="134" t="n">
        <f aca="false">ROUND(L253*K253,2)</f>
        <v>0</v>
      </c>
      <c r="BL253" s="10" t="s">
        <v>339</v>
      </c>
      <c r="BM253" s="10" t="s">
        <v>401</v>
      </c>
    </row>
    <row collapsed="false" customFormat="true" customHeight="true" hidden="false" ht="22.5" outlineLevel="0" r="254" s="216">
      <c r="B254" s="217"/>
      <c r="C254" s="218"/>
      <c r="D254" s="218"/>
      <c r="E254" s="219"/>
      <c r="F254" s="220" t="s">
        <v>402</v>
      </c>
      <c r="G254" s="220"/>
      <c r="H254" s="220"/>
      <c r="I254" s="220"/>
      <c r="J254" s="218"/>
      <c r="K254" s="221" t="n">
        <v>769.16</v>
      </c>
      <c r="L254" s="218"/>
      <c r="M254" s="218"/>
      <c r="N254" s="218"/>
      <c r="O254" s="218"/>
      <c r="P254" s="218"/>
      <c r="Q254" s="218"/>
      <c r="R254" s="222"/>
      <c r="T254" s="223"/>
      <c r="U254" s="218"/>
      <c r="V254" s="218"/>
      <c r="W254" s="218"/>
      <c r="X254" s="218"/>
      <c r="Y254" s="218"/>
      <c r="Z254" s="218"/>
      <c r="AA254" s="224"/>
      <c r="AT254" s="225" t="s">
        <v>201</v>
      </c>
      <c r="AU254" s="225" t="s">
        <v>88</v>
      </c>
      <c r="AV254" s="216" t="s">
        <v>88</v>
      </c>
      <c r="AW254" s="216" t="s">
        <v>33</v>
      </c>
      <c r="AX254" s="216" t="s">
        <v>83</v>
      </c>
      <c r="AY254" s="225" t="s">
        <v>175</v>
      </c>
    </row>
    <row collapsed="false" customFormat="true" customHeight="true" hidden="false" ht="31.5" outlineLevel="0" r="255" s="32">
      <c r="B255" s="171"/>
      <c r="C255" s="206" t="s">
        <v>403</v>
      </c>
      <c r="D255" s="206" t="s">
        <v>177</v>
      </c>
      <c r="E255" s="207" t="s">
        <v>404</v>
      </c>
      <c r="F255" s="208" t="s">
        <v>405</v>
      </c>
      <c r="G255" s="208"/>
      <c r="H255" s="208"/>
      <c r="I255" s="208"/>
      <c r="J255" s="209" t="s">
        <v>221</v>
      </c>
      <c r="K255" s="210" t="n">
        <v>246.4</v>
      </c>
      <c r="L255" s="211" t="n">
        <v>0</v>
      </c>
      <c r="M255" s="211"/>
      <c r="N255" s="212" t="n">
        <f aca="false">ROUND(L255*K255,2)</f>
        <v>0</v>
      </c>
      <c r="O255" s="212"/>
      <c r="P255" s="212"/>
      <c r="Q255" s="212"/>
      <c r="R255" s="173"/>
      <c r="T255" s="213"/>
      <c r="U255" s="44" t="s">
        <v>43</v>
      </c>
      <c r="V255" s="34"/>
      <c r="W255" s="214" t="n">
        <f aca="false">V255*K255</f>
        <v>0</v>
      </c>
      <c r="X255" s="214" t="n">
        <v>0</v>
      </c>
      <c r="Y255" s="214" t="n">
        <f aca="false">X255*K255</f>
        <v>0</v>
      </c>
      <c r="Z255" s="214" t="n">
        <v>0</v>
      </c>
      <c r="AA255" s="215" t="n">
        <f aca="false">Z255*K255</f>
        <v>0</v>
      </c>
      <c r="AR255" s="10" t="s">
        <v>339</v>
      </c>
      <c r="AT255" s="10" t="s">
        <v>177</v>
      </c>
      <c r="AU255" s="10" t="s">
        <v>88</v>
      </c>
      <c r="AY255" s="10" t="s">
        <v>175</v>
      </c>
      <c r="BE255" s="134" t="n">
        <f aca="false">IF(U255="základní",N255,0)</f>
        <v>0</v>
      </c>
      <c r="BF255" s="134" t="n">
        <f aca="false">IF(U255="snížená",N255,0)</f>
        <v>0</v>
      </c>
      <c r="BG255" s="134" t="n">
        <f aca="false">IF(U255="zákl. přenesená",N255,0)</f>
        <v>0</v>
      </c>
      <c r="BH255" s="134" t="n">
        <f aca="false">IF(U255="sníž. přenesená",N255,0)</f>
        <v>0</v>
      </c>
      <c r="BI255" s="134" t="n">
        <f aca="false">IF(U255="nulová",N255,0)</f>
        <v>0</v>
      </c>
      <c r="BJ255" s="10" t="s">
        <v>88</v>
      </c>
      <c r="BK255" s="134" t="n">
        <f aca="false">ROUND(L255*K255,2)</f>
        <v>0</v>
      </c>
      <c r="BL255" s="10" t="s">
        <v>339</v>
      </c>
      <c r="BM255" s="10" t="s">
        <v>406</v>
      </c>
    </row>
    <row collapsed="false" customFormat="true" customHeight="true" hidden="false" ht="22.5" outlineLevel="0" r="256" s="216">
      <c r="B256" s="217"/>
      <c r="C256" s="218"/>
      <c r="D256" s="218"/>
      <c r="E256" s="219"/>
      <c r="F256" s="220" t="s">
        <v>407</v>
      </c>
      <c r="G256" s="220"/>
      <c r="H256" s="220"/>
      <c r="I256" s="220"/>
      <c r="J256" s="218"/>
      <c r="K256" s="221" t="n">
        <v>246.4</v>
      </c>
      <c r="L256" s="218"/>
      <c r="M256" s="218"/>
      <c r="N256" s="218"/>
      <c r="O256" s="218"/>
      <c r="P256" s="218"/>
      <c r="Q256" s="218"/>
      <c r="R256" s="222"/>
      <c r="T256" s="223"/>
      <c r="U256" s="218"/>
      <c r="V256" s="218"/>
      <c r="W256" s="218"/>
      <c r="X256" s="218"/>
      <c r="Y256" s="218"/>
      <c r="Z256" s="218"/>
      <c r="AA256" s="224"/>
      <c r="AT256" s="225" t="s">
        <v>201</v>
      </c>
      <c r="AU256" s="225" t="s">
        <v>88</v>
      </c>
      <c r="AV256" s="216" t="s">
        <v>88</v>
      </c>
      <c r="AW256" s="216" t="s">
        <v>33</v>
      </c>
      <c r="AX256" s="216" t="s">
        <v>83</v>
      </c>
      <c r="AY256" s="225" t="s">
        <v>175</v>
      </c>
    </row>
    <row collapsed="false" customFormat="true" customHeight="true" hidden="false" ht="31.5" outlineLevel="0" r="257" s="32">
      <c r="B257" s="171"/>
      <c r="C257" s="248" t="s">
        <v>408</v>
      </c>
      <c r="D257" s="248" t="s">
        <v>295</v>
      </c>
      <c r="E257" s="249" t="s">
        <v>409</v>
      </c>
      <c r="F257" s="250" t="s">
        <v>410</v>
      </c>
      <c r="G257" s="250"/>
      <c r="H257" s="250"/>
      <c r="I257" s="250"/>
      <c r="J257" s="251" t="s">
        <v>221</v>
      </c>
      <c r="K257" s="252" t="n">
        <v>251.328</v>
      </c>
      <c r="L257" s="253" t="n">
        <v>0</v>
      </c>
      <c r="M257" s="253"/>
      <c r="N257" s="254" t="n">
        <f aca="false">ROUND(L257*K257,2)</f>
        <v>0</v>
      </c>
      <c r="O257" s="254"/>
      <c r="P257" s="254"/>
      <c r="Q257" s="254"/>
      <c r="R257" s="173"/>
      <c r="T257" s="213"/>
      <c r="U257" s="44" t="s">
        <v>43</v>
      </c>
      <c r="V257" s="34"/>
      <c r="W257" s="214" t="n">
        <f aca="false">V257*K257</f>
        <v>0</v>
      </c>
      <c r="X257" s="214" t="n">
        <v>0.0042</v>
      </c>
      <c r="Y257" s="214" t="n">
        <f aca="false">X257*K257</f>
        <v>1.0555776</v>
      </c>
      <c r="Z257" s="214" t="n">
        <v>0</v>
      </c>
      <c r="AA257" s="215" t="n">
        <f aca="false">Z257*K257</f>
        <v>0</v>
      </c>
      <c r="AR257" s="10" t="s">
        <v>368</v>
      </c>
      <c r="AT257" s="10" t="s">
        <v>295</v>
      </c>
      <c r="AU257" s="10" t="s">
        <v>88</v>
      </c>
      <c r="AY257" s="10" t="s">
        <v>175</v>
      </c>
      <c r="BE257" s="134" t="n">
        <f aca="false">IF(U257="základní",N257,0)</f>
        <v>0</v>
      </c>
      <c r="BF257" s="134" t="n">
        <f aca="false">IF(U257="snížená",N257,0)</f>
        <v>0</v>
      </c>
      <c r="BG257" s="134" t="n">
        <f aca="false">IF(U257="zákl. přenesená",N257,0)</f>
        <v>0</v>
      </c>
      <c r="BH257" s="134" t="n">
        <f aca="false">IF(U257="sníž. přenesená",N257,0)</f>
        <v>0</v>
      </c>
      <c r="BI257" s="134" t="n">
        <f aca="false">IF(U257="nulová",N257,0)</f>
        <v>0</v>
      </c>
      <c r="BJ257" s="10" t="s">
        <v>88</v>
      </c>
      <c r="BK257" s="134" t="n">
        <f aca="false">ROUND(L257*K257,2)</f>
        <v>0</v>
      </c>
      <c r="BL257" s="10" t="s">
        <v>339</v>
      </c>
      <c r="BM257" s="10" t="s">
        <v>411</v>
      </c>
    </row>
    <row collapsed="false" customFormat="true" customHeight="true" hidden="false" ht="22.5" outlineLevel="0" r="258" s="216">
      <c r="B258" s="217"/>
      <c r="C258" s="218"/>
      <c r="D258" s="218"/>
      <c r="E258" s="219"/>
      <c r="F258" s="220" t="s">
        <v>412</v>
      </c>
      <c r="G258" s="220"/>
      <c r="H258" s="220"/>
      <c r="I258" s="220"/>
      <c r="J258" s="218"/>
      <c r="K258" s="221" t="n">
        <v>246.4</v>
      </c>
      <c r="L258" s="218"/>
      <c r="M258" s="218"/>
      <c r="N258" s="218"/>
      <c r="O258" s="218"/>
      <c r="P258" s="218"/>
      <c r="Q258" s="218"/>
      <c r="R258" s="222"/>
      <c r="T258" s="223"/>
      <c r="U258" s="218"/>
      <c r="V258" s="218"/>
      <c r="W258" s="218"/>
      <c r="X258" s="218"/>
      <c r="Y258" s="218"/>
      <c r="Z258" s="218"/>
      <c r="AA258" s="224"/>
      <c r="AT258" s="225" t="s">
        <v>201</v>
      </c>
      <c r="AU258" s="225" t="s">
        <v>88</v>
      </c>
      <c r="AV258" s="216" t="s">
        <v>88</v>
      </c>
      <c r="AW258" s="216" t="s">
        <v>33</v>
      </c>
      <c r="AX258" s="216" t="s">
        <v>83</v>
      </c>
      <c r="AY258" s="225" t="s">
        <v>175</v>
      </c>
    </row>
    <row collapsed="false" customFormat="true" customHeight="true" hidden="false" ht="31.5" outlineLevel="0" r="259" s="32">
      <c r="B259" s="171"/>
      <c r="C259" s="206" t="s">
        <v>413</v>
      </c>
      <c r="D259" s="206" t="s">
        <v>177</v>
      </c>
      <c r="E259" s="207" t="s">
        <v>414</v>
      </c>
      <c r="F259" s="208" t="s">
        <v>415</v>
      </c>
      <c r="G259" s="208"/>
      <c r="H259" s="208"/>
      <c r="I259" s="208"/>
      <c r="J259" s="209" t="s">
        <v>221</v>
      </c>
      <c r="K259" s="210" t="n">
        <v>522.044</v>
      </c>
      <c r="L259" s="211" t="n">
        <v>0</v>
      </c>
      <c r="M259" s="211"/>
      <c r="N259" s="212" t="n">
        <f aca="false">ROUND(L259*K259,2)</f>
        <v>0</v>
      </c>
      <c r="O259" s="212"/>
      <c r="P259" s="212"/>
      <c r="Q259" s="212"/>
      <c r="R259" s="173"/>
      <c r="T259" s="213"/>
      <c r="U259" s="44" t="s">
        <v>43</v>
      </c>
      <c r="V259" s="34"/>
      <c r="W259" s="214" t="n">
        <f aca="false">V259*K259</f>
        <v>0</v>
      </c>
      <c r="X259" s="214" t="n">
        <v>0.0003</v>
      </c>
      <c r="Y259" s="214" t="n">
        <f aca="false">X259*K259</f>
        <v>0.1566132</v>
      </c>
      <c r="Z259" s="214" t="n">
        <v>0</v>
      </c>
      <c r="AA259" s="215" t="n">
        <f aca="false">Z259*K259</f>
        <v>0</v>
      </c>
      <c r="AR259" s="10" t="s">
        <v>339</v>
      </c>
      <c r="AT259" s="10" t="s">
        <v>177</v>
      </c>
      <c r="AU259" s="10" t="s">
        <v>88</v>
      </c>
      <c r="AY259" s="10" t="s">
        <v>175</v>
      </c>
      <c r="BE259" s="134" t="n">
        <f aca="false">IF(U259="základní",N259,0)</f>
        <v>0</v>
      </c>
      <c r="BF259" s="134" t="n">
        <f aca="false">IF(U259="snížená",N259,0)</f>
        <v>0</v>
      </c>
      <c r="BG259" s="134" t="n">
        <f aca="false">IF(U259="zákl. přenesená",N259,0)</f>
        <v>0</v>
      </c>
      <c r="BH259" s="134" t="n">
        <f aca="false">IF(U259="sníž. přenesená",N259,0)</f>
        <v>0</v>
      </c>
      <c r="BI259" s="134" t="n">
        <f aca="false">IF(U259="nulová",N259,0)</f>
        <v>0</v>
      </c>
      <c r="BJ259" s="10" t="s">
        <v>88</v>
      </c>
      <c r="BK259" s="134" t="n">
        <f aca="false">ROUND(L259*K259,2)</f>
        <v>0</v>
      </c>
      <c r="BL259" s="10" t="s">
        <v>339</v>
      </c>
      <c r="BM259" s="10" t="s">
        <v>416</v>
      </c>
    </row>
    <row collapsed="false" customFormat="true" customHeight="true" hidden="false" ht="22.5" outlineLevel="0" r="260" s="238">
      <c r="B260" s="239"/>
      <c r="C260" s="240"/>
      <c r="D260" s="240"/>
      <c r="E260" s="241"/>
      <c r="F260" s="242" t="s">
        <v>417</v>
      </c>
      <c r="G260" s="242"/>
      <c r="H260" s="242"/>
      <c r="I260" s="242"/>
      <c r="J260" s="240"/>
      <c r="K260" s="241"/>
      <c r="L260" s="240"/>
      <c r="M260" s="240"/>
      <c r="N260" s="240"/>
      <c r="O260" s="240"/>
      <c r="P260" s="240"/>
      <c r="Q260" s="240"/>
      <c r="R260" s="243"/>
      <c r="T260" s="244"/>
      <c r="U260" s="240"/>
      <c r="V260" s="240"/>
      <c r="W260" s="240"/>
      <c r="X260" s="240"/>
      <c r="Y260" s="240"/>
      <c r="Z260" s="240"/>
      <c r="AA260" s="245"/>
      <c r="AT260" s="246" t="s">
        <v>201</v>
      </c>
      <c r="AU260" s="246" t="s">
        <v>88</v>
      </c>
      <c r="AV260" s="238" t="s">
        <v>83</v>
      </c>
      <c r="AW260" s="238" t="s">
        <v>33</v>
      </c>
      <c r="AX260" s="238" t="s">
        <v>76</v>
      </c>
      <c r="AY260" s="246" t="s">
        <v>175</v>
      </c>
    </row>
    <row collapsed="false" customFormat="true" customHeight="true" hidden="false" ht="31.5" outlineLevel="0" r="261" s="216">
      <c r="B261" s="217"/>
      <c r="C261" s="218"/>
      <c r="D261" s="218"/>
      <c r="E261" s="219"/>
      <c r="F261" s="227" t="s">
        <v>418</v>
      </c>
      <c r="G261" s="227"/>
      <c r="H261" s="227"/>
      <c r="I261" s="227"/>
      <c r="J261" s="218"/>
      <c r="K261" s="221" t="n">
        <v>366.744</v>
      </c>
      <c r="L261" s="218"/>
      <c r="M261" s="218"/>
      <c r="N261" s="218"/>
      <c r="O261" s="218"/>
      <c r="P261" s="218"/>
      <c r="Q261" s="218"/>
      <c r="R261" s="222"/>
      <c r="T261" s="223"/>
      <c r="U261" s="218"/>
      <c r="V261" s="218"/>
      <c r="W261" s="218"/>
      <c r="X261" s="218"/>
      <c r="Y261" s="218"/>
      <c r="Z261" s="218"/>
      <c r="AA261" s="224"/>
      <c r="AT261" s="225" t="s">
        <v>201</v>
      </c>
      <c r="AU261" s="225" t="s">
        <v>88</v>
      </c>
      <c r="AV261" s="216" t="s">
        <v>88</v>
      </c>
      <c r="AW261" s="216" t="s">
        <v>33</v>
      </c>
      <c r="AX261" s="216" t="s">
        <v>76</v>
      </c>
      <c r="AY261" s="225" t="s">
        <v>175</v>
      </c>
    </row>
    <row collapsed="false" customFormat="true" customHeight="true" hidden="false" ht="22.5" outlineLevel="0" r="262" s="216">
      <c r="B262" s="217"/>
      <c r="C262" s="218"/>
      <c r="D262" s="218"/>
      <c r="E262" s="219"/>
      <c r="F262" s="227" t="s">
        <v>419</v>
      </c>
      <c r="G262" s="227"/>
      <c r="H262" s="227"/>
      <c r="I262" s="227"/>
      <c r="J262" s="218"/>
      <c r="K262" s="221" t="n">
        <v>-61.54</v>
      </c>
      <c r="L262" s="218"/>
      <c r="M262" s="218"/>
      <c r="N262" s="218"/>
      <c r="O262" s="218"/>
      <c r="P262" s="218"/>
      <c r="Q262" s="218"/>
      <c r="R262" s="222"/>
      <c r="T262" s="223"/>
      <c r="U262" s="218"/>
      <c r="V262" s="218"/>
      <c r="W262" s="218"/>
      <c r="X262" s="218"/>
      <c r="Y262" s="218"/>
      <c r="Z262" s="218"/>
      <c r="AA262" s="224"/>
      <c r="AT262" s="225" t="s">
        <v>201</v>
      </c>
      <c r="AU262" s="225" t="s">
        <v>88</v>
      </c>
      <c r="AV262" s="216" t="s">
        <v>88</v>
      </c>
      <c r="AW262" s="216" t="s">
        <v>33</v>
      </c>
      <c r="AX262" s="216" t="s">
        <v>76</v>
      </c>
      <c r="AY262" s="225" t="s">
        <v>175</v>
      </c>
    </row>
    <row collapsed="false" customFormat="true" customHeight="true" hidden="false" ht="22.5" outlineLevel="0" r="263" s="258">
      <c r="B263" s="259"/>
      <c r="C263" s="260"/>
      <c r="D263" s="260"/>
      <c r="E263" s="261"/>
      <c r="F263" s="262" t="s">
        <v>420</v>
      </c>
      <c r="G263" s="262"/>
      <c r="H263" s="262"/>
      <c r="I263" s="262"/>
      <c r="J263" s="260"/>
      <c r="K263" s="263" t="n">
        <v>305.204</v>
      </c>
      <c r="L263" s="260"/>
      <c r="M263" s="260"/>
      <c r="N263" s="260"/>
      <c r="O263" s="260"/>
      <c r="P263" s="260"/>
      <c r="Q263" s="260"/>
      <c r="R263" s="264"/>
      <c r="T263" s="265"/>
      <c r="U263" s="260"/>
      <c r="V263" s="260"/>
      <c r="W263" s="260"/>
      <c r="X263" s="260"/>
      <c r="Y263" s="260"/>
      <c r="Z263" s="260"/>
      <c r="AA263" s="266"/>
      <c r="AT263" s="267" t="s">
        <v>201</v>
      </c>
      <c r="AU263" s="267" t="s">
        <v>88</v>
      </c>
      <c r="AV263" s="258" t="s">
        <v>218</v>
      </c>
      <c r="AW263" s="258" t="s">
        <v>33</v>
      </c>
      <c r="AX263" s="258" t="s">
        <v>76</v>
      </c>
      <c r="AY263" s="267" t="s">
        <v>175</v>
      </c>
    </row>
    <row collapsed="false" customFormat="true" customHeight="true" hidden="false" ht="22.5" outlineLevel="0" r="264" s="238">
      <c r="B264" s="239"/>
      <c r="C264" s="240"/>
      <c r="D264" s="240"/>
      <c r="E264" s="241"/>
      <c r="F264" s="247" t="s">
        <v>421</v>
      </c>
      <c r="G264" s="247"/>
      <c r="H264" s="247"/>
      <c r="I264" s="247"/>
      <c r="J264" s="240"/>
      <c r="K264" s="241"/>
      <c r="L264" s="240"/>
      <c r="M264" s="240"/>
      <c r="N264" s="240"/>
      <c r="O264" s="240"/>
      <c r="P264" s="240"/>
      <c r="Q264" s="240"/>
      <c r="R264" s="243"/>
      <c r="T264" s="244"/>
      <c r="U264" s="240"/>
      <c r="V264" s="240"/>
      <c r="W264" s="240"/>
      <c r="X264" s="240"/>
      <c r="Y264" s="240"/>
      <c r="Z264" s="240"/>
      <c r="AA264" s="245"/>
      <c r="AT264" s="246" t="s">
        <v>201</v>
      </c>
      <c r="AU264" s="246" t="s">
        <v>88</v>
      </c>
      <c r="AV264" s="238" t="s">
        <v>83</v>
      </c>
      <c r="AW264" s="238" t="s">
        <v>33</v>
      </c>
      <c r="AX264" s="238" t="s">
        <v>76</v>
      </c>
      <c r="AY264" s="246" t="s">
        <v>175</v>
      </c>
    </row>
    <row collapsed="false" customFormat="true" customHeight="true" hidden="false" ht="22.5" outlineLevel="0" r="265" s="216">
      <c r="B265" s="217"/>
      <c r="C265" s="218"/>
      <c r="D265" s="218"/>
      <c r="E265" s="219"/>
      <c r="F265" s="227" t="s">
        <v>422</v>
      </c>
      <c r="G265" s="227"/>
      <c r="H265" s="227"/>
      <c r="I265" s="227"/>
      <c r="J265" s="218"/>
      <c r="K265" s="221" t="n">
        <v>81.48</v>
      </c>
      <c r="L265" s="218"/>
      <c r="M265" s="218"/>
      <c r="N265" s="218"/>
      <c r="O265" s="218"/>
      <c r="P265" s="218"/>
      <c r="Q265" s="218"/>
      <c r="R265" s="222"/>
      <c r="T265" s="223"/>
      <c r="U265" s="218"/>
      <c r="V265" s="218"/>
      <c r="W265" s="218"/>
      <c r="X265" s="218"/>
      <c r="Y265" s="218"/>
      <c r="Z265" s="218"/>
      <c r="AA265" s="224"/>
      <c r="AT265" s="225" t="s">
        <v>201</v>
      </c>
      <c r="AU265" s="225" t="s">
        <v>88</v>
      </c>
      <c r="AV265" s="216" t="s">
        <v>88</v>
      </c>
      <c r="AW265" s="216" t="s">
        <v>33</v>
      </c>
      <c r="AX265" s="216" t="s">
        <v>76</v>
      </c>
      <c r="AY265" s="225" t="s">
        <v>175</v>
      </c>
    </row>
    <row collapsed="false" customFormat="true" customHeight="true" hidden="false" ht="22.5" outlineLevel="0" r="266" s="258">
      <c r="B266" s="259"/>
      <c r="C266" s="260"/>
      <c r="D266" s="260"/>
      <c r="E266" s="261"/>
      <c r="F266" s="262" t="s">
        <v>420</v>
      </c>
      <c r="G266" s="262"/>
      <c r="H266" s="262"/>
      <c r="I266" s="262"/>
      <c r="J266" s="260"/>
      <c r="K266" s="263" t="n">
        <v>81.48</v>
      </c>
      <c r="L266" s="260"/>
      <c r="M266" s="260"/>
      <c r="N266" s="260"/>
      <c r="O266" s="260"/>
      <c r="P266" s="260"/>
      <c r="Q266" s="260"/>
      <c r="R266" s="264"/>
      <c r="T266" s="265"/>
      <c r="U266" s="260"/>
      <c r="V266" s="260"/>
      <c r="W266" s="260"/>
      <c r="X266" s="260"/>
      <c r="Y266" s="260"/>
      <c r="Z266" s="260"/>
      <c r="AA266" s="266"/>
      <c r="AT266" s="267" t="s">
        <v>201</v>
      </c>
      <c r="AU266" s="267" t="s">
        <v>88</v>
      </c>
      <c r="AV266" s="258" t="s">
        <v>218</v>
      </c>
      <c r="AW266" s="258" t="s">
        <v>33</v>
      </c>
      <c r="AX266" s="258" t="s">
        <v>76</v>
      </c>
      <c r="AY266" s="267" t="s">
        <v>175</v>
      </c>
    </row>
    <row collapsed="false" customFormat="true" customHeight="true" hidden="false" ht="22.5" outlineLevel="0" r="267" s="238">
      <c r="B267" s="239"/>
      <c r="C267" s="240"/>
      <c r="D267" s="240"/>
      <c r="E267" s="241"/>
      <c r="F267" s="247" t="s">
        <v>423</v>
      </c>
      <c r="G267" s="247"/>
      <c r="H267" s="247"/>
      <c r="I267" s="247"/>
      <c r="J267" s="240"/>
      <c r="K267" s="241"/>
      <c r="L267" s="240"/>
      <c r="M267" s="240"/>
      <c r="N267" s="240"/>
      <c r="O267" s="240"/>
      <c r="P267" s="240"/>
      <c r="Q267" s="240"/>
      <c r="R267" s="243"/>
      <c r="T267" s="244"/>
      <c r="U267" s="240"/>
      <c r="V267" s="240"/>
      <c r="W267" s="240"/>
      <c r="X267" s="240"/>
      <c r="Y267" s="240"/>
      <c r="Z267" s="240"/>
      <c r="AA267" s="245"/>
      <c r="AT267" s="246" t="s">
        <v>201</v>
      </c>
      <c r="AU267" s="246" t="s">
        <v>88</v>
      </c>
      <c r="AV267" s="238" t="s">
        <v>83</v>
      </c>
      <c r="AW267" s="238" t="s">
        <v>33</v>
      </c>
      <c r="AX267" s="238" t="s">
        <v>76</v>
      </c>
      <c r="AY267" s="246" t="s">
        <v>175</v>
      </c>
    </row>
    <row collapsed="false" customFormat="true" customHeight="true" hidden="false" ht="22.5" outlineLevel="0" r="268" s="216">
      <c r="B268" s="217"/>
      <c r="C268" s="218"/>
      <c r="D268" s="218"/>
      <c r="E268" s="219"/>
      <c r="F268" s="227" t="s">
        <v>424</v>
      </c>
      <c r="G268" s="227"/>
      <c r="H268" s="227"/>
      <c r="I268" s="227"/>
      <c r="J268" s="218"/>
      <c r="K268" s="221" t="n">
        <v>154.56</v>
      </c>
      <c r="L268" s="218"/>
      <c r="M268" s="218"/>
      <c r="N268" s="218"/>
      <c r="O268" s="218"/>
      <c r="P268" s="218"/>
      <c r="Q268" s="218"/>
      <c r="R268" s="222"/>
      <c r="T268" s="223"/>
      <c r="U268" s="218"/>
      <c r="V268" s="218"/>
      <c r="W268" s="218"/>
      <c r="X268" s="218"/>
      <c r="Y268" s="218"/>
      <c r="Z268" s="218"/>
      <c r="AA268" s="224"/>
      <c r="AT268" s="225" t="s">
        <v>201</v>
      </c>
      <c r="AU268" s="225" t="s">
        <v>88</v>
      </c>
      <c r="AV268" s="216" t="s">
        <v>88</v>
      </c>
      <c r="AW268" s="216" t="s">
        <v>33</v>
      </c>
      <c r="AX268" s="216" t="s">
        <v>76</v>
      </c>
      <c r="AY268" s="225" t="s">
        <v>175</v>
      </c>
    </row>
    <row collapsed="false" customFormat="true" customHeight="true" hidden="false" ht="22.5" outlineLevel="0" r="269" s="216">
      <c r="B269" s="217"/>
      <c r="C269" s="218"/>
      <c r="D269" s="218"/>
      <c r="E269" s="219"/>
      <c r="F269" s="227" t="s">
        <v>425</v>
      </c>
      <c r="G269" s="227"/>
      <c r="H269" s="227"/>
      <c r="I269" s="227"/>
      <c r="J269" s="218"/>
      <c r="K269" s="221" t="n">
        <v>-19.2</v>
      </c>
      <c r="L269" s="218"/>
      <c r="M269" s="218"/>
      <c r="N269" s="218"/>
      <c r="O269" s="218"/>
      <c r="P269" s="218"/>
      <c r="Q269" s="218"/>
      <c r="R269" s="222"/>
      <c r="T269" s="223"/>
      <c r="U269" s="218"/>
      <c r="V269" s="218"/>
      <c r="W269" s="218"/>
      <c r="X269" s="218"/>
      <c r="Y269" s="218"/>
      <c r="Z269" s="218"/>
      <c r="AA269" s="224"/>
      <c r="AT269" s="225" t="s">
        <v>201</v>
      </c>
      <c r="AU269" s="225" t="s">
        <v>88</v>
      </c>
      <c r="AV269" s="216" t="s">
        <v>88</v>
      </c>
      <c r="AW269" s="216" t="s">
        <v>33</v>
      </c>
      <c r="AX269" s="216" t="s">
        <v>76</v>
      </c>
      <c r="AY269" s="225" t="s">
        <v>175</v>
      </c>
    </row>
    <row collapsed="false" customFormat="true" customHeight="true" hidden="false" ht="22.5" outlineLevel="0" r="270" s="258">
      <c r="B270" s="259"/>
      <c r="C270" s="260"/>
      <c r="D270" s="260"/>
      <c r="E270" s="261"/>
      <c r="F270" s="262" t="s">
        <v>420</v>
      </c>
      <c r="G270" s="262"/>
      <c r="H270" s="262"/>
      <c r="I270" s="262"/>
      <c r="J270" s="260"/>
      <c r="K270" s="263" t="n">
        <v>135.36</v>
      </c>
      <c r="L270" s="260"/>
      <c r="M270" s="260"/>
      <c r="N270" s="260"/>
      <c r="O270" s="260"/>
      <c r="P270" s="260"/>
      <c r="Q270" s="260"/>
      <c r="R270" s="264"/>
      <c r="T270" s="265"/>
      <c r="U270" s="260"/>
      <c r="V270" s="260"/>
      <c r="W270" s="260"/>
      <c r="X270" s="260"/>
      <c r="Y270" s="260"/>
      <c r="Z270" s="260"/>
      <c r="AA270" s="266"/>
      <c r="AT270" s="267" t="s">
        <v>201</v>
      </c>
      <c r="AU270" s="267" t="s">
        <v>88</v>
      </c>
      <c r="AV270" s="258" t="s">
        <v>218</v>
      </c>
      <c r="AW270" s="258" t="s">
        <v>33</v>
      </c>
      <c r="AX270" s="258" t="s">
        <v>76</v>
      </c>
      <c r="AY270" s="267" t="s">
        <v>175</v>
      </c>
    </row>
    <row collapsed="false" customFormat="true" customHeight="true" hidden="false" ht="22.5" outlineLevel="0" r="271" s="228">
      <c r="B271" s="229"/>
      <c r="C271" s="230"/>
      <c r="D271" s="230"/>
      <c r="E271" s="231"/>
      <c r="F271" s="232" t="s">
        <v>214</v>
      </c>
      <c r="G271" s="232"/>
      <c r="H271" s="232"/>
      <c r="I271" s="232"/>
      <c r="J271" s="230"/>
      <c r="K271" s="233" t="n">
        <v>522.044</v>
      </c>
      <c r="L271" s="230"/>
      <c r="M271" s="230"/>
      <c r="N271" s="230"/>
      <c r="O271" s="230"/>
      <c r="P271" s="230"/>
      <c r="Q271" s="230"/>
      <c r="R271" s="234"/>
      <c r="T271" s="235"/>
      <c r="U271" s="230"/>
      <c r="V271" s="230"/>
      <c r="W271" s="230"/>
      <c r="X271" s="230"/>
      <c r="Y271" s="230"/>
      <c r="Z271" s="230"/>
      <c r="AA271" s="236"/>
      <c r="AT271" s="237" t="s">
        <v>201</v>
      </c>
      <c r="AU271" s="237" t="s">
        <v>88</v>
      </c>
      <c r="AV271" s="228" t="s">
        <v>181</v>
      </c>
      <c r="AW271" s="228" t="s">
        <v>33</v>
      </c>
      <c r="AX271" s="228" t="s">
        <v>83</v>
      </c>
      <c r="AY271" s="237" t="s">
        <v>175</v>
      </c>
    </row>
    <row collapsed="false" customFormat="true" customHeight="true" hidden="false" ht="22.5" outlineLevel="0" r="272" s="32">
      <c r="B272" s="171"/>
      <c r="C272" s="248" t="s">
        <v>426</v>
      </c>
      <c r="D272" s="248" t="s">
        <v>295</v>
      </c>
      <c r="E272" s="249" t="s">
        <v>427</v>
      </c>
      <c r="F272" s="250" t="s">
        <v>428</v>
      </c>
      <c r="G272" s="250"/>
      <c r="H272" s="250"/>
      <c r="I272" s="250"/>
      <c r="J272" s="251" t="s">
        <v>221</v>
      </c>
      <c r="K272" s="252" t="n">
        <v>320.464</v>
      </c>
      <c r="L272" s="253" t="n">
        <v>0</v>
      </c>
      <c r="M272" s="253"/>
      <c r="N272" s="254" t="n">
        <f aca="false">ROUND(L272*K272,2)</f>
        <v>0</v>
      </c>
      <c r="O272" s="254"/>
      <c r="P272" s="254"/>
      <c r="Q272" s="254"/>
      <c r="R272" s="173"/>
      <c r="T272" s="213"/>
      <c r="U272" s="44" t="s">
        <v>43</v>
      </c>
      <c r="V272" s="34"/>
      <c r="W272" s="214" t="n">
        <f aca="false">V272*K272</f>
        <v>0</v>
      </c>
      <c r="X272" s="214" t="n">
        <v>0.007</v>
      </c>
      <c r="Y272" s="214" t="n">
        <f aca="false">X272*K272</f>
        <v>2.243248</v>
      </c>
      <c r="Z272" s="214" t="n">
        <v>0</v>
      </c>
      <c r="AA272" s="215" t="n">
        <f aca="false">Z272*K272</f>
        <v>0</v>
      </c>
      <c r="AR272" s="10" t="s">
        <v>368</v>
      </c>
      <c r="AT272" s="10" t="s">
        <v>295</v>
      </c>
      <c r="AU272" s="10" t="s">
        <v>88</v>
      </c>
      <c r="AY272" s="10" t="s">
        <v>175</v>
      </c>
      <c r="BE272" s="134" t="n">
        <f aca="false">IF(U272="základní",N272,0)</f>
        <v>0</v>
      </c>
      <c r="BF272" s="134" t="n">
        <f aca="false">IF(U272="snížená",N272,0)</f>
        <v>0</v>
      </c>
      <c r="BG272" s="134" t="n">
        <f aca="false">IF(U272="zákl. přenesená",N272,0)</f>
        <v>0</v>
      </c>
      <c r="BH272" s="134" t="n">
        <f aca="false">IF(U272="sníž. přenesená",N272,0)</f>
        <v>0</v>
      </c>
      <c r="BI272" s="134" t="n">
        <f aca="false">IF(U272="nulová",N272,0)</f>
        <v>0</v>
      </c>
      <c r="BJ272" s="10" t="s">
        <v>88</v>
      </c>
      <c r="BK272" s="134" t="n">
        <f aca="false">ROUND(L272*K272,2)</f>
        <v>0</v>
      </c>
      <c r="BL272" s="10" t="s">
        <v>339</v>
      </c>
      <c r="BM272" s="10" t="s">
        <v>429</v>
      </c>
    </row>
    <row collapsed="false" customFormat="true" customHeight="true" hidden="false" ht="22.5" outlineLevel="0" r="273" s="216">
      <c r="B273" s="217"/>
      <c r="C273" s="218"/>
      <c r="D273" s="218"/>
      <c r="E273" s="219"/>
      <c r="F273" s="220" t="s">
        <v>430</v>
      </c>
      <c r="G273" s="220"/>
      <c r="H273" s="220"/>
      <c r="I273" s="220"/>
      <c r="J273" s="218"/>
      <c r="K273" s="221" t="n">
        <v>320.464</v>
      </c>
      <c r="L273" s="218"/>
      <c r="M273" s="218"/>
      <c r="N273" s="218"/>
      <c r="O273" s="218"/>
      <c r="P273" s="218"/>
      <c r="Q273" s="218"/>
      <c r="R273" s="222"/>
      <c r="T273" s="223"/>
      <c r="U273" s="218"/>
      <c r="V273" s="218"/>
      <c r="W273" s="218"/>
      <c r="X273" s="218"/>
      <c r="Y273" s="218"/>
      <c r="Z273" s="218"/>
      <c r="AA273" s="224"/>
      <c r="AT273" s="225" t="s">
        <v>201</v>
      </c>
      <c r="AU273" s="225" t="s">
        <v>88</v>
      </c>
      <c r="AV273" s="216" t="s">
        <v>88</v>
      </c>
      <c r="AW273" s="216" t="s">
        <v>33</v>
      </c>
      <c r="AX273" s="216" t="s">
        <v>83</v>
      </c>
      <c r="AY273" s="225" t="s">
        <v>175</v>
      </c>
    </row>
    <row collapsed="false" customFormat="true" customHeight="true" hidden="false" ht="22.5" outlineLevel="0" r="274" s="32">
      <c r="B274" s="171"/>
      <c r="C274" s="248" t="s">
        <v>431</v>
      </c>
      <c r="D274" s="248" t="s">
        <v>295</v>
      </c>
      <c r="E274" s="249" t="s">
        <v>432</v>
      </c>
      <c r="F274" s="250" t="s">
        <v>433</v>
      </c>
      <c r="G274" s="250"/>
      <c r="H274" s="250"/>
      <c r="I274" s="250"/>
      <c r="J274" s="251" t="s">
        <v>221</v>
      </c>
      <c r="K274" s="252" t="n">
        <v>85.554</v>
      </c>
      <c r="L274" s="253" t="n">
        <v>0</v>
      </c>
      <c r="M274" s="253"/>
      <c r="N274" s="254" t="n">
        <f aca="false">ROUND(L274*K274,2)</f>
        <v>0</v>
      </c>
      <c r="O274" s="254"/>
      <c r="P274" s="254"/>
      <c r="Q274" s="254"/>
      <c r="R274" s="173"/>
      <c r="T274" s="213"/>
      <c r="U274" s="44" t="s">
        <v>43</v>
      </c>
      <c r="V274" s="34"/>
      <c r="W274" s="214" t="n">
        <f aca="false">V274*K274</f>
        <v>0</v>
      </c>
      <c r="X274" s="214" t="n">
        <v>0.005</v>
      </c>
      <c r="Y274" s="214" t="n">
        <f aca="false">X274*K274</f>
        <v>0.42777</v>
      </c>
      <c r="Z274" s="214" t="n">
        <v>0</v>
      </c>
      <c r="AA274" s="215" t="n">
        <f aca="false">Z274*K274</f>
        <v>0</v>
      </c>
      <c r="AR274" s="10" t="s">
        <v>368</v>
      </c>
      <c r="AT274" s="10" t="s">
        <v>295</v>
      </c>
      <c r="AU274" s="10" t="s">
        <v>88</v>
      </c>
      <c r="AY274" s="10" t="s">
        <v>175</v>
      </c>
      <c r="BE274" s="134" t="n">
        <f aca="false">IF(U274="základní",N274,0)</f>
        <v>0</v>
      </c>
      <c r="BF274" s="134" t="n">
        <f aca="false">IF(U274="snížená",N274,0)</f>
        <v>0</v>
      </c>
      <c r="BG274" s="134" t="n">
        <f aca="false">IF(U274="zákl. přenesená",N274,0)</f>
        <v>0</v>
      </c>
      <c r="BH274" s="134" t="n">
        <f aca="false">IF(U274="sníž. přenesená",N274,0)</f>
        <v>0</v>
      </c>
      <c r="BI274" s="134" t="n">
        <f aca="false">IF(U274="nulová",N274,0)</f>
        <v>0</v>
      </c>
      <c r="BJ274" s="10" t="s">
        <v>88</v>
      </c>
      <c r="BK274" s="134" t="n">
        <f aca="false">ROUND(L274*K274,2)</f>
        <v>0</v>
      </c>
      <c r="BL274" s="10" t="s">
        <v>339</v>
      </c>
      <c r="BM274" s="10" t="s">
        <v>434</v>
      </c>
    </row>
    <row collapsed="false" customFormat="true" customHeight="true" hidden="false" ht="22.5" outlineLevel="0" r="275" s="216">
      <c r="B275" s="217"/>
      <c r="C275" s="218"/>
      <c r="D275" s="218"/>
      <c r="E275" s="219"/>
      <c r="F275" s="220" t="s">
        <v>435</v>
      </c>
      <c r="G275" s="220"/>
      <c r="H275" s="220"/>
      <c r="I275" s="220"/>
      <c r="J275" s="218"/>
      <c r="K275" s="221" t="n">
        <v>85.554</v>
      </c>
      <c r="L275" s="218"/>
      <c r="M275" s="218"/>
      <c r="N275" s="218"/>
      <c r="O275" s="218"/>
      <c r="P275" s="218"/>
      <c r="Q275" s="218"/>
      <c r="R275" s="222"/>
      <c r="T275" s="223"/>
      <c r="U275" s="218"/>
      <c r="V275" s="218"/>
      <c r="W275" s="218"/>
      <c r="X275" s="218"/>
      <c r="Y275" s="218"/>
      <c r="Z275" s="218"/>
      <c r="AA275" s="224"/>
      <c r="AT275" s="225" t="s">
        <v>201</v>
      </c>
      <c r="AU275" s="225" t="s">
        <v>88</v>
      </c>
      <c r="AV275" s="216" t="s">
        <v>88</v>
      </c>
      <c r="AW275" s="216" t="s">
        <v>33</v>
      </c>
      <c r="AX275" s="216" t="s">
        <v>83</v>
      </c>
      <c r="AY275" s="225" t="s">
        <v>175</v>
      </c>
    </row>
    <row collapsed="false" customFormat="true" customHeight="true" hidden="false" ht="61.9" outlineLevel="0" r="276" s="32">
      <c r="B276" s="171"/>
      <c r="C276" s="248" t="s">
        <v>436</v>
      </c>
      <c r="D276" s="248" t="s">
        <v>295</v>
      </c>
      <c r="E276" s="249" t="s">
        <v>437</v>
      </c>
      <c r="F276" s="250" t="s">
        <v>438</v>
      </c>
      <c r="G276" s="250"/>
      <c r="H276" s="250"/>
      <c r="I276" s="250"/>
      <c r="J276" s="251" t="s">
        <v>221</v>
      </c>
      <c r="K276" s="252" t="n">
        <v>142.128</v>
      </c>
      <c r="L276" s="253" t="n">
        <v>0</v>
      </c>
      <c r="M276" s="253"/>
      <c r="N276" s="254" t="n">
        <f aca="false">ROUND(L276*K276,2)</f>
        <v>0</v>
      </c>
      <c r="O276" s="254"/>
      <c r="P276" s="254"/>
      <c r="Q276" s="254"/>
      <c r="R276" s="173"/>
      <c r="T276" s="213"/>
      <c r="U276" s="44" t="s">
        <v>43</v>
      </c>
      <c r="V276" s="34"/>
      <c r="W276" s="214" t="n">
        <f aca="false">V276*K276</f>
        <v>0</v>
      </c>
      <c r="X276" s="214" t="n">
        <v>0.004</v>
      </c>
      <c r="Y276" s="214" t="n">
        <f aca="false">X276*K276</f>
        <v>0.568512</v>
      </c>
      <c r="Z276" s="214" t="n">
        <v>0</v>
      </c>
      <c r="AA276" s="215" t="n">
        <f aca="false">Z276*K276</f>
        <v>0</v>
      </c>
      <c r="AR276" s="10" t="s">
        <v>368</v>
      </c>
      <c r="AT276" s="10" t="s">
        <v>295</v>
      </c>
      <c r="AU276" s="10" t="s">
        <v>88</v>
      </c>
      <c r="AY276" s="10" t="s">
        <v>175</v>
      </c>
      <c r="BE276" s="134" t="n">
        <f aca="false">IF(U276="základní",N276,0)</f>
        <v>0</v>
      </c>
      <c r="BF276" s="134" t="n">
        <f aca="false">IF(U276="snížená",N276,0)</f>
        <v>0</v>
      </c>
      <c r="BG276" s="134" t="n">
        <f aca="false">IF(U276="zákl. přenesená",N276,0)</f>
        <v>0</v>
      </c>
      <c r="BH276" s="134" t="n">
        <f aca="false">IF(U276="sníž. přenesená",N276,0)</f>
        <v>0</v>
      </c>
      <c r="BI276" s="134" t="n">
        <f aca="false">IF(U276="nulová",N276,0)</f>
        <v>0</v>
      </c>
      <c r="BJ276" s="10" t="s">
        <v>88</v>
      </c>
      <c r="BK276" s="134" t="n">
        <f aca="false">ROUND(L276*K276,2)</f>
        <v>0</v>
      </c>
      <c r="BL276" s="10" t="s">
        <v>339</v>
      </c>
      <c r="BM276" s="10" t="s">
        <v>439</v>
      </c>
    </row>
    <row collapsed="false" customFormat="true" customHeight="true" hidden="false" ht="22.5" outlineLevel="0" r="277" s="216">
      <c r="B277" s="217"/>
      <c r="C277" s="218"/>
      <c r="D277" s="218"/>
      <c r="E277" s="219"/>
      <c r="F277" s="220" t="s">
        <v>440</v>
      </c>
      <c r="G277" s="220"/>
      <c r="H277" s="220"/>
      <c r="I277" s="220"/>
      <c r="J277" s="218"/>
      <c r="K277" s="221" t="n">
        <v>142.128</v>
      </c>
      <c r="L277" s="218"/>
      <c r="M277" s="218"/>
      <c r="N277" s="218"/>
      <c r="O277" s="218"/>
      <c r="P277" s="218"/>
      <c r="Q277" s="218"/>
      <c r="R277" s="222"/>
      <c r="T277" s="223"/>
      <c r="U277" s="218"/>
      <c r="V277" s="218"/>
      <c r="W277" s="218"/>
      <c r="X277" s="218"/>
      <c r="Y277" s="218"/>
      <c r="Z277" s="218"/>
      <c r="AA277" s="224"/>
      <c r="AT277" s="225" t="s">
        <v>201</v>
      </c>
      <c r="AU277" s="225" t="s">
        <v>88</v>
      </c>
      <c r="AV277" s="216" t="s">
        <v>88</v>
      </c>
      <c r="AW277" s="216" t="s">
        <v>33</v>
      </c>
      <c r="AX277" s="216" t="s">
        <v>83</v>
      </c>
      <c r="AY277" s="225" t="s">
        <v>175</v>
      </c>
    </row>
    <row collapsed="false" customFormat="true" customHeight="true" hidden="false" ht="31.5" outlineLevel="0" r="278" s="32">
      <c r="B278" s="171"/>
      <c r="C278" s="206" t="s">
        <v>441</v>
      </c>
      <c r="D278" s="206" t="s">
        <v>177</v>
      </c>
      <c r="E278" s="207" t="s">
        <v>442</v>
      </c>
      <c r="F278" s="208" t="s">
        <v>443</v>
      </c>
      <c r="G278" s="208"/>
      <c r="H278" s="208"/>
      <c r="I278" s="208"/>
      <c r="J278" s="209" t="s">
        <v>221</v>
      </c>
      <c r="K278" s="210" t="n">
        <v>148.986</v>
      </c>
      <c r="L278" s="211" t="n">
        <v>0</v>
      </c>
      <c r="M278" s="211"/>
      <c r="N278" s="212" t="n">
        <f aca="false">ROUND(L278*K278,2)</f>
        <v>0</v>
      </c>
      <c r="O278" s="212"/>
      <c r="P278" s="212"/>
      <c r="Q278" s="212"/>
      <c r="R278" s="173"/>
      <c r="T278" s="213"/>
      <c r="U278" s="44" t="s">
        <v>43</v>
      </c>
      <c r="V278" s="34"/>
      <c r="W278" s="214" t="n">
        <f aca="false">V278*K278</f>
        <v>0</v>
      </c>
      <c r="X278" s="214" t="n">
        <v>0.006</v>
      </c>
      <c r="Y278" s="214" t="n">
        <f aca="false">X278*K278</f>
        <v>0.893916</v>
      </c>
      <c r="Z278" s="214" t="n">
        <v>0</v>
      </c>
      <c r="AA278" s="215" t="n">
        <f aca="false">Z278*K278</f>
        <v>0</v>
      </c>
      <c r="AR278" s="10" t="s">
        <v>339</v>
      </c>
      <c r="AT278" s="10" t="s">
        <v>177</v>
      </c>
      <c r="AU278" s="10" t="s">
        <v>88</v>
      </c>
      <c r="AY278" s="10" t="s">
        <v>175</v>
      </c>
      <c r="BE278" s="134" t="n">
        <f aca="false">IF(U278="základní",N278,0)</f>
        <v>0</v>
      </c>
      <c r="BF278" s="134" t="n">
        <f aca="false">IF(U278="snížená",N278,0)</f>
        <v>0</v>
      </c>
      <c r="BG278" s="134" t="n">
        <f aca="false">IF(U278="zákl. přenesená",N278,0)</f>
        <v>0</v>
      </c>
      <c r="BH278" s="134" t="n">
        <f aca="false">IF(U278="sníž. přenesená",N278,0)</f>
        <v>0</v>
      </c>
      <c r="BI278" s="134" t="n">
        <f aca="false">IF(U278="nulová",N278,0)</f>
        <v>0</v>
      </c>
      <c r="BJ278" s="10" t="s">
        <v>88</v>
      </c>
      <c r="BK278" s="134" t="n">
        <f aca="false">ROUND(L278*K278,2)</f>
        <v>0</v>
      </c>
      <c r="BL278" s="10" t="s">
        <v>339</v>
      </c>
      <c r="BM278" s="10" t="s">
        <v>444</v>
      </c>
    </row>
    <row collapsed="false" customFormat="true" customHeight="true" hidden="false" ht="22.5" outlineLevel="0" r="279" s="216">
      <c r="B279" s="217"/>
      <c r="C279" s="218"/>
      <c r="D279" s="218"/>
      <c r="E279" s="219"/>
      <c r="F279" s="220" t="s">
        <v>445</v>
      </c>
      <c r="G279" s="220"/>
      <c r="H279" s="220"/>
      <c r="I279" s="220"/>
      <c r="J279" s="218"/>
      <c r="K279" s="221" t="n">
        <v>69.19</v>
      </c>
      <c r="L279" s="218"/>
      <c r="M279" s="218"/>
      <c r="N279" s="218"/>
      <c r="O279" s="218"/>
      <c r="P279" s="218"/>
      <c r="Q279" s="218"/>
      <c r="R279" s="222"/>
      <c r="T279" s="223"/>
      <c r="U279" s="218"/>
      <c r="V279" s="218"/>
      <c r="W279" s="218"/>
      <c r="X279" s="218"/>
      <c r="Y279" s="218"/>
      <c r="Z279" s="218"/>
      <c r="AA279" s="224"/>
      <c r="AT279" s="225" t="s">
        <v>201</v>
      </c>
      <c r="AU279" s="225" t="s">
        <v>88</v>
      </c>
      <c r="AV279" s="216" t="s">
        <v>88</v>
      </c>
      <c r="AW279" s="216" t="s">
        <v>33</v>
      </c>
      <c r="AX279" s="216" t="s">
        <v>76</v>
      </c>
      <c r="AY279" s="225" t="s">
        <v>175</v>
      </c>
    </row>
    <row collapsed="false" customFormat="true" customHeight="true" hidden="false" ht="22.5" outlineLevel="0" r="280" s="216">
      <c r="B280" s="217"/>
      <c r="C280" s="218"/>
      <c r="D280" s="218"/>
      <c r="E280" s="219"/>
      <c r="F280" s="227" t="s">
        <v>446</v>
      </c>
      <c r="G280" s="227"/>
      <c r="H280" s="227"/>
      <c r="I280" s="227"/>
      <c r="J280" s="218"/>
      <c r="K280" s="221" t="n">
        <v>37.726</v>
      </c>
      <c r="L280" s="218"/>
      <c r="M280" s="218"/>
      <c r="N280" s="218"/>
      <c r="O280" s="218"/>
      <c r="P280" s="218"/>
      <c r="Q280" s="218"/>
      <c r="R280" s="222"/>
      <c r="T280" s="223"/>
      <c r="U280" s="218"/>
      <c r="V280" s="218"/>
      <c r="W280" s="218"/>
      <c r="X280" s="218"/>
      <c r="Y280" s="218"/>
      <c r="Z280" s="218"/>
      <c r="AA280" s="224"/>
      <c r="AT280" s="225" t="s">
        <v>201</v>
      </c>
      <c r="AU280" s="225" t="s">
        <v>88</v>
      </c>
      <c r="AV280" s="216" t="s">
        <v>88</v>
      </c>
      <c r="AW280" s="216" t="s">
        <v>33</v>
      </c>
      <c r="AX280" s="216" t="s">
        <v>76</v>
      </c>
      <c r="AY280" s="225" t="s">
        <v>175</v>
      </c>
    </row>
    <row collapsed="false" customFormat="true" customHeight="true" hidden="false" ht="22.5" outlineLevel="0" r="281" s="216">
      <c r="B281" s="217"/>
      <c r="C281" s="218"/>
      <c r="D281" s="218"/>
      <c r="E281" s="219"/>
      <c r="F281" s="227" t="s">
        <v>447</v>
      </c>
      <c r="G281" s="227"/>
      <c r="H281" s="227"/>
      <c r="I281" s="227"/>
      <c r="J281" s="218"/>
      <c r="K281" s="221" t="n">
        <v>42.07</v>
      </c>
      <c r="L281" s="218"/>
      <c r="M281" s="218"/>
      <c r="N281" s="218"/>
      <c r="O281" s="218"/>
      <c r="P281" s="218"/>
      <c r="Q281" s="218"/>
      <c r="R281" s="222"/>
      <c r="T281" s="223"/>
      <c r="U281" s="218"/>
      <c r="V281" s="218"/>
      <c r="W281" s="218"/>
      <c r="X281" s="218"/>
      <c r="Y281" s="218"/>
      <c r="Z281" s="218"/>
      <c r="AA281" s="224"/>
      <c r="AT281" s="225" t="s">
        <v>201</v>
      </c>
      <c r="AU281" s="225" t="s">
        <v>88</v>
      </c>
      <c r="AV281" s="216" t="s">
        <v>88</v>
      </c>
      <c r="AW281" s="216" t="s">
        <v>33</v>
      </c>
      <c r="AX281" s="216" t="s">
        <v>76</v>
      </c>
      <c r="AY281" s="225" t="s">
        <v>175</v>
      </c>
    </row>
    <row collapsed="false" customFormat="true" customHeight="true" hidden="false" ht="22.5" outlineLevel="0" r="282" s="228">
      <c r="B282" s="229"/>
      <c r="C282" s="230"/>
      <c r="D282" s="230"/>
      <c r="E282" s="231"/>
      <c r="F282" s="232" t="s">
        <v>214</v>
      </c>
      <c r="G282" s="232"/>
      <c r="H282" s="232"/>
      <c r="I282" s="232"/>
      <c r="J282" s="230"/>
      <c r="K282" s="233" t="n">
        <v>148.986</v>
      </c>
      <c r="L282" s="230"/>
      <c r="M282" s="230"/>
      <c r="N282" s="230"/>
      <c r="O282" s="230"/>
      <c r="P282" s="230"/>
      <c r="Q282" s="230"/>
      <c r="R282" s="234"/>
      <c r="T282" s="235"/>
      <c r="U282" s="230"/>
      <c r="V282" s="230"/>
      <c r="W282" s="230"/>
      <c r="X282" s="230"/>
      <c r="Y282" s="230"/>
      <c r="Z282" s="230"/>
      <c r="AA282" s="236"/>
      <c r="AT282" s="237" t="s">
        <v>201</v>
      </c>
      <c r="AU282" s="237" t="s">
        <v>88</v>
      </c>
      <c r="AV282" s="228" t="s">
        <v>181</v>
      </c>
      <c r="AW282" s="228" t="s">
        <v>33</v>
      </c>
      <c r="AX282" s="228" t="s">
        <v>83</v>
      </c>
      <c r="AY282" s="237" t="s">
        <v>175</v>
      </c>
    </row>
    <row collapsed="false" customFormat="true" customHeight="true" hidden="false" ht="51.45" outlineLevel="0" r="283" s="32">
      <c r="B283" s="171"/>
      <c r="C283" s="248" t="s">
        <v>448</v>
      </c>
      <c r="D283" s="248" t="s">
        <v>295</v>
      </c>
      <c r="E283" s="249" t="s">
        <v>449</v>
      </c>
      <c r="F283" s="250" t="s">
        <v>450</v>
      </c>
      <c r="G283" s="250"/>
      <c r="H283" s="250"/>
      <c r="I283" s="250"/>
      <c r="J283" s="251" t="s">
        <v>221</v>
      </c>
      <c r="K283" s="252" t="n">
        <v>159.564</v>
      </c>
      <c r="L283" s="253" t="n">
        <v>0</v>
      </c>
      <c r="M283" s="253"/>
      <c r="N283" s="254" t="n">
        <f aca="false">ROUND(L283*K283,2)</f>
        <v>0</v>
      </c>
      <c r="O283" s="254"/>
      <c r="P283" s="254"/>
      <c r="Q283" s="254"/>
      <c r="R283" s="173"/>
      <c r="T283" s="213"/>
      <c r="U283" s="44" t="s">
        <v>43</v>
      </c>
      <c r="V283" s="34"/>
      <c r="W283" s="214" t="n">
        <f aca="false">V283*K283</f>
        <v>0</v>
      </c>
      <c r="X283" s="214" t="n">
        <v>0.0024</v>
      </c>
      <c r="Y283" s="214" t="n">
        <f aca="false">X283*K283</f>
        <v>0.3829536</v>
      </c>
      <c r="Z283" s="214" t="n">
        <v>0</v>
      </c>
      <c r="AA283" s="215" t="n">
        <f aca="false">Z283*K283</f>
        <v>0</v>
      </c>
      <c r="AR283" s="10" t="s">
        <v>368</v>
      </c>
      <c r="AT283" s="10" t="s">
        <v>295</v>
      </c>
      <c r="AU283" s="10" t="s">
        <v>88</v>
      </c>
      <c r="AY283" s="10" t="s">
        <v>175</v>
      </c>
      <c r="BE283" s="134" t="n">
        <f aca="false">IF(U283="základní",N283,0)</f>
        <v>0</v>
      </c>
      <c r="BF283" s="134" t="n">
        <f aca="false">IF(U283="snížená",N283,0)</f>
        <v>0</v>
      </c>
      <c r="BG283" s="134" t="n">
        <f aca="false">IF(U283="zákl. přenesená",N283,0)</f>
        <v>0</v>
      </c>
      <c r="BH283" s="134" t="n">
        <f aca="false">IF(U283="sníž. přenesená",N283,0)</f>
        <v>0</v>
      </c>
      <c r="BI283" s="134" t="n">
        <f aca="false">IF(U283="nulová",N283,0)</f>
        <v>0</v>
      </c>
      <c r="BJ283" s="10" t="s">
        <v>88</v>
      </c>
      <c r="BK283" s="134" t="n">
        <f aca="false">ROUND(L283*K283,2)</f>
        <v>0</v>
      </c>
      <c r="BL283" s="10" t="s">
        <v>339</v>
      </c>
      <c r="BM283" s="10" t="s">
        <v>451</v>
      </c>
    </row>
    <row collapsed="false" customFormat="true" customHeight="true" hidden="false" ht="22.5" outlineLevel="0" r="284" s="216">
      <c r="B284" s="217"/>
      <c r="C284" s="218"/>
      <c r="D284" s="218"/>
      <c r="E284" s="219"/>
      <c r="F284" s="220" t="s">
        <v>452</v>
      </c>
      <c r="G284" s="220"/>
      <c r="H284" s="220"/>
      <c r="I284" s="220"/>
      <c r="J284" s="218"/>
      <c r="K284" s="221" t="n">
        <v>156.435</v>
      </c>
      <c r="L284" s="218"/>
      <c r="M284" s="218"/>
      <c r="N284" s="218"/>
      <c r="O284" s="218"/>
      <c r="P284" s="218"/>
      <c r="Q284" s="218"/>
      <c r="R284" s="222"/>
      <c r="T284" s="223"/>
      <c r="U284" s="218"/>
      <c r="V284" s="218"/>
      <c r="W284" s="218"/>
      <c r="X284" s="218"/>
      <c r="Y284" s="218"/>
      <c r="Z284" s="218"/>
      <c r="AA284" s="224"/>
      <c r="AT284" s="225" t="s">
        <v>201</v>
      </c>
      <c r="AU284" s="225" t="s">
        <v>88</v>
      </c>
      <c r="AV284" s="216" t="s">
        <v>88</v>
      </c>
      <c r="AW284" s="216" t="s">
        <v>33</v>
      </c>
      <c r="AX284" s="216" t="s">
        <v>83</v>
      </c>
      <c r="AY284" s="225" t="s">
        <v>175</v>
      </c>
    </row>
    <row collapsed="false" customFormat="true" customHeight="true" hidden="false" ht="31.5" outlineLevel="0" r="285" s="32">
      <c r="B285" s="171"/>
      <c r="C285" s="206" t="s">
        <v>453</v>
      </c>
      <c r="D285" s="206" t="s">
        <v>177</v>
      </c>
      <c r="E285" s="207" t="s">
        <v>454</v>
      </c>
      <c r="F285" s="208" t="s">
        <v>455</v>
      </c>
      <c r="G285" s="208"/>
      <c r="H285" s="208"/>
      <c r="I285" s="208"/>
      <c r="J285" s="209" t="s">
        <v>391</v>
      </c>
      <c r="K285" s="257" t="n">
        <v>0</v>
      </c>
      <c r="L285" s="211" t="n">
        <v>0</v>
      </c>
      <c r="M285" s="211"/>
      <c r="N285" s="212" t="n">
        <f aca="false">ROUND(L285*K285,2)</f>
        <v>0</v>
      </c>
      <c r="O285" s="212"/>
      <c r="P285" s="212"/>
      <c r="Q285" s="212"/>
      <c r="R285" s="173"/>
      <c r="T285" s="213"/>
      <c r="U285" s="44" t="s">
        <v>43</v>
      </c>
      <c r="V285" s="34"/>
      <c r="W285" s="214" t="n">
        <f aca="false">V285*K285</f>
        <v>0</v>
      </c>
      <c r="X285" s="214" t="n">
        <v>0</v>
      </c>
      <c r="Y285" s="214" t="n">
        <f aca="false">X285*K285</f>
        <v>0</v>
      </c>
      <c r="Z285" s="214" t="n">
        <v>0</v>
      </c>
      <c r="AA285" s="215" t="n">
        <f aca="false">Z285*K285</f>
        <v>0</v>
      </c>
      <c r="AR285" s="10" t="s">
        <v>339</v>
      </c>
      <c r="AT285" s="10" t="s">
        <v>177</v>
      </c>
      <c r="AU285" s="10" t="s">
        <v>88</v>
      </c>
      <c r="AY285" s="10" t="s">
        <v>175</v>
      </c>
      <c r="BE285" s="134" t="n">
        <f aca="false">IF(U285="základní",N285,0)</f>
        <v>0</v>
      </c>
      <c r="BF285" s="134" t="n">
        <f aca="false">IF(U285="snížená",N285,0)</f>
        <v>0</v>
      </c>
      <c r="BG285" s="134" t="n">
        <f aca="false">IF(U285="zákl. přenesená",N285,0)</f>
        <v>0</v>
      </c>
      <c r="BH285" s="134" t="n">
        <f aca="false">IF(U285="sníž. přenesená",N285,0)</f>
        <v>0</v>
      </c>
      <c r="BI285" s="134" t="n">
        <f aca="false">IF(U285="nulová",N285,0)</f>
        <v>0</v>
      </c>
      <c r="BJ285" s="10" t="s">
        <v>88</v>
      </c>
      <c r="BK285" s="134" t="n">
        <f aca="false">ROUND(L285*K285,2)</f>
        <v>0</v>
      </c>
      <c r="BL285" s="10" t="s">
        <v>339</v>
      </c>
      <c r="BM285" s="10" t="s">
        <v>456</v>
      </c>
    </row>
    <row collapsed="false" customFormat="true" customHeight="true" hidden="false" ht="29.85" outlineLevel="0" r="286" s="193">
      <c r="B286" s="194"/>
      <c r="C286" s="195"/>
      <c r="D286" s="204" t="s">
        <v>142</v>
      </c>
      <c r="E286" s="204"/>
      <c r="F286" s="204"/>
      <c r="G286" s="204"/>
      <c r="H286" s="204"/>
      <c r="I286" s="204"/>
      <c r="J286" s="204"/>
      <c r="K286" s="204"/>
      <c r="L286" s="204"/>
      <c r="M286" s="204"/>
      <c r="N286" s="226" t="n">
        <f aca="false">BK286</f>
        <v>0</v>
      </c>
      <c r="O286" s="226"/>
      <c r="P286" s="226"/>
      <c r="Q286" s="226"/>
      <c r="R286" s="197"/>
      <c r="T286" s="198"/>
      <c r="U286" s="195"/>
      <c r="V286" s="195"/>
      <c r="W286" s="199" t="n">
        <f aca="false">SUM(W287:W374)</f>
        <v>0</v>
      </c>
      <c r="X286" s="195"/>
      <c r="Y286" s="199" t="n">
        <f aca="false">SUM(Y287:Y374)</f>
        <v>17.95233444</v>
      </c>
      <c r="Z286" s="195"/>
      <c r="AA286" s="200" t="n">
        <f aca="false">SUM(AA287:AA374)</f>
        <v>0</v>
      </c>
      <c r="AR286" s="201" t="s">
        <v>88</v>
      </c>
      <c r="AT286" s="202" t="s">
        <v>75</v>
      </c>
      <c r="AU286" s="202" t="s">
        <v>83</v>
      </c>
      <c r="AY286" s="201" t="s">
        <v>175</v>
      </c>
      <c r="BK286" s="203" t="n">
        <f aca="false">SUM(BK287:BK374)</f>
        <v>0</v>
      </c>
    </row>
    <row collapsed="false" customFormat="true" customHeight="true" hidden="false" ht="31.5" outlineLevel="0" r="287" s="32">
      <c r="B287" s="171"/>
      <c r="C287" s="206" t="s">
        <v>457</v>
      </c>
      <c r="D287" s="206" t="s">
        <v>177</v>
      </c>
      <c r="E287" s="207" t="s">
        <v>458</v>
      </c>
      <c r="F287" s="208" t="s">
        <v>459</v>
      </c>
      <c r="G287" s="208"/>
      <c r="H287" s="208"/>
      <c r="I287" s="208"/>
      <c r="J287" s="209" t="s">
        <v>180</v>
      </c>
      <c r="K287" s="210" t="n">
        <v>10.638</v>
      </c>
      <c r="L287" s="211" t="n">
        <v>0</v>
      </c>
      <c r="M287" s="211"/>
      <c r="N287" s="212" t="n">
        <f aca="false">ROUND(L287*K287,2)</f>
        <v>0</v>
      </c>
      <c r="O287" s="212"/>
      <c r="P287" s="212"/>
      <c r="Q287" s="212"/>
      <c r="R287" s="173"/>
      <c r="T287" s="213"/>
      <c r="U287" s="44" t="s">
        <v>43</v>
      </c>
      <c r="V287" s="34"/>
      <c r="W287" s="214" t="n">
        <f aca="false">V287*K287</f>
        <v>0</v>
      </c>
      <c r="X287" s="214" t="n">
        <v>0.00108</v>
      </c>
      <c r="Y287" s="214" t="n">
        <f aca="false">X287*K287</f>
        <v>0.01148904</v>
      </c>
      <c r="Z287" s="214" t="n">
        <v>0</v>
      </c>
      <c r="AA287" s="215" t="n">
        <f aca="false">Z287*K287</f>
        <v>0</v>
      </c>
      <c r="AR287" s="10" t="s">
        <v>181</v>
      </c>
      <c r="AT287" s="10" t="s">
        <v>177</v>
      </c>
      <c r="AU287" s="10" t="s">
        <v>88</v>
      </c>
      <c r="AY287" s="10" t="s">
        <v>175</v>
      </c>
      <c r="BE287" s="134" t="n">
        <f aca="false">IF(U287="základní",N287,0)</f>
        <v>0</v>
      </c>
      <c r="BF287" s="134" t="n">
        <f aca="false">IF(U287="snížená",N287,0)</f>
        <v>0</v>
      </c>
      <c r="BG287" s="134" t="n">
        <f aca="false">IF(U287="zákl. přenesená",N287,0)</f>
        <v>0</v>
      </c>
      <c r="BH287" s="134" t="n">
        <f aca="false">IF(U287="sníž. přenesená",N287,0)</f>
        <v>0</v>
      </c>
      <c r="BI287" s="134" t="n">
        <f aca="false">IF(U287="nulová",N287,0)</f>
        <v>0</v>
      </c>
      <c r="BJ287" s="10" t="s">
        <v>88</v>
      </c>
      <c r="BK287" s="134" t="n">
        <f aca="false">ROUND(L287*K287,2)</f>
        <v>0</v>
      </c>
      <c r="BL287" s="10" t="s">
        <v>181</v>
      </c>
      <c r="BM287" s="10" t="s">
        <v>460</v>
      </c>
    </row>
    <row collapsed="false" customFormat="true" customHeight="true" hidden="false" ht="22.5" outlineLevel="0" r="288" s="216">
      <c r="B288" s="217"/>
      <c r="C288" s="218"/>
      <c r="D288" s="218"/>
      <c r="E288" s="219"/>
      <c r="F288" s="220" t="s">
        <v>461</v>
      </c>
      <c r="G288" s="220"/>
      <c r="H288" s="220"/>
      <c r="I288" s="220"/>
      <c r="J288" s="218"/>
      <c r="K288" s="221" t="n">
        <v>6.991</v>
      </c>
      <c r="L288" s="218"/>
      <c r="M288" s="218"/>
      <c r="N288" s="218"/>
      <c r="O288" s="218"/>
      <c r="P288" s="218"/>
      <c r="Q288" s="218"/>
      <c r="R288" s="222"/>
      <c r="T288" s="223"/>
      <c r="U288" s="218"/>
      <c r="V288" s="218"/>
      <c r="W288" s="218"/>
      <c r="X288" s="218"/>
      <c r="Y288" s="218"/>
      <c r="Z288" s="218"/>
      <c r="AA288" s="224"/>
      <c r="AT288" s="225" t="s">
        <v>201</v>
      </c>
      <c r="AU288" s="225" t="s">
        <v>88</v>
      </c>
      <c r="AV288" s="216" t="s">
        <v>88</v>
      </c>
      <c r="AW288" s="216" t="s">
        <v>33</v>
      </c>
      <c r="AX288" s="216" t="s">
        <v>76</v>
      </c>
      <c r="AY288" s="225" t="s">
        <v>175</v>
      </c>
    </row>
    <row collapsed="false" customFormat="true" customHeight="true" hidden="false" ht="22.5" outlineLevel="0" r="289" s="216">
      <c r="B289" s="217"/>
      <c r="C289" s="218"/>
      <c r="D289" s="218"/>
      <c r="E289" s="219"/>
      <c r="F289" s="227" t="s">
        <v>462</v>
      </c>
      <c r="G289" s="227"/>
      <c r="H289" s="227"/>
      <c r="I289" s="227"/>
      <c r="J289" s="218"/>
      <c r="K289" s="221" t="n">
        <v>3.647</v>
      </c>
      <c r="L289" s="218"/>
      <c r="M289" s="218"/>
      <c r="N289" s="218"/>
      <c r="O289" s="218"/>
      <c r="P289" s="218"/>
      <c r="Q289" s="218"/>
      <c r="R289" s="222"/>
      <c r="T289" s="223"/>
      <c r="U289" s="218"/>
      <c r="V289" s="218"/>
      <c r="W289" s="218"/>
      <c r="X289" s="218"/>
      <c r="Y289" s="218"/>
      <c r="Z289" s="218"/>
      <c r="AA289" s="224"/>
      <c r="AT289" s="225" t="s">
        <v>201</v>
      </c>
      <c r="AU289" s="225" t="s">
        <v>88</v>
      </c>
      <c r="AV289" s="216" t="s">
        <v>88</v>
      </c>
      <c r="AW289" s="216" t="s">
        <v>33</v>
      </c>
      <c r="AX289" s="216" t="s">
        <v>76</v>
      </c>
      <c r="AY289" s="225" t="s">
        <v>175</v>
      </c>
    </row>
    <row collapsed="false" customFormat="true" customHeight="true" hidden="false" ht="22.5" outlineLevel="0" r="290" s="228">
      <c r="B290" s="229"/>
      <c r="C290" s="230"/>
      <c r="D290" s="230"/>
      <c r="E290" s="231"/>
      <c r="F290" s="232" t="s">
        <v>214</v>
      </c>
      <c r="G290" s="232"/>
      <c r="H290" s="232"/>
      <c r="I290" s="232"/>
      <c r="J290" s="230"/>
      <c r="K290" s="233" t="n">
        <v>10.638</v>
      </c>
      <c r="L290" s="230"/>
      <c r="M290" s="230"/>
      <c r="N290" s="230"/>
      <c r="O290" s="230"/>
      <c r="P290" s="230"/>
      <c r="Q290" s="230"/>
      <c r="R290" s="234"/>
      <c r="T290" s="235"/>
      <c r="U290" s="230"/>
      <c r="V290" s="230"/>
      <c r="W290" s="230"/>
      <c r="X290" s="230"/>
      <c r="Y290" s="230"/>
      <c r="Z290" s="230"/>
      <c r="AA290" s="236"/>
      <c r="AT290" s="237" t="s">
        <v>201</v>
      </c>
      <c r="AU290" s="237" t="s">
        <v>88</v>
      </c>
      <c r="AV290" s="228" t="s">
        <v>181</v>
      </c>
      <c r="AW290" s="228" t="s">
        <v>33</v>
      </c>
      <c r="AX290" s="228" t="s">
        <v>83</v>
      </c>
      <c r="AY290" s="237" t="s">
        <v>175</v>
      </c>
    </row>
    <row collapsed="false" customFormat="true" customHeight="true" hidden="false" ht="82.5" outlineLevel="0" r="291" s="32">
      <c r="B291" s="171"/>
      <c r="C291" s="206" t="s">
        <v>463</v>
      </c>
      <c r="D291" s="206" t="s">
        <v>177</v>
      </c>
      <c r="E291" s="207" t="s">
        <v>464</v>
      </c>
      <c r="F291" s="208" t="s">
        <v>465</v>
      </c>
      <c r="G291" s="208"/>
      <c r="H291" s="208"/>
      <c r="I291" s="208"/>
      <c r="J291" s="209" t="s">
        <v>221</v>
      </c>
      <c r="K291" s="210" t="n">
        <v>448.224</v>
      </c>
      <c r="L291" s="211" t="n">
        <v>0</v>
      </c>
      <c r="M291" s="211"/>
      <c r="N291" s="212" t="n">
        <f aca="false">ROUND(L291*K291,2)</f>
        <v>0</v>
      </c>
      <c r="O291" s="212"/>
      <c r="P291" s="212"/>
      <c r="Q291" s="212"/>
      <c r="R291" s="173"/>
      <c r="T291" s="213"/>
      <c r="U291" s="44" t="s">
        <v>43</v>
      </c>
      <c r="V291" s="34"/>
      <c r="W291" s="214" t="n">
        <f aca="false">V291*K291</f>
        <v>0</v>
      </c>
      <c r="X291" s="214" t="n">
        <v>0</v>
      </c>
      <c r="Y291" s="214" t="n">
        <f aca="false">X291*K291</f>
        <v>0</v>
      </c>
      <c r="Z291" s="214" t="n">
        <v>0</v>
      </c>
      <c r="AA291" s="215" t="n">
        <f aca="false">Z291*K291</f>
        <v>0</v>
      </c>
      <c r="AR291" s="10" t="s">
        <v>339</v>
      </c>
      <c r="AT291" s="10" t="s">
        <v>177</v>
      </c>
      <c r="AU291" s="10" t="s">
        <v>88</v>
      </c>
      <c r="AY291" s="10" t="s">
        <v>175</v>
      </c>
      <c r="BE291" s="134" t="n">
        <f aca="false">IF(U291="základní",N291,0)</f>
        <v>0</v>
      </c>
      <c r="BF291" s="134" t="n">
        <f aca="false">IF(U291="snížená",N291,0)</f>
        <v>0</v>
      </c>
      <c r="BG291" s="134" t="n">
        <f aca="false">IF(U291="zákl. přenesená",N291,0)</f>
        <v>0</v>
      </c>
      <c r="BH291" s="134" t="n">
        <f aca="false">IF(U291="sníž. přenesená",N291,0)</f>
        <v>0</v>
      </c>
      <c r="BI291" s="134" t="n">
        <f aca="false">IF(U291="nulová",N291,0)</f>
        <v>0</v>
      </c>
      <c r="BJ291" s="10" t="s">
        <v>88</v>
      </c>
      <c r="BK291" s="134" t="n">
        <f aca="false">ROUND(L291*K291,2)</f>
        <v>0</v>
      </c>
      <c r="BL291" s="10" t="s">
        <v>339</v>
      </c>
      <c r="BM291" s="10" t="s">
        <v>466</v>
      </c>
    </row>
    <row collapsed="false" customFormat="true" customHeight="true" hidden="false" ht="22.5" outlineLevel="0" r="292" s="238">
      <c r="B292" s="239"/>
      <c r="C292" s="240"/>
      <c r="D292" s="240"/>
      <c r="E292" s="241"/>
      <c r="F292" s="242" t="s">
        <v>291</v>
      </c>
      <c r="G292" s="242"/>
      <c r="H292" s="242"/>
      <c r="I292" s="242"/>
      <c r="J292" s="240"/>
      <c r="K292" s="241"/>
      <c r="L292" s="240"/>
      <c r="M292" s="240"/>
      <c r="N292" s="240"/>
      <c r="O292" s="240"/>
      <c r="P292" s="240"/>
      <c r="Q292" s="240"/>
      <c r="R292" s="243"/>
      <c r="T292" s="244"/>
      <c r="U292" s="240"/>
      <c r="V292" s="240"/>
      <c r="W292" s="240"/>
      <c r="X292" s="240"/>
      <c r="Y292" s="240"/>
      <c r="Z292" s="240"/>
      <c r="AA292" s="245"/>
      <c r="AT292" s="246" t="s">
        <v>201</v>
      </c>
      <c r="AU292" s="246" t="s">
        <v>88</v>
      </c>
      <c r="AV292" s="238" t="s">
        <v>83</v>
      </c>
      <c r="AW292" s="238" t="s">
        <v>33</v>
      </c>
      <c r="AX292" s="238" t="s">
        <v>76</v>
      </c>
      <c r="AY292" s="246" t="s">
        <v>175</v>
      </c>
    </row>
    <row collapsed="false" customFormat="true" customHeight="true" hidden="false" ht="31.5" outlineLevel="0" r="293" s="216">
      <c r="B293" s="217"/>
      <c r="C293" s="218"/>
      <c r="D293" s="218"/>
      <c r="E293" s="219"/>
      <c r="F293" s="227" t="s">
        <v>418</v>
      </c>
      <c r="G293" s="227"/>
      <c r="H293" s="227"/>
      <c r="I293" s="227"/>
      <c r="J293" s="218"/>
      <c r="K293" s="221" t="n">
        <v>366.744</v>
      </c>
      <c r="L293" s="218"/>
      <c r="M293" s="218"/>
      <c r="N293" s="218"/>
      <c r="O293" s="218"/>
      <c r="P293" s="218"/>
      <c r="Q293" s="218"/>
      <c r="R293" s="222"/>
      <c r="T293" s="223"/>
      <c r="U293" s="218"/>
      <c r="V293" s="218"/>
      <c r="W293" s="218"/>
      <c r="X293" s="218"/>
      <c r="Y293" s="218"/>
      <c r="Z293" s="218"/>
      <c r="AA293" s="224"/>
      <c r="AT293" s="225" t="s">
        <v>201</v>
      </c>
      <c r="AU293" s="225" t="s">
        <v>88</v>
      </c>
      <c r="AV293" s="216" t="s">
        <v>88</v>
      </c>
      <c r="AW293" s="216" t="s">
        <v>33</v>
      </c>
      <c r="AX293" s="216" t="s">
        <v>76</v>
      </c>
      <c r="AY293" s="225" t="s">
        <v>175</v>
      </c>
    </row>
    <row collapsed="false" customFormat="true" customHeight="true" hidden="false" ht="22.5" outlineLevel="0" r="294" s="238">
      <c r="B294" s="239"/>
      <c r="C294" s="240"/>
      <c r="D294" s="240"/>
      <c r="E294" s="241"/>
      <c r="F294" s="247" t="s">
        <v>467</v>
      </c>
      <c r="G294" s="247"/>
      <c r="H294" s="247"/>
      <c r="I294" s="247"/>
      <c r="J294" s="240"/>
      <c r="K294" s="241"/>
      <c r="L294" s="240"/>
      <c r="M294" s="240"/>
      <c r="N294" s="240"/>
      <c r="O294" s="240"/>
      <c r="P294" s="240"/>
      <c r="Q294" s="240"/>
      <c r="R294" s="243"/>
      <c r="T294" s="244"/>
      <c r="U294" s="240"/>
      <c r="V294" s="240"/>
      <c r="W294" s="240"/>
      <c r="X294" s="240"/>
      <c r="Y294" s="240"/>
      <c r="Z294" s="240"/>
      <c r="AA294" s="245"/>
      <c r="AT294" s="246" t="s">
        <v>201</v>
      </c>
      <c r="AU294" s="246" t="s">
        <v>88</v>
      </c>
      <c r="AV294" s="238" t="s">
        <v>83</v>
      </c>
      <c r="AW294" s="238" t="s">
        <v>33</v>
      </c>
      <c r="AX294" s="238" t="s">
        <v>76</v>
      </c>
      <c r="AY294" s="246" t="s">
        <v>175</v>
      </c>
    </row>
    <row collapsed="false" customFormat="true" customHeight="true" hidden="false" ht="22.5" outlineLevel="0" r="295" s="216">
      <c r="B295" s="217"/>
      <c r="C295" s="218"/>
      <c r="D295" s="218"/>
      <c r="E295" s="219"/>
      <c r="F295" s="227" t="s">
        <v>422</v>
      </c>
      <c r="G295" s="227"/>
      <c r="H295" s="227"/>
      <c r="I295" s="227"/>
      <c r="J295" s="218"/>
      <c r="K295" s="221" t="n">
        <v>81.48</v>
      </c>
      <c r="L295" s="218"/>
      <c r="M295" s="218"/>
      <c r="N295" s="218"/>
      <c r="O295" s="218"/>
      <c r="P295" s="218"/>
      <c r="Q295" s="218"/>
      <c r="R295" s="222"/>
      <c r="T295" s="223"/>
      <c r="U295" s="218"/>
      <c r="V295" s="218"/>
      <c r="W295" s="218"/>
      <c r="X295" s="218"/>
      <c r="Y295" s="218"/>
      <c r="Z295" s="218"/>
      <c r="AA295" s="224"/>
      <c r="AT295" s="225" t="s">
        <v>201</v>
      </c>
      <c r="AU295" s="225" t="s">
        <v>88</v>
      </c>
      <c r="AV295" s="216" t="s">
        <v>88</v>
      </c>
      <c r="AW295" s="216" t="s">
        <v>33</v>
      </c>
      <c r="AX295" s="216" t="s">
        <v>76</v>
      </c>
      <c r="AY295" s="225" t="s">
        <v>175</v>
      </c>
    </row>
    <row collapsed="false" customFormat="true" customHeight="true" hidden="false" ht="22.5" outlineLevel="0" r="296" s="228">
      <c r="B296" s="229"/>
      <c r="C296" s="230"/>
      <c r="D296" s="230"/>
      <c r="E296" s="231"/>
      <c r="F296" s="232" t="s">
        <v>214</v>
      </c>
      <c r="G296" s="232"/>
      <c r="H296" s="232"/>
      <c r="I296" s="232"/>
      <c r="J296" s="230"/>
      <c r="K296" s="233" t="n">
        <v>448.224</v>
      </c>
      <c r="L296" s="230"/>
      <c r="M296" s="230"/>
      <c r="N296" s="230"/>
      <c r="O296" s="230"/>
      <c r="P296" s="230"/>
      <c r="Q296" s="230"/>
      <c r="R296" s="234"/>
      <c r="T296" s="235"/>
      <c r="U296" s="230"/>
      <c r="V296" s="230"/>
      <c r="W296" s="230"/>
      <c r="X296" s="230"/>
      <c r="Y296" s="230"/>
      <c r="Z296" s="230"/>
      <c r="AA296" s="236"/>
      <c r="AT296" s="237" t="s">
        <v>201</v>
      </c>
      <c r="AU296" s="237" t="s">
        <v>88</v>
      </c>
      <c r="AV296" s="228" t="s">
        <v>181</v>
      </c>
      <c r="AW296" s="228" t="s">
        <v>33</v>
      </c>
      <c r="AX296" s="228" t="s">
        <v>83</v>
      </c>
      <c r="AY296" s="237" t="s">
        <v>175</v>
      </c>
    </row>
    <row collapsed="false" customFormat="true" customHeight="true" hidden="false" ht="69.75" outlineLevel="0" r="297" s="32">
      <c r="B297" s="171"/>
      <c r="C297" s="206" t="s">
        <v>368</v>
      </c>
      <c r="D297" s="206" t="s">
        <v>177</v>
      </c>
      <c r="E297" s="207" t="s">
        <v>468</v>
      </c>
      <c r="F297" s="208" t="s">
        <v>469</v>
      </c>
      <c r="G297" s="208"/>
      <c r="H297" s="208"/>
      <c r="I297" s="208"/>
      <c r="J297" s="209" t="s">
        <v>221</v>
      </c>
      <c r="K297" s="210" t="n">
        <v>154.56</v>
      </c>
      <c r="L297" s="211" t="n">
        <v>0</v>
      </c>
      <c r="M297" s="211"/>
      <c r="N297" s="212" t="n">
        <f aca="false">ROUND(L297*K297,2)</f>
        <v>0</v>
      </c>
      <c r="O297" s="212"/>
      <c r="P297" s="212"/>
      <c r="Q297" s="212"/>
      <c r="R297" s="173"/>
      <c r="T297" s="213"/>
      <c r="U297" s="44" t="s">
        <v>43</v>
      </c>
      <c r="V297" s="34"/>
      <c r="W297" s="214" t="n">
        <f aca="false">V297*K297</f>
        <v>0</v>
      </c>
      <c r="X297" s="214" t="n">
        <v>0</v>
      </c>
      <c r="Y297" s="214" t="n">
        <f aca="false">X297*K297</f>
        <v>0</v>
      </c>
      <c r="Z297" s="214" t="n">
        <v>0</v>
      </c>
      <c r="AA297" s="215" t="n">
        <f aca="false">Z297*K297</f>
        <v>0</v>
      </c>
      <c r="AR297" s="10" t="s">
        <v>339</v>
      </c>
      <c r="AT297" s="10" t="s">
        <v>177</v>
      </c>
      <c r="AU297" s="10" t="s">
        <v>88</v>
      </c>
      <c r="AY297" s="10" t="s">
        <v>175</v>
      </c>
      <c r="BE297" s="134" t="n">
        <f aca="false">IF(U297="základní",N297,0)</f>
        <v>0</v>
      </c>
      <c r="BF297" s="134" t="n">
        <f aca="false">IF(U297="snížená",N297,0)</f>
        <v>0</v>
      </c>
      <c r="BG297" s="134" t="n">
        <f aca="false">IF(U297="zákl. přenesená",N297,0)</f>
        <v>0</v>
      </c>
      <c r="BH297" s="134" t="n">
        <f aca="false">IF(U297="sníž. přenesená",N297,0)</f>
        <v>0</v>
      </c>
      <c r="BI297" s="134" t="n">
        <f aca="false">IF(U297="nulová",N297,0)</f>
        <v>0</v>
      </c>
      <c r="BJ297" s="10" t="s">
        <v>88</v>
      </c>
      <c r="BK297" s="134" t="n">
        <f aca="false">ROUND(L297*K297,2)</f>
        <v>0</v>
      </c>
      <c r="BL297" s="10" t="s">
        <v>339</v>
      </c>
      <c r="BM297" s="10" t="s">
        <v>470</v>
      </c>
    </row>
    <row collapsed="false" customFormat="true" customHeight="true" hidden="false" ht="22.5" outlineLevel="0" r="298" s="238">
      <c r="B298" s="239"/>
      <c r="C298" s="240"/>
      <c r="D298" s="240"/>
      <c r="E298" s="241"/>
      <c r="F298" s="242" t="s">
        <v>471</v>
      </c>
      <c r="G298" s="242"/>
      <c r="H298" s="242"/>
      <c r="I298" s="242"/>
      <c r="J298" s="240"/>
      <c r="K298" s="241"/>
      <c r="L298" s="240"/>
      <c r="M298" s="240"/>
      <c r="N298" s="240"/>
      <c r="O298" s="240"/>
      <c r="P298" s="240"/>
      <c r="Q298" s="240"/>
      <c r="R298" s="243"/>
      <c r="T298" s="244"/>
      <c r="U298" s="240"/>
      <c r="V298" s="240"/>
      <c r="W298" s="240"/>
      <c r="X298" s="240"/>
      <c r="Y298" s="240"/>
      <c r="Z298" s="240"/>
      <c r="AA298" s="245"/>
      <c r="AT298" s="246" t="s">
        <v>201</v>
      </c>
      <c r="AU298" s="246" t="s">
        <v>88</v>
      </c>
      <c r="AV298" s="238" t="s">
        <v>83</v>
      </c>
      <c r="AW298" s="238" t="s">
        <v>33</v>
      </c>
      <c r="AX298" s="238" t="s">
        <v>76</v>
      </c>
      <c r="AY298" s="246" t="s">
        <v>175</v>
      </c>
    </row>
    <row collapsed="false" customFormat="true" customHeight="true" hidden="false" ht="22.5" outlineLevel="0" r="299" s="216">
      <c r="B299" s="217"/>
      <c r="C299" s="218"/>
      <c r="D299" s="218"/>
      <c r="E299" s="219"/>
      <c r="F299" s="227" t="s">
        <v>424</v>
      </c>
      <c r="G299" s="227"/>
      <c r="H299" s="227"/>
      <c r="I299" s="227"/>
      <c r="J299" s="218"/>
      <c r="K299" s="221" t="n">
        <v>154.56</v>
      </c>
      <c r="L299" s="218"/>
      <c r="M299" s="218"/>
      <c r="N299" s="218"/>
      <c r="O299" s="218"/>
      <c r="P299" s="218"/>
      <c r="Q299" s="218"/>
      <c r="R299" s="222"/>
      <c r="T299" s="223"/>
      <c r="U299" s="218"/>
      <c r="V299" s="218"/>
      <c r="W299" s="218"/>
      <c r="X299" s="218"/>
      <c r="Y299" s="218"/>
      <c r="Z299" s="218"/>
      <c r="AA299" s="224"/>
      <c r="AT299" s="225" t="s">
        <v>201</v>
      </c>
      <c r="AU299" s="225" t="s">
        <v>88</v>
      </c>
      <c r="AV299" s="216" t="s">
        <v>88</v>
      </c>
      <c r="AW299" s="216" t="s">
        <v>33</v>
      </c>
      <c r="AX299" s="216" t="s">
        <v>83</v>
      </c>
      <c r="AY299" s="225" t="s">
        <v>175</v>
      </c>
    </row>
    <row collapsed="false" customFormat="true" customHeight="true" hidden="false" ht="31.5" outlineLevel="0" r="300" s="32">
      <c r="B300" s="171"/>
      <c r="C300" s="206" t="s">
        <v>472</v>
      </c>
      <c r="D300" s="206" t="s">
        <v>177</v>
      </c>
      <c r="E300" s="207" t="s">
        <v>473</v>
      </c>
      <c r="F300" s="208" t="s">
        <v>474</v>
      </c>
      <c r="G300" s="208"/>
      <c r="H300" s="208"/>
      <c r="I300" s="208"/>
      <c r="J300" s="209" t="s">
        <v>303</v>
      </c>
      <c r="K300" s="210" t="n">
        <v>582</v>
      </c>
      <c r="L300" s="211" t="n">
        <v>0</v>
      </c>
      <c r="M300" s="211"/>
      <c r="N300" s="212" t="n">
        <f aca="false">ROUND(L300*K300,2)</f>
        <v>0</v>
      </c>
      <c r="O300" s="212"/>
      <c r="P300" s="212"/>
      <c r="Q300" s="212"/>
      <c r="R300" s="173"/>
      <c r="T300" s="213"/>
      <c r="U300" s="44" t="s">
        <v>43</v>
      </c>
      <c r="V300" s="34"/>
      <c r="W300" s="214" t="n">
        <f aca="false">V300*K300</f>
        <v>0</v>
      </c>
      <c r="X300" s="214" t="n">
        <v>0</v>
      </c>
      <c r="Y300" s="214" t="n">
        <f aca="false">X300*K300</f>
        <v>0</v>
      </c>
      <c r="Z300" s="214" t="n">
        <v>0</v>
      </c>
      <c r="AA300" s="215" t="n">
        <f aca="false">Z300*K300</f>
        <v>0</v>
      </c>
      <c r="AR300" s="10" t="s">
        <v>339</v>
      </c>
      <c r="AT300" s="10" t="s">
        <v>177</v>
      </c>
      <c r="AU300" s="10" t="s">
        <v>88</v>
      </c>
      <c r="AY300" s="10" t="s">
        <v>175</v>
      </c>
      <c r="BE300" s="134" t="n">
        <f aca="false">IF(U300="základní",N300,0)</f>
        <v>0</v>
      </c>
      <c r="BF300" s="134" t="n">
        <f aca="false">IF(U300="snížená",N300,0)</f>
        <v>0</v>
      </c>
      <c r="BG300" s="134" t="n">
        <f aca="false">IF(U300="zákl. přenesená",N300,0)</f>
        <v>0</v>
      </c>
      <c r="BH300" s="134" t="n">
        <f aca="false">IF(U300="sníž. přenesená",N300,0)</f>
        <v>0</v>
      </c>
      <c r="BI300" s="134" t="n">
        <f aca="false">IF(U300="nulová",N300,0)</f>
        <v>0</v>
      </c>
      <c r="BJ300" s="10" t="s">
        <v>88</v>
      </c>
      <c r="BK300" s="134" t="n">
        <f aca="false">ROUND(L300*K300,2)</f>
        <v>0</v>
      </c>
      <c r="BL300" s="10" t="s">
        <v>339</v>
      </c>
      <c r="BM300" s="10" t="s">
        <v>475</v>
      </c>
    </row>
    <row collapsed="false" customFormat="true" customHeight="true" hidden="false" ht="22.5" outlineLevel="0" r="301" s="216">
      <c r="B301" s="217"/>
      <c r="C301" s="218"/>
      <c r="D301" s="218"/>
      <c r="E301" s="219"/>
      <c r="F301" s="220" t="s">
        <v>476</v>
      </c>
      <c r="G301" s="220"/>
      <c r="H301" s="220"/>
      <c r="I301" s="220"/>
      <c r="J301" s="218"/>
      <c r="K301" s="221" t="n">
        <v>560</v>
      </c>
      <c r="L301" s="218"/>
      <c r="M301" s="218"/>
      <c r="N301" s="218"/>
      <c r="O301" s="218"/>
      <c r="P301" s="218"/>
      <c r="Q301" s="218"/>
      <c r="R301" s="222"/>
      <c r="T301" s="223"/>
      <c r="U301" s="218"/>
      <c r="V301" s="218"/>
      <c r="W301" s="218"/>
      <c r="X301" s="218"/>
      <c r="Y301" s="218"/>
      <c r="Z301" s="218"/>
      <c r="AA301" s="224"/>
      <c r="AT301" s="225" t="s">
        <v>201</v>
      </c>
      <c r="AU301" s="225" t="s">
        <v>88</v>
      </c>
      <c r="AV301" s="216" t="s">
        <v>88</v>
      </c>
      <c r="AW301" s="216" t="s">
        <v>33</v>
      </c>
      <c r="AX301" s="216" t="s">
        <v>76</v>
      </c>
      <c r="AY301" s="225" t="s">
        <v>175</v>
      </c>
    </row>
    <row collapsed="false" customFormat="true" customHeight="true" hidden="false" ht="22.5" outlineLevel="0" r="302" s="216">
      <c r="B302" s="217"/>
      <c r="C302" s="218"/>
      <c r="D302" s="218"/>
      <c r="E302" s="219"/>
      <c r="F302" s="227" t="s">
        <v>477</v>
      </c>
      <c r="G302" s="227"/>
      <c r="H302" s="227"/>
      <c r="I302" s="227"/>
      <c r="J302" s="218"/>
      <c r="K302" s="221" t="n">
        <v>22</v>
      </c>
      <c r="L302" s="218"/>
      <c r="M302" s="218"/>
      <c r="N302" s="218"/>
      <c r="O302" s="218"/>
      <c r="P302" s="218"/>
      <c r="Q302" s="218"/>
      <c r="R302" s="222"/>
      <c r="T302" s="223"/>
      <c r="U302" s="218"/>
      <c r="V302" s="218"/>
      <c r="W302" s="218"/>
      <c r="X302" s="218"/>
      <c r="Y302" s="218"/>
      <c r="Z302" s="218"/>
      <c r="AA302" s="224"/>
      <c r="AT302" s="225" t="s">
        <v>201</v>
      </c>
      <c r="AU302" s="225" t="s">
        <v>88</v>
      </c>
      <c r="AV302" s="216" t="s">
        <v>88</v>
      </c>
      <c r="AW302" s="216" t="s">
        <v>33</v>
      </c>
      <c r="AX302" s="216" t="s">
        <v>76</v>
      </c>
      <c r="AY302" s="225" t="s">
        <v>175</v>
      </c>
    </row>
    <row collapsed="false" customFormat="true" customHeight="true" hidden="false" ht="22.5" outlineLevel="0" r="303" s="228">
      <c r="B303" s="229"/>
      <c r="C303" s="230"/>
      <c r="D303" s="230"/>
      <c r="E303" s="231"/>
      <c r="F303" s="232" t="s">
        <v>214</v>
      </c>
      <c r="G303" s="232"/>
      <c r="H303" s="232"/>
      <c r="I303" s="232"/>
      <c r="J303" s="230"/>
      <c r="K303" s="233" t="n">
        <v>582</v>
      </c>
      <c r="L303" s="230"/>
      <c r="M303" s="230"/>
      <c r="N303" s="230"/>
      <c r="O303" s="230"/>
      <c r="P303" s="230"/>
      <c r="Q303" s="230"/>
      <c r="R303" s="234"/>
      <c r="T303" s="235"/>
      <c r="U303" s="230"/>
      <c r="V303" s="230"/>
      <c r="W303" s="230"/>
      <c r="X303" s="230"/>
      <c r="Y303" s="230"/>
      <c r="Z303" s="230"/>
      <c r="AA303" s="236"/>
      <c r="AT303" s="237" t="s">
        <v>201</v>
      </c>
      <c r="AU303" s="237" t="s">
        <v>88</v>
      </c>
      <c r="AV303" s="228" t="s">
        <v>181</v>
      </c>
      <c r="AW303" s="228" t="s">
        <v>33</v>
      </c>
      <c r="AX303" s="228" t="s">
        <v>83</v>
      </c>
      <c r="AY303" s="237" t="s">
        <v>175</v>
      </c>
    </row>
    <row collapsed="false" customFormat="true" customHeight="true" hidden="false" ht="31.5" outlineLevel="0" r="304" s="32">
      <c r="B304" s="171"/>
      <c r="C304" s="206" t="s">
        <v>478</v>
      </c>
      <c r="D304" s="206" t="s">
        <v>177</v>
      </c>
      <c r="E304" s="207" t="s">
        <v>479</v>
      </c>
      <c r="F304" s="208" t="s">
        <v>480</v>
      </c>
      <c r="G304" s="208"/>
      <c r="H304" s="208"/>
      <c r="I304" s="208"/>
      <c r="J304" s="209" t="s">
        <v>303</v>
      </c>
      <c r="K304" s="210" t="n">
        <v>46.8</v>
      </c>
      <c r="L304" s="211" t="n">
        <v>0</v>
      </c>
      <c r="M304" s="211"/>
      <c r="N304" s="212" t="n">
        <f aca="false">ROUND(L304*K304,2)</f>
        <v>0</v>
      </c>
      <c r="O304" s="212"/>
      <c r="P304" s="212"/>
      <c r="Q304" s="212"/>
      <c r="R304" s="173"/>
      <c r="T304" s="213"/>
      <c r="U304" s="44" t="s">
        <v>43</v>
      </c>
      <c r="V304" s="34"/>
      <c r="W304" s="214" t="n">
        <f aca="false">V304*K304</f>
        <v>0</v>
      </c>
      <c r="X304" s="214" t="n">
        <v>0</v>
      </c>
      <c r="Y304" s="214" t="n">
        <f aca="false">X304*K304</f>
        <v>0</v>
      </c>
      <c r="Z304" s="214" t="n">
        <v>0</v>
      </c>
      <c r="AA304" s="215" t="n">
        <f aca="false">Z304*K304</f>
        <v>0</v>
      </c>
      <c r="AR304" s="10" t="s">
        <v>339</v>
      </c>
      <c r="AT304" s="10" t="s">
        <v>177</v>
      </c>
      <c r="AU304" s="10" t="s">
        <v>88</v>
      </c>
      <c r="AY304" s="10" t="s">
        <v>175</v>
      </c>
      <c r="BE304" s="134" t="n">
        <f aca="false">IF(U304="základní",N304,0)</f>
        <v>0</v>
      </c>
      <c r="BF304" s="134" t="n">
        <f aca="false">IF(U304="snížená",N304,0)</f>
        <v>0</v>
      </c>
      <c r="BG304" s="134" t="n">
        <f aca="false">IF(U304="zákl. přenesená",N304,0)</f>
        <v>0</v>
      </c>
      <c r="BH304" s="134" t="n">
        <f aca="false">IF(U304="sníž. přenesená",N304,0)</f>
        <v>0</v>
      </c>
      <c r="BI304" s="134" t="n">
        <f aca="false">IF(U304="nulová",N304,0)</f>
        <v>0</v>
      </c>
      <c r="BJ304" s="10" t="s">
        <v>88</v>
      </c>
      <c r="BK304" s="134" t="n">
        <f aca="false">ROUND(L304*K304,2)</f>
        <v>0</v>
      </c>
      <c r="BL304" s="10" t="s">
        <v>339</v>
      </c>
      <c r="BM304" s="10" t="s">
        <v>481</v>
      </c>
    </row>
    <row collapsed="false" customFormat="true" customHeight="true" hidden="false" ht="22.5" outlineLevel="0" r="305" s="216">
      <c r="B305" s="217"/>
      <c r="C305" s="218"/>
      <c r="D305" s="218"/>
      <c r="E305" s="219"/>
      <c r="F305" s="220" t="s">
        <v>482</v>
      </c>
      <c r="G305" s="220"/>
      <c r="H305" s="220"/>
      <c r="I305" s="220"/>
      <c r="J305" s="218"/>
      <c r="K305" s="221" t="n">
        <v>44</v>
      </c>
      <c r="L305" s="218"/>
      <c r="M305" s="218"/>
      <c r="N305" s="218"/>
      <c r="O305" s="218"/>
      <c r="P305" s="218"/>
      <c r="Q305" s="218"/>
      <c r="R305" s="222"/>
      <c r="T305" s="223"/>
      <c r="U305" s="218"/>
      <c r="V305" s="218"/>
      <c r="W305" s="218"/>
      <c r="X305" s="218"/>
      <c r="Y305" s="218"/>
      <c r="Z305" s="218"/>
      <c r="AA305" s="224"/>
      <c r="AT305" s="225" t="s">
        <v>201</v>
      </c>
      <c r="AU305" s="225" t="s">
        <v>88</v>
      </c>
      <c r="AV305" s="216" t="s">
        <v>88</v>
      </c>
      <c r="AW305" s="216" t="s">
        <v>33</v>
      </c>
      <c r="AX305" s="216" t="s">
        <v>76</v>
      </c>
      <c r="AY305" s="225" t="s">
        <v>175</v>
      </c>
    </row>
    <row collapsed="false" customFormat="true" customHeight="true" hidden="false" ht="22.5" outlineLevel="0" r="306" s="216">
      <c r="B306" s="217"/>
      <c r="C306" s="218"/>
      <c r="D306" s="218"/>
      <c r="E306" s="219"/>
      <c r="F306" s="227" t="s">
        <v>483</v>
      </c>
      <c r="G306" s="227"/>
      <c r="H306" s="227"/>
      <c r="I306" s="227"/>
      <c r="J306" s="218"/>
      <c r="K306" s="221" t="n">
        <v>2.8</v>
      </c>
      <c r="L306" s="218"/>
      <c r="M306" s="218"/>
      <c r="N306" s="218"/>
      <c r="O306" s="218"/>
      <c r="P306" s="218"/>
      <c r="Q306" s="218"/>
      <c r="R306" s="222"/>
      <c r="T306" s="223"/>
      <c r="U306" s="218"/>
      <c r="V306" s="218"/>
      <c r="W306" s="218"/>
      <c r="X306" s="218"/>
      <c r="Y306" s="218"/>
      <c r="Z306" s="218"/>
      <c r="AA306" s="224"/>
      <c r="AT306" s="225" t="s">
        <v>201</v>
      </c>
      <c r="AU306" s="225" t="s">
        <v>88</v>
      </c>
      <c r="AV306" s="216" t="s">
        <v>88</v>
      </c>
      <c r="AW306" s="216" t="s">
        <v>33</v>
      </c>
      <c r="AX306" s="216" t="s">
        <v>76</v>
      </c>
      <c r="AY306" s="225" t="s">
        <v>175</v>
      </c>
    </row>
    <row collapsed="false" customFormat="true" customHeight="true" hidden="false" ht="22.5" outlineLevel="0" r="307" s="228">
      <c r="B307" s="229"/>
      <c r="C307" s="230"/>
      <c r="D307" s="230"/>
      <c r="E307" s="231"/>
      <c r="F307" s="232" t="s">
        <v>214</v>
      </c>
      <c r="G307" s="232"/>
      <c r="H307" s="232"/>
      <c r="I307" s="232"/>
      <c r="J307" s="230"/>
      <c r="K307" s="233" t="n">
        <v>46.8</v>
      </c>
      <c r="L307" s="230"/>
      <c r="M307" s="230"/>
      <c r="N307" s="230"/>
      <c r="O307" s="230"/>
      <c r="P307" s="230"/>
      <c r="Q307" s="230"/>
      <c r="R307" s="234"/>
      <c r="T307" s="235"/>
      <c r="U307" s="230"/>
      <c r="V307" s="230"/>
      <c r="W307" s="230"/>
      <c r="X307" s="230"/>
      <c r="Y307" s="230"/>
      <c r="Z307" s="230"/>
      <c r="AA307" s="236"/>
      <c r="AT307" s="237" t="s">
        <v>201</v>
      </c>
      <c r="AU307" s="237" t="s">
        <v>88</v>
      </c>
      <c r="AV307" s="228" t="s">
        <v>181</v>
      </c>
      <c r="AW307" s="228" t="s">
        <v>33</v>
      </c>
      <c r="AX307" s="228" t="s">
        <v>83</v>
      </c>
      <c r="AY307" s="237" t="s">
        <v>175</v>
      </c>
    </row>
    <row collapsed="false" customFormat="true" customHeight="true" hidden="false" ht="22.5" outlineLevel="0" r="308" s="32">
      <c r="B308" s="171"/>
      <c r="C308" s="248" t="s">
        <v>484</v>
      </c>
      <c r="D308" s="248" t="s">
        <v>295</v>
      </c>
      <c r="E308" s="249" t="s">
        <v>485</v>
      </c>
      <c r="F308" s="250" t="s">
        <v>486</v>
      </c>
      <c r="G308" s="250"/>
      <c r="H308" s="250"/>
      <c r="I308" s="250"/>
      <c r="J308" s="251" t="s">
        <v>180</v>
      </c>
      <c r="K308" s="252" t="n">
        <v>6.991</v>
      </c>
      <c r="L308" s="253" t="n">
        <v>0</v>
      </c>
      <c r="M308" s="253"/>
      <c r="N308" s="254" t="n">
        <f aca="false">ROUND(L308*K308,2)</f>
        <v>0</v>
      </c>
      <c r="O308" s="254"/>
      <c r="P308" s="254"/>
      <c r="Q308" s="254"/>
      <c r="R308" s="173"/>
      <c r="T308" s="213"/>
      <c r="U308" s="44" t="s">
        <v>43</v>
      </c>
      <c r="V308" s="34"/>
      <c r="W308" s="214" t="n">
        <f aca="false">V308*K308</f>
        <v>0</v>
      </c>
      <c r="X308" s="214" t="n">
        <v>0.55</v>
      </c>
      <c r="Y308" s="214" t="n">
        <f aca="false">X308*K308</f>
        <v>3.84505</v>
      </c>
      <c r="Z308" s="214" t="n">
        <v>0</v>
      </c>
      <c r="AA308" s="215" t="n">
        <f aca="false">Z308*K308</f>
        <v>0</v>
      </c>
      <c r="AR308" s="10" t="s">
        <v>368</v>
      </c>
      <c r="AT308" s="10" t="s">
        <v>295</v>
      </c>
      <c r="AU308" s="10" t="s">
        <v>88</v>
      </c>
      <c r="AY308" s="10" t="s">
        <v>175</v>
      </c>
      <c r="BE308" s="134" t="n">
        <f aca="false">IF(U308="základní",N308,0)</f>
        <v>0</v>
      </c>
      <c r="BF308" s="134" t="n">
        <f aca="false">IF(U308="snížená",N308,0)</f>
        <v>0</v>
      </c>
      <c r="BG308" s="134" t="n">
        <f aca="false">IF(U308="zákl. přenesená",N308,0)</f>
        <v>0</v>
      </c>
      <c r="BH308" s="134" t="n">
        <f aca="false">IF(U308="sníž. přenesená",N308,0)</f>
        <v>0</v>
      </c>
      <c r="BI308" s="134" t="n">
        <f aca="false">IF(U308="nulová",N308,0)</f>
        <v>0</v>
      </c>
      <c r="BJ308" s="10" t="s">
        <v>88</v>
      </c>
      <c r="BK308" s="134" t="n">
        <f aca="false">ROUND(L308*K308,2)</f>
        <v>0</v>
      </c>
      <c r="BL308" s="10" t="s">
        <v>339</v>
      </c>
      <c r="BM308" s="10" t="s">
        <v>487</v>
      </c>
    </row>
    <row collapsed="false" customFormat="true" customHeight="true" hidden="false" ht="22.5" outlineLevel="0" r="309" s="216">
      <c r="B309" s="217"/>
      <c r="C309" s="218"/>
      <c r="D309" s="218"/>
      <c r="E309" s="219"/>
      <c r="F309" s="220" t="s">
        <v>488</v>
      </c>
      <c r="G309" s="220"/>
      <c r="H309" s="220"/>
      <c r="I309" s="220"/>
      <c r="J309" s="218"/>
      <c r="K309" s="221" t="n">
        <v>5.04</v>
      </c>
      <c r="L309" s="218"/>
      <c r="M309" s="218"/>
      <c r="N309" s="218"/>
      <c r="O309" s="218"/>
      <c r="P309" s="218"/>
      <c r="Q309" s="218"/>
      <c r="R309" s="222"/>
      <c r="T309" s="223"/>
      <c r="U309" s="218"/>
      <c r="V309" s="218"/>
      <c r="W309" s="218"/>
      <c r="X309" s="218"/>
      <c r="Y309" s="218"/>
      <c r="Z309" s="218"/>
      <c r="AA309" s="224"/>
      <c r="AT309" s="225" t="s">
        <v>201</v>
      </c>
      <c r="AU309" s="225" t="s">
        <v>88</v>
      </c>
      <c r="AV309" s="216" t="s">
        <v>88</v>
      </c>
      <c r="AW309" s="216" t="s">
        <v>33</v>
      </c>
      <c r="AX309" s="216" t="s">
        <v>76</v>
      </c>
      <c r="AY309" s="225" t="s">
        <v>175</v>
      </c>
    </row>
    <row collapsed="false" customFormat="true" customHeight="true" hidden="false" ht="22.5" outlineLevel="0" r="310" s="216">
      <c r="B310" s="217"/>
      <c r="C310" s="218"/>
      <c r="D310" s="218"/>
      <c r="E310" s="219"/>
      <c r="F310" s="227" t="s">
        <v>489</v>
      </c>
      <c r="G310" s="227"/>
      <c r="H310" s="227"/>
      <c r="I310" s="227"/>
      <c r="J310" s="218"/>
      <c r="K310" s="221" t="n">
        <v>0.605</v>
      </c>
      <c r="L310" s="218"/>
      <c r="M310" s="218"/>
      <c r="N310" s="218"/>
      <c r="O310" s="218"/>
      <c r="P310" s="218"/>
      <c r="Q310" s="218"/>
      <c r="R310" s="222"/>
      <c r="T310" s="223"/>
      <c r="U310" s="218"/>
      <c r="V310" s="218"/>
      <c r="W310" s="218"/>
      <c r="X310" s="218"/>
      <c r="Y310" s="218"/>
      <c r="Z310" s="218"/>
      <c r="AA310" s="224"/>
      <c r="AT310" s="225" t="s">
        <v>201</v>
      </c>
      <c r="AU310" s="225" t="s">
        <v>88</v>
      </c>
      <c r="AV310" s="216" t="s">
        <v>88</v>
      </c>
      <c r="AW310" s="216" t="s">
        <v>33</v>
      </c>
      <c r="AX310" s="216" t="s">
        <v>76</v>
      </c>
      <c r="AY310" s="225" t="s">
        <v>175</v>
      </c>
    </row>
    <row collapsed="false" customFormat="true" customHeight="true" hidden="false" ht="22.5" outlineLevel="0" r="311" s="216">
      <c r="B311" s="217"/>
      <c r="C311" s="218"/>
      <c r="D311" s="218"/>
      <c r="E311" s="219"/>
      <c r="F311" s="227" t="s">
        <v>490</v>
      </c>
      <c r="G311" s="227"/>
      <c r="H311" s="227"/>
      <c r="I311" s="227"/>
      <c r="J311" s="218"/>
      <c r="K311" s="221" t="n">
        <v>0.166</v>
      </c>
      <c r="L311" s="218"/>
      <c r="M311" s="218"/>
      <c r="N311" s="218"/>
      <c r="O311" s="218"/>
      <c r="P311" s="218"/>
      <c r="Q311" s="218"/>
      <c r="R311" s="222"/>
      <c r="T311" s="223"/>
      <c r="U311" s="218"/>
      <c r="V311" s="218"/>
      <c r="W311" s="218"/>
      <c r="X311" s="218"/>
      <c r="Y311" s="218"/>
      <c r="Z311" s="218"/>
      <c r="AA311" s="224"/>
      <c r="AT311" s="225" t="s">
        <v>201</v>
      </c>
      <c r="AU311" s="225" t="s">
        <v>88</v>
      </c>
      <c r="AV311" s="216" t="s">
        <v>88</v>
      </c>
      <c r="AW311" s="216" t="s">
        <v>33</v>
      </c>
      <c r="AX311" s="216" t="s">
        <v>76</v>
      </c>
      <c r="AY311" s="225" t="s">
        <v>175</v>
      </c>
    </row>
    <row collapsed="false" customFormat="true" customHeight="true" hidden="false" ht="22.5" outlineLevel="0" r="312" s="216">
      <c r="B312" s="217"/>
      <c r="C312" s="218"/>
      <c r="D312" s="218"/>
      <c r="E312" s="219"/>
      <c r="F312" s="227" t="s">
        <v>491</v>
      </c>
      <c r="G312" s="227"/>
      <c r="H312" s="227"/>
      <c r="I312" s="227"/>
      <c r="J312" s="218"/>
      <c r="K312" s="221" t="n">
        <v>1.109</v>
      </c>
      <c r="L312" s="218"/>
      <c r="M312" s="218"/>
      <c r="N312" s="218"/>
      <c r="O312" s="218"/>
      <c r="P312" s="218"/>
      <c r="Q312" s="218"/>
      <c r="R312" s="222"/>
      <c r="T312" s="223"/>
      <c r="U312" s="218"/>
      <c r="V312" s="218"/>
      <c r="W312" s="218"/>
      <c r="X312" s="218"/>
      <c r="Y312" s="218"/>
      <c r="Z312" s="218"/>
      <c r="AA312" s="224"/>
      <c r="AT312" s="225" t="s">
        <v>201</v>
      </c>
      <c r="AU312" s="225" t="s">
        <v>88</v>
      </c>
      <c r="AV312" s="216" t="s">
        <v>88</v>
      </c>
      <c r="AW312" s="216" t="s">
        <v>33</v>
      </c>
      <c r="AX312" s="216" t="s">
        <v>76</v>
      </c>
      <c r="AY312" s="225" t="s">
        <v>175</v>
      </c>
    </row>
    <row collapsed="false" customFormat="true" customHeight="true" hidden="false" ht="22.5" outlineLevel="0" r="313" s="216">
      <c r="B313" s="217"/>
      <c r="C313" s="218"/>
      <c r="D313" s="218"/>
      <c r="E313" s="219"/>
      <c r="F313" s="227" t="s">
        <v>492</v>
      </c>
      <c r="G313" s="227"/>
      <c r="H313" s="227"/>
      <c r="I313" s="227"/>
      <c r="J313" s="218"/>
      <c r="K313" s="221" t="n">
        <v>0.071</v>
      </c>
      <c r="L313" s="218"/>
      <c r="M313" s="218"/>
      <c r="N313" s="218"/>
      <c r="O313" s="218"/>
      <c r="P313" s="218"/>
      <c r="Q313" s="218"/>
      <c r="R313" s="222"/>
      <c r="T313" s="223"/>
      <c r="U313" s="218"/>
      <c r="V313" s="218"/>
      <c r="W313" s="218"/>
      <c r="X313" s="218"/>
      <c r="Y313" s="218"/>
      <c r="Z313" s="218"/>
      <c r="AA313" s="224"/>
      <c r="AT313" s="225" t="s">
        <v>201</v>
      </c>
      <c r="AU313" s="225" t="s">
        <v>88</v>
      </c>
      <c r="AV313" s="216" t="s">
        <v>88</v>
      </c>
      <c r="AW313" s="216" t="s">
        <v>33</v>
      </c>
      <c r="AX313" s="216" t="s">
        <v>76</v>
      </c>
      <c r="AY313" s="225" t="s">
        <v>175</v>
      </c>
    </row>
    <row collapsed="false" customFormat="true" customHeight="true" hidden="false" ht="22.5" outlineLevel="0" r="314" s="228">
      <c r="B314" s="229"/>
      <c r="C314" s="230"/>
      <c r="D314" s="230"/>
      <c r="E314" s="231"/>
      <c r="F314" s="232" t="s">
        <v>214</v>
      </c>
      <c r="G314" s="232"/>
      <c r="H314" s="232"/>
      <c r="I314" s="232"/>
      <c r="J314" s="230"/>
      <c r="K314" s="233" t="n">
        <v>6.991</v>
      </c>
      <c r="L314" s="230"/>
      <c r="M314" s="230"/>
      <c r="N314" s="230"/>
      <c r="O314" s="230"/>
      <c r="P314" s="230"/>
      <c r="Q314" s="230"/>
      <c r="R314" s="234"/>
      <c r="T314" s="235"/>
      <c r="U314" s="230"/>
      <c r="V314" s="230"/>
      <c r="W314" s="230"/>
      <c r="X314" s="230"/>
      <c r="Y314" s="230"/>
      <c r="Z314" s="230"/>
      <c r="AA314" s="236"/>
      <c r="AT314" s="237" t="s">
        <v>201</v>
      </c>
      <c r="AU314" s="237" t="s">
        <v>88</v>
      </c>
      <c r="AV314" s="228" t="s">
        <v>181</v>
      </c>
      <c r="AW314" s="228" t="s">
        <v>33</v>
      </c>
      <c r="AX314" s="228" t="s">
        <v>83</v>
      </c>
      <c r="AY314" s="237" t="s">
        <v>175</v>
      </c>
    </row>
    <row collapsed="false" customFormat="true" customHeight="true" hidden="false" ht="31.5" outlineLevel="0" r="315" s="32">
      <c r="B315" s="171"/>
      <c r="C315" s="206" t="s">
        <v>493</v>
      </c>
      <c r="D315" s="206" t="s">
        <v>177</v>
      </c>
      <c r="E315" s="207" t="s">
        <v>494</v>
      </c>
      <c r="F315" s="208" t="s">
        <v>495</v>
      </c>
      <c r="G315" s="208"/>
      <c r="H315" s="208"/>
      <c r="I315" s="208"/>
      <c r="J315" s="209" t="s">
        <v>221</v>
      </c>
      <c r="K315" s="210" t="n">
        <v>461.2</v>
      </c>
      <c r="L315" s="211" t="n">
        <v>0</v>
      </c>
      <c r="M315" s="211"/>
      <c r="N315" s="212" t="n">
        <f aca="false">ROUND(L315*K315,2)</f>
        <v>0</v>
      </c>
      <c r="O315" s="212"/>
      <c r="P315" s="212"/>
      <c r="Q315" s="212"/>
      <c r="R315" s="173"/>
      <c r="T315" s="213"/>
      <c r="U315" s="44" t="s">
        <v>43</v>
      </c>
      <c r="V315" s="34"/>
      <c r="W315" s="214" t="n">
        <f aca="false">V315*K315</f>
        <v>0</v>
      </c>
      <c r="X315" s="214" t="n">
        <v>0</v>
      </c>
      <c r="Y315" s="214" t="n">
        <f aca="false">X315*K315</f>
        <v>0</v>
      </c>
      <c r="Z315" s="214" t="n">
        <v>0</v>
      </c>
      <c r="AA315" s="215" t="n">
        <f aca="false">Z315*K315</f>
        <v>0</v>
      </c>
      <c r="AR315" s="10" t="s">
        <v>339</v>
      </c>
      <c r="AT315" s="10" t="s">
        <v>177</v>
      </c>
      <c r="AU315" s="10" t="s">
        <v>88</v>
      </c>
      <c r="AY315" s="10" t="s">
        <v>175</v>
      </c>
      <c r="BE315" s="134" t="n">
        <f aca="false">IF(U315="základní",N315,0)</f>
        <v>0</v>
      </c>
      <c r="BF315" s="134" t="n">
        <f aca="false">IF(U315="snížená",N315,0)</f>
        <v>0</v>
      </c>
      <c r="BG315" s="134" t="n">
        <f aca="false">IF(U315="zákl. přenesená",N315,0)</f>
        <v>0</v>
      </c>
      <c r="BH315" s="134" t="n">
        <f aca="false">IF(U315="sníž. přenesená",N315,0)</f>
        <v>0</v>
      </c>
      <c r="BI315" s="134" t="n">
        <f aca="false">IF(U315="nulová",N315,0)</f>
        <v>0</v>
      </c>
      <c r="BJ315" s="10" t="s">
        <v>88</v>
      </c>
      <c r="BK315" s="134" t="n">
        <f aca="false">ROUND(L315*K315,2)</f>
        <v>0</v>
      </c>
      <c r="BL315" s="10" t="s">
        <v>339</v>
      </c>
      <c r="BM315" s="10" t="s">
        <v>496</v>
      </c>
    </row>
    <row collapsed="false" customFormat="true" customHeight="true" hidden="false" ht="31.5" outlineLevel="0" r="316" s="32">
      <c r="B316" s="171"/>
      <c r="C316" s="206" t="s">
        <v>497</v>
      </c>
      <c r="D316" s="206" t="s">
        <v>177</v>
      </c>
      <c r="E316" s="207" t="s">
        <v>498</v>
      </c>
      <c r="F316" s="208" t="s">
        <v>499</v>
      </c>
      <c r="G316" s="208"/>
      <c r="H316" s="208"/>
      <c r="I316" s="208"/>
      <c r="J316" s="209" t="s">
        <v>303</v>
      </c>
      <c r="K316" s="210" t="n">
        <v>560</v>
      </c>
      <c r="L316" s="211" t="n">
        <v>0</v>
      </c>
      <c r="M316" s="211"/>
      <c r="N316" s="212" t="n">
        <f aca="false">ROUND(L316*K316,2)</f>
        <v>0</v>
      </c>
      <c r="O316" s="212"/>
      <c r="P316" s="212"/>
      <c r="Q316" s="212"/>
      <c r="R316" s="173"/>
      <c r="T316" s="213"/>
      <c r="U316" s="44" t="s">
        <v>43</v>
      </c>
      <c r="V316" s="34"/>
      <c r="W316" s="214" t="n">
        <f aca="false">V316*K316</f>
        <v>0</v>
      </c>
      <c r="X316" s="214" t="n">
        <v>0</v>
      </c>
      <c r="Y316" s="214" t="n">
        <f aca="false">X316*K316</f>
        <v>0</v>
      </c>
      <c r="Z316" s="214" t="n">
        <v>0</v>
      </c>
      <c r="AA316" s="215" t="n">
        <f aca="false">Z316*K316</f>
        <v>0</v>
      </c>
      <c r="AR316" s="10" t="s">
        <v>339</v>
      </c>
      <c r="AT316" s="10" t="s">
        <v>177</v>
      </c>
      <c r="AU316" s="10" t="s">
        <v>88</v>
      </c>
      <c r="AY316" s="10" t="s">
        <v>175</v>
      </c>
      <c r="BE316" s="134" t="n">
        <f aca="false">IF(U316="základní",N316,0)</f>
        <v>0</v>
      </c>
      <c r="BF316" s="134" t="n">
        <f aca="false">IF(U316="snížená",N316,0)</f>
        <v>0</v>
      </c>
      <c r="BG316" s="134" t="n">
        <f aca="false">IF(U316="zákl. přenesená",N316,0)</f>
        <v>0</v>
      </c>
      <c r="BH316" s="134" t="n">
        <f aca="false">IF(U316="sníž. přenesená",N316,0)</f>
        <v>0</v>
      </c>
      <c r="BI316" s="134" t="n">
        <f aca="false">IF(U316="nulová",N316,0)</f>
        <v>0</v>
      </c>
      <c r="BJ316" s="10" t="s">
        <v>88</v>
      </c>
      <c r="BK316" s="134" t="n">
        <f aca="false">ROUND(L316*K316,2)</f>
        <v>0</v>
      </c>
      <c r="BL316" s="10" t="s">
        <v>339</v>
      </c>
      <c r="BM316" s="10" t="s">
        <v>500</v>
      </c>
    </row>
    <row collapsed="false" customFormat="true" customHeight="true" hidden="false" ht="22.5" outlineLevel="0" r="317" s="216">
      <c r="B317" s="217"/>
      <c r="C317" s="218"/>
      <c r="D317" s="218"/>
      <c r="E317" s="219"/>
      <c r="F317" s="220" t="s">
        <v>501</v>
      </c>
      <c r="G317" s="220"/>
      <c r="H317" s="220"/>
      <c r="I317" s="220"/>
      <c r="J317" s="218"/>
      <c r="K317" s="221" t="n">
        <v>560</v>
      </c>
      <c r="L317" s="218"/>
      <c r="M317" s="218"/>
      <c r="N317" s="218"/>
      <c r="O317" s="218"/>
      <c r="P317" s="218"/>
      <c r="Q317" s="218"/>
      <c r="R317" s="222"/>
      <c r="T317" s="223"/>
      <c r="U317" s="218"/>
      <c r="V317" s="218"/>
      <c r="W317" s="218"/>
      <c r="X317" s="218"/>
      <c r="Y317" s="218"/>
      <c r="Z317" s="218"/>
      <c r="AA317" s="224"/>
      <c r="AT317" s="225" t="s">
        <v>201</v>
      </c>
      <c r="AU317" s="225" t="s">
        <v>88</v>
      </c>
      <c r="AV317" s="216" t="s">
        <v>88</v>
      </c>
      <c r="AW317" s="216" t="s">
        <v>33</v>
      </c>
      <c r="AX317" s="216" t="s">
        <v>83</v>
      </c>
      <c r="AY317" s="225" t="s">
        <v>175</v>
      </c>
    </row>
    <row collapsed="false" customFormat="true" customHeight="true" hidden="false" ht="31.5" outlineLevel="0" r="318" s="32">
      <c r="B318" s="171"/>
      <c r="C318" s="248" t="s">
        <v>502</v>
      </c>
      <c r="D318" s="248" t="s">
        <v>295</v>
      </c>
      <c r="E318" s="249" t="s">
        <v>503</v>
      </c>
      <c r="F318" s="250" t="s">
        <v>504</v>
      </c>
      <c r="G318" s="250"/>
      <c r="H318" s="250"/>
      <c r="I318" s="250"/>
      <c r="J318" s="251" t="s">
        <v>180</v>
      </c>
      <c r="K318" s="252" t="n">
        <v>5.61</v>
      </c>
      <c r="L318" s="253" t="n">
        <v>0</v>
      </c>
      <c r="M318" s="253"/>
      <c r="N318" s="254" t="n">
        <f aca="false">ROUND(L318*K318,2)</f>
        <v>0</v>
      </c>
      <c r="O318" s="254"/>
      <c r="P318" s="254"/>
      <c r="Q318" s="254"/>
      <c r="R318" s="173"/>
      <c r="T318" s="213"/>
      <c r="U318" s="44" t="s">
        <v>43</v>
      </c>
      <c r="V318" s="34"/>
      <c r="W318" s="214" t="n">
        <f aca="false">V318*K318</f>
        <v>0</v>
      </c>
      <c r="X318" s="214" t="n">
        <v>0.55</v>
      </c>
      <c r="Y318" s="214" t="n">
        <f aca="false">X318*K318</f>
        <v>3.0855</v>
      </c>
      <c r="Z318" s="214" t="n">
        <v>0</v>
      </c>
      <c r="AA318" s="215" t="n">
        <f aca="false">Z318*K318</f>
        <v>0</v>
      </c>
      <c r="AR318" s="10" t="s">
        <v>368</v>
      </c>
      <c r="AT318" s="10" t="s">
        <v>295</v>
      </c>
      <c r="AU318" s="10" t="s">
        <v>88</v>
      </c>
      <c r="AY318" s="10" t="s">
        <v>175</v>
      </c>
      <c r="BE318" s="134" t="n">
        <f aca="false">IF(U318="základní",N318,0)</f>
        <v>0</v>
      </c>
      <c r="BF318" s="134" t="n">
        <f aca="false">IF(U318="snížená",N318,0)</f>
        <v>0</v>
      </c>
      <c r="BG318" s="134" t="n">
        <f aca="false">IF(U318="zákl. přenesená",N318,0)</f>
        <v>0</v>
      </c>
      <c r="BH318" s="134" t="n">
        <f aca="false">IF(U318="sníž. přenesená",N318,0)</f>
        <v>0</v>
      </c>
      <c r="BI318" s="134" t="n">
        <f aca="false">IF(U318="nulová",N318,0)</f>
        <v>0</v>
      </c>
      <c r="BJ318" s="10" t="s">
        <v>88</v>
      </c>
      <c r="BK318" s="134" t="n">
        <f aca="false">ROUND(L318*K318,2)</f>
        <v>0</v>
      </c>
      <c r="BL318" s="10" t="s">
        <v>339</v>
      </c>
      <c r="BM318" s="10" t="s">
        <v>505</v>
      </c>
    </row>
    <row collapsed="false" customFormat="true" customHeight="true" hidden="false" ht="22.5" outlineLevel="0" r="319" s="216">
      <c r="B319" s="217"/>
      <c r="C319" s="218"/>
      <c r="D319" s="218"/>
      <c r="E319" s="219"/>
      <c r="F319" s="220" t="s">
        <v>506</v>
      </c>
      <c r="G319" s="220"/>
      <c r="H319" s="220"/>
      <c r="I319" s="220"/>
      <c r="J319" s="218"/>
      <c r="K319" s="221" t="n">
        <v>3.63</v>
      </c>
      <c r="L319" s="218"/>
      <c r="M319" s="218"/>
      <c r="N319" s="218"/>
      <c r="O319" s="218"/>
      <c r="P319" s="218"/>
      <c r="Q319" s="218"/>
      <c r="R319" s="222"/>
      <c r="T319" s="223"/>
      <c r="U319" s="218"/>
      <c r="V319" s="218"/>
      <c r="W319" s="218"/>
      <c r="X319" s="218"/>
      <c r="Y319" s="218"/>
      <c r="Z319" s="218"/>
      <c r="AA319" s="224"/>
      <c r="AT319" s="225" t="s">
        <v>201</v>
      </c>
      <c r="AU319" s="225" t="s">
        <v>88</v>
      </c>
      <c r="AV319" s="216" t="s">
        <v>88</v>
      </c>
      <c r="AW319" s="216" t="s">
        <v>33</v>
      </c>
      <c r="AX319" s="216" t="s">
        <v>76</v>
      </c>
      <c r="AY319" s="225" t="s">
        <v>175</v>
      </c>
    </row>
    <row collapsed="false" customFormat="true" customHeight="true" hidden="false" ht="22.5" outlineLevel="0" r="320" s="216">
      <c r="B320" s="217"/>
      <c r="C320" s="218"/>
      <c r="D320" s="218"/>
      <c r="E320" s="219"/>
      <c r="F320" s="227" t="s">
        <v>507</v>
      </c>
      <c r="G320" s="227"/>
      <c r="H320" s="227"/>
      <c r="I320" s="227"/>
      <c r="J320" s="218"/>
      <c r="K320" s="221" t="n">
        <v>1.47</v>
      </c>
      <c r="L320" s="218"/>
      <c r="M320" s="218"/>
      <c r="N320" s="218"/>
      <c r="O320" s="218"/>
      <c r="P320" s="218"/>
      <c r="Q320" s="218"/>
      <c r="R320" s="222"/>
      <c r="T320" s="223"/>
      <c r="U320" s="218"/>
      <c r="V320" s="218"/>
      <c r="W320" s="218"/>
      <c r="X320" s="218"/>
      <c r="Y320" s="218"/>
      <c r="Z320" s="218"/>
      <c r="AA320" s="224"/>
      <c r="AT320" s="225" t="s">
        <v>201</v>
      </c>
      <c r="AU320" s="225" t="s">
        <v>88</v>
      </c>
      <c r="AV320" s="216" t="s">
        <v>88</v>
      </c>
      <c r="AW320" s="216" t="s">
        <v>33</v>
      </c>
      <c r="AX320" s="216" t="s">
        <v>76</v>
      </c>
      <c r="AY320" s="225" t="s">
        <v>175</v>
      </c>
    </row>
    <row collapsed="false" customFormat="true" customHeight="true" hidden="false" ht="22.5" outlineLevel="0" r="321" s="228">
      <c r="B321" s="229"/>
      <c r="C321" s="230"/>
      <c r="D321" s="230"/>
      <c r="E321" s="231"/>
      <c r="F321" s="232" t="s">
        <v>214</v>
      </c>
      <c r="G321" s="232"/>
      <c r="H321" s="232"/>
      <c r="I321" s="232"/>
      <c r="J321" s="230"/>
      <c r="K321" s="233" t="n">
        <v>5.1</v>
      </c>
      <c r="L321" s="230"/>
      <c r="M321" s="230"/>
      <c r="N321" s="230"/>
      <c r="O321" s="230"/>
      <c r="P321" s="230"/>
      <c r="Q321" s="230"/>
      <c r="R321" s="234"/>
      <c r="T321" s="235"/>
      <c r="U321" s="230"/>
      <c r="V321" s="230"/>
      <c r="W321" s="230"/>
      <c r="X321" s="230"/>
      <c r="Y321" s="230"/>
      <c r="Z321" s="230"/>
      <c r="AA321" s="236"/>
      <c r="AT321" s="237" t="s">
        <v>201</v>
      </c>
      <c r="AU321" s="237" t="s">
        <v>88</v>
      </c>
      <c r="AV321" s="228" t="s">
        <v>181</v>
      </c>
      <c r="AW321" s="228" t="s">
        <v>33</v>
      </c>
      <c r="AX321" s="228" t="s">
        <v>83</v>
      </c>
      <c r="AY321" s="237" t="s">
        <v>175</v>
      </c>
    </row>
    <row collapsed="false" customFormat="true" customHeight="true" hidden="false" ht="31.5" outlineLevel="0" r="322" s="32">
      <c r="B322" s="171"/>
      <c r="C322" s="206" t="s">
        <v>508</v>
      </c>
      <c r="D322" s="206" t="s">
        <v>177</v>
      </c>
      <c r="E322" s="207" t="s">
        <v>509</v>
      </c>
      <c r="F322" s="208" t="s">
        <v>510</v>
      </c>
      <c r="G322" s="208"/>
      <c r="H322" s="208"/>
      <c r="I322" s="208"/>
      <c r="J322" s="209" t="s">
        <v>180</v>
      </c>
      <c r="K322" s="210" t="n">
        <v>12.601</v>
      </c>
      <c r="L322" s="211" t="n">
        <v>0</v>
      </c>
      <c r="M322" s="211"/>
      <c r="N322" s="212" t="n">
        <f aca="false">ROUND(L322*K322,2)</f>
        <v>0</v>
      </c>
      <c r="O322" s="212"/>
      <c r="P322" s="212"/>
      <c r="Q322" s="212"/>
      <c r="R322" s="173"/>
      <c r="T322" s="213"/>
      <c r="U322" s="44" t="s">
        <v>43</v>
      </c>
      <c r="V322" s="34"/>
      <c r="W322" s="214" t="n">
        <f aca="false">V322*K322</f>
        <v>0</v>
      </c>
      <c r="X322" s="214" t="n">
        <v>0.02337</v>
      </c>
      <c r="Y322" s="214" t="n">
        <f aca="false">X322*K322</f>
        <v>0.29448537</v>
      </c>
      <c r="Z322" s="214" t="n">
        <v>0</v>
      </c>
      <c r="AA322" s="215" t="n">
        <f aca="false">Z322*K322</f>
        <v>0</v>
      </c>
      <c r="AR322" s="10" t="s">
        <v>339</v>
      </c>
      <c r="AT322" s="10" t="s">
        <v>177</v>
      </c>
      <c r="AU322" s="10" t="s">
        <v>88</v>
      </c>
      <c r="AY322" s="10" t="s">
        <v>175</v>
      </c>
      <c r="BE322" s="134" t="n">
        <f aca="false">IF(U322="základní",N322,0)</f>
        <v>0</v>
      </c>
      <c r="BF322" s="134" t="n">
        <f aca="false">IF(U322="snížená",N322,0)</f>
        <v>0</v>
      </c>
      <c r="BG322" s="134" t="n">
        <f aca="false">IF(U322="zákl. přenesená",N322,0)</f>
        <v>0</v>
      </c>
      <c r="BH322" s="134" t="n">
        <f aca="false">IF(U322="sníž. přenesená",N322,0)</f>
        <v>0</v>
      </c>
      <c r="BI322" s="134" t="n">
        <f aca="false">IF(U322="nulová",N322,0)</f>
        <v>0</v>
      </c>
      <c r="BJ322" s="10" t="s">
        <v>88</v>
      </c>
      <c r="BK322" s="134" t="n">
        <f aca="false">ROUND(L322*K322,2)</f>
        <v>0</v>
      </c>
      <c r="BL322" s="10" t="s">
        <v>339</v>
      </c>
      <c r="BM322" s="10" t="s">
        <v>511</v>
      </c>
    </row>
    <row collapsed="false" customFormat="true" customHeight="true" hidden="false" ht="22.5" outlineLevel="0" r="323" s="216">
      <c r="B323" s="217"/>
      <c r="C323" s="218"/>
      <c r="D323" s="218"/>
      <c r="E323" s="219"/>
      <c r="F323" s="220" t="s">
        <v>512</v>
      </c>
      <c r="G323" s="220"/>
      <c r="H323" s="220"/>
      <c r="I323" s="220"/>
      <c r="J323" s="218"/>
      <c r="K323" s="221" t="n">
        <v>12.601</v>
      </c>
      <c r="L323" s="218"/>
      <c r="M323" s="218"/>
      <c r="N323" s="218"/>
      <c r="O323" s="218"/>
      <c r="P323" s="218"/>
      <c r="Q323" s="218"/>
      <c r="R323" s="222"/>
      <c r="T323" s="223"/>
      <c r="U323" s="218"/>
      <c r="V323" s="218"/>
      <c r="W323" s="218"/>
      <c r="X323" s="218"/>
      <c r="Y323" s="218"/>
      <c r="Z323" s="218"/>
      <c r="AA323" s="224"/>
      <c r="AT323" s="225" t="s">
        <v>201</v>
      </c>
      <c r="AU323" s="225" t="s">
        <v>88</v>
      </c>
      <c r="AV323" s="216" t="s">
        <v>88</v>
      </c>
      <c r="AW323" s="216" t="s">
        <v>33</v>
      </c>
      <c r="AX323" s="216" t="s">
        <v>83</v>
      </c>
      <c r="AY323" s="225" t="s">
        <v>175</v>
      </c>
    </row>
    <row collapsed="false" customFormat="true" customHeight="true" hidden="false" ht="22.5" outlineLevel="0" r="324" s="32">
      <c r="B324" s="171"/>
      <c r="C324" s="206" t="s">
        <v>513</v>
      </c>
      <c r="D324" s="206" t="s">
        <v>177</v>
      </c>
      <c r="E324" s="207" t="s">
        <v>514</v>
      </c>
      <c r="F324" s="208" t="s">
        <v>515</v>
      </c>
      <c r="G324" s="208"/>
      <c r="H324" s="208"/>
      <c r="I324" s="208"/>
      <c r="J324" s="209" t="s">
        <v>221</v>
      </c>
      <c r="K324" s="210" t="n">
        <v>53.68</v>
      </c>
      <c r="L324" s="211" t="n">
        <v>0</v>
      </c>
      <c r="M324" s="211"/>
      <c r="N324" s="212" t="n">
        <f aca="false">ROUND(L324*K324,2)</f>
        <v>0</v>
      </c>
      <c r="O324" s="212"/>
      <c r="P324" s="212"/>
      <c r="Q324" s="212"/>
      <c r="R324" s="173"/>
      <c r="T324" s="213"/>
      <c r="U324" s="44" t="s">
        <v>43</v>
      </c>
      <c r="V324" s="34"/>
      <c r="W324" s="214" t="n">
        <f aca="false">V324*K324</f>
        <v>0</v>
      </c>
      <c r="X324" s="214" t="n">
        <v>0</v>
      </c>
      <c r="Y324" s="214" t="n">
        <f aca="false">X324*K324</f>
        <v>0</v>
      </c>
      <c r="Z324" s="214" t="n">
        <v>0</v>
      </c>
      <c r="AA324" s="215" t="n">
        <f aca="false">Z324*K324</f>
        <v>0</v>
      </c>
      <c r="AR324" s="10" t="s">
        <v>339</v>
      </c>
      <c r="AT324" s="10" t="s">
        <v>177</v>
      </c>
      <c r="AU324" s="10" t="s">
        <v>88</v>
      </c>
      <c r="AY324" s="10" t="s">
        <v>175</v>
      </c>
      <c r="BE324" s="134" t="n">
        <f aca="false">IF(U324="základní",N324,0)</f>
        <v>0</v>
      </c>
      <c r="BF324" s="134" t="n">
        <f aca="false">IF(U324="snížená",N324,0)</f>
        <v>0</v>
      </c>
      <c r="BG324" s="134" t="n">
        <f aca="false">IF(U324="zákl. přenesená",N324,0)</f>
        <v>0</v>
      </c>
      <c r="BH324" s="134" t="n">
        <f aca="false">IF(U324="sníž. přenesená",N324,0)</f>
        <v>0</v>
      </c>
      <c r="BI324" s="134" t="n">
        <f aca="false">IF(U324="nulová",N324,0)</f>
        <v>0</v>
      </c>
      <c r="BJ324" s="10" t="s">
        <v>88</v>
      </c>
      <c r="BK324" s="134" t="n">
        <f aca="false">ROUND(L324*K324,2)</f>
        <v>0</v>
      </c>
      <c r="BL324" s="10" t="s">
        <v>339</v>
      </c>
      <c r="BM324" s="10" t="s">
        <v>516</v>
      </c>
    </row>
    <row collapsed="false" customFormat="true" customHeight="true" hidden="false" ht="22.5" outlineLevel="0" r="325" s="216">
      <c r="B325" s="217"/>
      <c r="C325" s="218"/>
      <c r="D325" s="218"/>
      <c r="E325" s="219"/>
      <c r="F325" s="220" t="s">
        <v>517</v>
      </c>
      <c r="G325" s="220"/>
      <c r="H325" s="220"/>
      <c r="I325" s="220"/>
      <c r="J325" s="218"/>
      <c r="K325" s="221" t="n">
        <v>53.68</v>
      </c>
      <c r="L325" s="218"/>
      <c r="M325" s="218"/>
      <c r="N325" s="218"/>
      <c r="O325" s="218"/>
      <c r="P325" s="218"/>
      <c r="Q325" s="218"/>
      <c r="R325" s="222"/>
      <c r="T325" s="223"/>
      <c r="U325" s="218"/>
      <c r="V325" s="218"/>
      <c r="W325" s="218"/>
      <c r="X325" s="218"/>
      <c r="Y325" s="218"/>
      <c r="Z325" s="218"/>
      <c r="AA325" s="224"/>
      <c r="AT325" s="225" t="s">
        <v>201</v>
      </c>
      <c r="AU325" s="225" t="s">
        <v>88</v>
      </c>
      <c r="AV325" s="216" t="s">
        <v>88</v>
      </c>
      <c r="AW325" s="216" t="s">
        <v>33</v>
      </c>
      <c r="AX325" s="216" t="s">
        <v>83</v>
      </c>
      <c r="AY325" s="225" t="s">
        <v>175</v>
      </c>
    </row>
    <row collapsed="false" customFormat="true" customHeight="true" hidden="false" ht="31.5" outlineLevel="0" r="326" s="32">
      <c r="B326" s="171"/>
      <c r="C326" s="248" t="s">
        <v>518</v>
      </c>
      <c r="D326" s="248" t="s">
        <v>295</v>
      </c>
      <c r="E326" s="249" t="s">
        <v>519</v>
      </c>
      <c r="F326" s="250" t="s">
        <v>520</v>
      </c>
      <c r="G326" s="250"/>
      <c r="H326" s="250"/>
      <c r="I326" s="250"/>
      <c r="J326" s="251" t="s">
        <v>221</v>
      </c>
      <c r="K326" s="252" t="n">
        <v>56.364</v>
      </c>
      <c r="L326" s="253" t="n">
        <v>0</v>
      </c>
      <c r="M326" s="253"/>
      <c r="N326" s="254" t="n">
        <f aca="false">ROUND(L326*K326,2)</f>
        <v>0</v>
      </c>
      <c r="O326" s="254"/>
      <c r="P326" s="254"/>
      <c r="Q326" s="254"/>
      <c r="R326" s="173"/>
      <c r="T326" s="213"/>
      <c r="U326" s="44" t="s">
        <v>43</v>
      </c>
      <c r="V326" s="34"/>
      <c r="W326" s="214" t="n">
        <f aca="false">V326*K326</f>
        <v>0</v>
      </c>
      <c r="X326" s="214" t="n">
        <v>0.024</v>
      </c>
      <c r="Y326" s="214" t="n">
        <f aca="false">X326*K326</f>
        <v>1.352736</v>
      </c>
      <c r="Z326" s="214" t="n">
        <v>0</v>
      </c>
      <c r="AA326" s="215" t="n">
        <f aca="false">Z326*K326</f>
        <v>0</v>
      </c>
      <c r="AR326" s="10" t="s">
        <v>368</v>
      </c>
      <c r="AT326" s="10" t="s">
        <v>295</v>
      </c>
      <c r="AU326" s="10" t="s">
        <v>88</v>
      </c>
      <c r="AY326" s="10" t="s">
        <v>175</v>
      </c>
      <c r="BE326" s="134" t="n">
        <f aca="false">IF(U326="základní",N326,0)</f>
        <v>0</v>
      </c>
      <c r="BF326" s="134" t="n">
        <f aca="false">IF(U326="snížená",N326,0)</f>
        <v>0</v>
      </c>
      <c r="BG326" s="134" t="n">
        <f aca="false">IF(U326="zákl. přenesená",N326,0)</f>
        <v>0</v>
      </c>
      <c r="BH326" s="134" t="n">
        <f aca="false">IF(U326="sníž. přenesená",N326,0)</f>
        <v>0</v>
      </c>
      <c r="BI326" s="134" t="n">
        <f aca="false">IF(U326="nulová",N326,0)</f>
        <v>0</v>
      </c>
      <c r="BJ326" s="10" t="s">
        <v>88</v>
      </c>
      <c r="BK326" s="134" t="n">
        <f aca="false">ROUND(L326*K326,2)</f>
        <v>0</v>
      </c>
      <c r="BL326" s="10" t="s">
        <v>339</v>
      </c>
      <c r="BM326" s="10" t="s">
        <v>521</v>
      </c>
    </row>
    <row collapsed="false" customFormat="true" customHeight="true" hidden="false" ht="22.5" outlineLevel="0" r="327" s="216">
      <c r="B327" s="217"/>
      <c r="C327" s="218"/>
      <c r="D327" s="218"/>
      <c r="E327" s="219"/>
      <c r="F327" s="220" t="s">
        <v>522</v>
      </c>
      <c r="G327" s="220"/>
      <c r="H327" s="220"/>
      <c r="I327" s="220"/>
      <c r="J327" s="218"/>
      <c r="K327" s="221" t="n">
        <v>56.364</v>
      </c>
      <c r="L327" s="218"/>
      <c r="M327" s="218"/>
      <c r="N327" s="218"/>
      <c r="O327" s="218"/>
      <c r="P327" s="218"/>
      <c r="Q327" s="218"/>
      <c r="R327" s="222"/>
      <c r="T327" s="223"/>
      <c r="U327" s="218"/>
      <c r="V327" s="218"/>
      <c r="W327" s="218"/>
      <c r="X327" s="218"/>
      <c r="Y327" s="218"/>
      <c r="Z327" s="218"/>
      <c r="AA327" s="224"/>
      <c r="AT327" s="225" t="s">
        <v>201</v>
      </c>
      <c r="AU327" s="225" t="s">
        <v>88</v>
      </c>
      <c r="AV327" s="216" t="s">
        <v>88</v>
      </c>
      <c r="AW327" s="216" t="s">
        <v>33</v>
      </c>
      <c r="AX327" s="216" t="s">
        <v>83</v>
      </c>
      <c r="AY327" s="225" t="s">
        <v>175</v>
      </c>
    </row>
    <row collapsed="false" customFormat="true" customHeight="true" hidden="false" ht="31.5" outlineLevel="0" r="328" s="32">
      <c r="B328" s="171"/>
      <c r="C328" s="206" t="s">
        <v>523</v>
      </c>
      <c r="D328" s="206" t="s">
        <v>177</v>
      </c>
      <c r="E328" s="207" t="s">
        <v>524</v>
      </c>
      <c r="F328" s="208" t="s">
        <v>525</v>
      </c>
      <c r="G328" s="208"/>
      <c r="H328" s="208"/>
      <c r="I328" s="208"/>
      <c r="J328" s="209" t="s">
        <v>303</v>
      </c>
      <c r="K328" s="210" t="n">
        <v>57.2</v>
      </c>
      <c r="L328" s="211" t="n">
        <v>0</v>
      </c>
      <c r="M328" s="211"/>
      <c r="N328" s="212" t="n">
        <f aca="false">ROUND(L328*K328,2)</f>
        <v>0</v>
      </c>
      <c r="O328" s="212"/>
      <c r="P328" s="212"/>
      <c r="Q328" s="212"/>
      <c r="R328" s="173"/>
      <c r="T328" s="213"/>
      <c r="U328" s="44" t="s">
        <v>43</v>
      </c>
      <c r="V328" s="34"/>
      <c r="W328" s="214" t="n">
        <f aca="false">V328*K328</f>
        <v>0</v>
      </c>
      <c r="X328" s="214" t="n">
        <v>0.00339</v>
      </c>
      <c r="Y328" s="214" t="n">
        <f aca="false">X328*K328</f>
        <v>0.193908</v>
      </c>
      <c r="Z328" s="214" t="n">
        <v>0</v>
      </c>
      <c r="AA328" s="215" t="n">
        <f aca="false">Z328*K328</f>
        <v>0</v>
      </c>
      <c r="AR328" s="10" t="s">
        <v>339</v>
      </c>
      <c r="AT328" s="10" t="s">
        <v>177</v>
      </c>
      <c r="AU328" s="10" t="s">
        <v>88</v>
      </c>
      <c r="AY328" s="10" t="s">
        <v>175</v>
      </c>
      <c r="BE328" s="134" t="n">
        <f aca="false">IF(U328="základní",N328,0)</f>
        <v>0</v>
      </c>
      <c r="BF328" s="134" t="n">
        <f aca="false">IF(U328="snížená",N328,0)</f>
        <v>0</v>
      </c>
      <c r="BG328" s="134" t="n">
        <f aca="false">IF(U328="zákl. přenesená",N328,0)</f>
        <v>0</v>
      </c>
      <c r="BH328" s="134" t="n">
        <f aca="false">IF(U328="sníž. přenesená",N328,0)</f>
        <v>0</v>
      </c>
      <c r="BI328" s="134" t="n">
        <f aca="false">IF(U328="nulová",N328,0)</f>
        <v>0</v>
      </c>
      <c r="BJ328" s="10" t="s">
        <v>88</v>
      </c>
      <c r="BK328" s="134" t="n">
        <f aca="false">ROUND(L328*K328,2)</f>
        <v>0</v>
      </c>
      <c r="BL328" s="10" t="s">
        <v>339</v>
      </c>
      <c r="BM328" s="10" t="s">
        <v>526</v>
      </c>
    </row>
    <row collapsed="false" customFormat="true" customHeight="true" hidden="false" ht="22.5" outlineLevel="0" r="329" s="216">
      <c r="B329" s="217"/>
      <c r="C329" s="218"/>
      <c r="D329" s="218"/>
      <c r="E329" s="219"/>
      <c r="F329" s="220" t="s">
        <v>527</v>
      </c>
      <c r="G329" s="220"/>
      <c r="H329" s="220"/>
      <c r="I329" s="220"/>
      <c r="J329" s="218"/>
      <c r="K329" s="221" t="n">
        <v>57.2</v>
      </c>
      <c r="L329" s="218"/>
      <c r="M329" s="218"/>
      <c r="N329" s="218"/>
      <c r="O329" s="218"/>
      <c r="P329" s="218"/>
      <c r="Q329" s="218"/>
      <c r="R329" s="222"/>
      <c r="T329" s="223"/>
      <c r="U329" s="218"/>
      <c r="V329" s="218"/>
      <c r="W329" s="218"/>
      <c r="X329" s="218"/>
      <c r="Y329" s="218"/>
      <c r="Z329" s="218"/>
      <c r="AA329" s="224"/>
      <c r="AT329" s="225" t="s">
        <v>201</v>
      </c>
      <c r="AU329" s="225" t="s">
        <v>88</v>
      </c>
      <c r="AV329" s="216" t="s">
        <v>88</v>
      </c>
      <c r="AW329" s="216" t="s">
        <v>33</v>
      </c>
      <c r="AX329" s="216" t="s">
        <v>83</v>
      </c>
      <c r="AY329" s="225" t="s">
        <v>175</v>
      </c>
    </row>
    <row collapsed="false" customFormat="true" customHeight="true" hidden="false" ht="31.5" outlineLevel="0" r="330" s="32">
      <c r="B330" s="171"/>
      <c r="C330" s="248" t="s">
        <v>528</v>
      </c>
      <c r="D330" s="248" t="s">
        <v>295</v>
      </c>
      <c r="E330" s="249" t="s">
        <v>529</v>
      </c>
      <c r="F330" s="250" t="s">
        <v>530</v>
      </c>
      <c r="G330" s="250"/>
      <c r="H330" s="250"/>
      <c r="I330" s="250"/>
      <c r="J330" s="251" t="s">
        <v>180</v>
      </c>
      <c r="K330" s="252" t="n">
        <v>1.359</v>
      </c>
      <c r="L330" s="253" t="n">
        <v>0</v>
      </c>
      <c r="M330" s="253"/>
      <c r="N330" s="254" t="n">
        <f aca="false">ROUND(L330*K330,2)</f>
        <v>0</v>
      </c>
      <c r="O330" s="254"/>
      <c r="P330" s="254"/>
      <c r="Q330" s="254"/>
      <c r="R330" s="173"/>
      <c r="T330" s="213"/>
      <c r="U330" s="44" t="s">
        <v>43</v>
      </c>
      <c r="V330" s="34"/>
      <c r="W330" s="214" t="n">
        <f aca="false">V330*K330</f>
        <v>0</v>
      </c>
      <c r="X330" s="214" t="n">
        <v>0.55</v>
      </c>
      <c r="Y330" s="214" t="n">
        <f aca="false">X330*K330</f>
        <v>0.74745</v>
      </c>
      <c r="Z330" s="214" t="n">
        <v>0</v>
      </c>
      <c r="AA330" s="215" t="n">
        <f aca="false">Z330*K330</f>
        <v>0</v>
      </c>
      <c r="AR330" s="10" t="s">
        <v>368</v>
      </c>
      <c r="AT330" s="10" t="s">
        <v>295</v>
      </c>
      <c r="AU330" s="10" t="s">
        <v>88</v>
      </c>
      <c r="AY330" s="10" t="s">
        <v>175</v>
      </c>
      <c r="BE330" s="134" t="n">
        <f aca="false">IF(U330="základní",N330,0)</f>
        <v>0</v>
      </c>
      <c r="BF330" s="134" t="n">
        <f aca="false">IF(U330="snížená",N330,0)</f>
        <v>0</v>
      </c>
      <c r="BG330" s="134" t="n">
        <f aca="false">IF(U330="zákl. přenesená",N330,0)</f>
        <v>0</v>
      </c>
      <c r="BH330" s="134" t="n">
        <f aca="false">IF(U330="sníž. přenesená",N330,0)</f>
        <v>0</v>
      </c>
      <c r="BI330" s="134" t="n">
        <f aca="false">IF(U330="nulová",N330,0)</f>
        <v>0</v>
      </c>
      <c r="BJ330" s="10" t="s">
        <v>88</v>
      </c>
      <c r="BK330" s="134" t="n">
        <f aca="false">ROUND(L330*K330,2)</f>
        <v>0</v>
      </c>
      <c r="BL330" s="10" t="s">
        <v>339</v>
      </c>
      <c r="BM330" s="10" t="s">
        <v>531</v>
      </c>
    </row>
    <row collapsed="false" customFormat="true" customHeight="true" hidden="false" ht="22.5" outlineLevel="0" r="331" s="238">
      <c r="B331" s="239"/>
      <c r="C331" s="240"/>
      <c r="D331" s="240"/>
      <c r="E331" s="241"/>
      <c r="F331" s="242" t="s">
        <v>532</v>
      </c>
      <c r="G331" s="242"/>
      <c r="H331" s="242"/>
      <c r="I331" s="242"/>
      <c r="J331" s="240"/>
      <c r="K331" s="241"/>
      <c r="L331" s="240"/>
      <c r="M331" s="240"/>
      <c r="N331" s="240"/>
      <c r="O331" s="240"/>
      <c r="P331" s="240"/>
      <c r="Q331" s="240"/>
      <c r="R331" s="243"/>
      <c r="T331" s="244"/>
      <c r="U331" s="240"/>
      <c r="V331" s="240"/>
      <c r="W331" s="240"/>
      <c r="X331" s="240"/>
      <c r="Y331" s="240"/>
      <c r="Z331" s="240"/>
      <c r="AA331" s="245"/>
      <c r="AT331" s="246" t="s">
        <v>201</v>
      </c>
      <c r="AU331" s="246" t="s">
        <v>88</v>
      </c>
      <c r="AV331" s="238" t="s">
        <v>83</v>
      </c>
      <c r="AW331" s="238" t="s">
        <v>33</v>
      </c>
      <c r="AX331" s="238" t="s">
        <v>76</v>
      </c>
      <c r="AY331" s="246" t="s">
        <v>175</v>
      </c>
    </row>
    <row collapsed="false" customFormat="true" customHeight="true" hidden="false" ht="22.5" outlineLevel="0" r="332" s="216">
      <c r="B332" s="217"/>
      <c r="C332" s="218"/>
      <c r="D332" s="218"/>
      <c r="E332" s="219"/>
      <c r="F332" s="227" t="s">
        <v>533</v>
      </c>
      <c r="G332" s="227"/>
      <c r="H332" s="227"/>
      <c r="I332" s="227"/>
      <c r="J332" s="218"/>
      <c r="K332" s="221" t="n">
        <v>1.359</v>
      </c>
      <c r="L332" s="218"/>
      <c r="M332" s="218"/>
      <c r="N332" s="218"/>
      <c r="O332" s="218"/>
      <c r="P332" s="218"/>
      <c r="Q332" s="218"/>
      <c r="R332" s="222"/>
      <c r="T332" s="223"/>
      <c r="U332" s="218"/>
      <c r="V332" s="218"/>
      <c r="W332" s="218"/>
      <c r="X332" s="218"/>
      <c r="Y332" s="218"/>
      <c r="Z332" s="218"/>
      <c r="AA332" s="224"/>
      <c r="AT332" s="225" t="s">
        <v>201</v>
      </c>
      <c r="AU332" s="225" t="s">
        <v>88</v>
      </c>
      <c r="AV332" s="216" t="s">
        <v>88</v>
      </c>
      <c r="AW332" s="216" t="s">
        <v>33</v>
      </c>
      <c r="AX332" s="216" t="s">
        <v>83</v>
      </c>
      <c r="AY332" s="225" t="s">
        <v>175</v>
      </c>
    </row>
    <row collapsed="false" customFormat="true" customHeight="true" hidden="false" ht="31.5" outlineLevel="0" r="333" s="32">
      <c r="B333" s="171"/>
      <c r="C333" s="206" t="s">
        <v>534</v>
      </c>
      <c r="D333" s="206" t="s">
        <v>177</v>
      </c>
      <c r="E333" s="207" t="s">
        <v>535</v>
      </c>
      <c r="F333" s="208" t="s">
        <v>536</v>
      </c>
      <c r="G333" s="208"/>
      <c r="H333" s="208"/>
      <c r="I333" s="208"/>
      <c r="J333" s="209" t="s">
        <v>303</v>
      </c>
      <c r="K333" s="210" t="n">
        <v>132</v>
      </c>
      <c r="L333" s="211" t="n">
        <v>0</v>
      </c>
      <c r="M333" s="211"/>
      <c r="N333" s="212" t="n">
        <f aca="false">ROUND(L333*K333,2)</f>
        <v>0</v>
      </c>
      <c r="O333" s="212"/>
      <c r="P333" s="212"/>
      <c r="Q333" s="212"/>
      <c r="R333" s="173"/>
      <c r="T333" s="213"/>
      <c r="U333" s="44" t="s">
        <v>43</v>
      </c>
      <c r="V333" s="34"/>
      <c r="W333" s="214" t="n">
        <f aca="false">V333*K333</f>
        <v>0</v>
      </c>
      <c r="X333" s="214" t="n">
        <v>0</v>
      </c>
      <c r="Y333" s="214" t="n">
        <f aca="false">X333*K333</f>
        <v>0</v>
      </c>
      <c r="Z333" s="214" t="n">
        <v>0</v>
      </c>
      <c r="AA333" s="215" t="n">
        <f aca="false">Z333*K333</f>
        <v>0</v>
      </c>
      <c r="AR333" s="10" t="s">
        <v>339</v>
      </c>
      <c r="AT333" s="10" t="s">
        <v>177</v>
      </c>
      <c r="AU333" s="10" t="s">
        <v>88</v>
      </c>
      <c r="AY333" s="10" t="s">
        <v>175</v>
      </c>
      <c r="BE333" s="134" t="n">
        <f aca="false">IF(U333="základní",N333,0)</f>
        <v>0</v>
      </c>
      <c r="BF333" s="134" t="n">
        <f aca="false">IF(U333="snížená",N333,0)</f>
        <v>0</v>
      </c>
      <c r="BG333" s="134" t="n">
        <f aca="false">IF(U333="zákl. přenesená",N333,0)</f>
        <v>0</v>
      </c>
      <c r="BH333" s="134" t="n">
        <f aca="false">IF(U333="sníž. přenesená",N333,0)</f>
        <v>0</v>
      </c>
      <c r="BI333" s="134" t="n">
        <f aca="false">IF(U333="nulová",N333,0)</f>
        <v>0</v>
      </c>
      <c r="BJ333" s="10" t="s">
        <v>88</v>
      </c>
      <c r="BK333" s="134" t="n">
        <f aca="false">ROUND(L333*K333,2)</f>
        <v>0</v>
      </c>
      <c r="BL333" s="10" t="s">
        <v>339</v>
      </c>
      <c r="BM333" s="10" t="s">
        <v>537</v>
      </c>
    </row>
    <row collapsed="false" customFormat="true" customHeight="true" hidden="false" ht="22.5" outlineLevel="0" r="334" s="238">
      <c r="B334" s="239"/>
      <c r="C334" s="240"/>
      <c r="D334" s="240"/>
      <c r="E334" s="241"/>
      <c r="F334" s="242" t="s">
        <v>538</v>
      </c>
      <c r="G334" s="242"/>
      <c r="H334" s="242"/>
      <c r="I334" s="242"/>
      <c r="J334" s="240"/>
      <c r="K334" s="241"/>
      <c r="L334" s="240"/>
      <c r="M334" s="240"/>
      <c r="N334" s="240"/>
      <c r="O334" s="240"/>
      <c r="P334" s="240"/>
      <c r="Q334" s="240"/>
      <c r="R334" s="243"/>
      <c r="T334" s="244"/>
      <c r="U334" s="240"/>
      <c r="V334" s="240"/>
      <c r="W334" s="240"/>
      <c r="X334" s="240"/>
      <c r="Y334" s="240"/>
      <c r="Z334" s="240"/>
      <c r="AA334" s="245"/>
      <c r="AT334" s="246" t="s">
        <v>201</v>
      </c>
      <c r="AU334" s="246" t="s">
        <v>88</v>
      </c>
      <c r="AV334" s="238" t="s">
        <v>83</v>
      </c>
      <c r="AW334" s="238" t="s">
        <v>33</v>
      </c>
      <c r="AX334" s="238" t="s">
        <v>76</v>
      </c>
      <c r="AY334" s="246" t="s">
        <v>175</v>
      </c>
    </row>
    <row collapsed="false" customFormat="true" customHeight="true" hidden="false" ht="22.5" outlineLevel="0" r="335" s="216">
      <c r="B335" s="217"/>
      <c r="C335" s="218"/>
      <c r="D335" s="218"/>
      <c r="E335" s="219"/>
      <c r="F335" s="227" t="s">
        <v>539</v>
      </c>
      <c r="G335" s="227"/>
      <c r="H335" s="227"/>
      <c r="I335" s="227"/>
      <c r="J335" s="218"/>
      <c r="K335" s="221" t="n">
        <v>120</v>
      </c>
      <c r="L335" s="218"/>
      <c r="M335" s="218"/>
      <c r="N335" s="218"/>
      <c r="O335" s="218"/>
      <c r="P335" s="218"/>
      <c r="Q335" s="218"/>
      <c r="R335" s="222"/>
      <c r="T335" s="223"/>
      <c r="U335" s="218"/>
      <c r="V335" s="218"/>
      <c r="W335" s="218"/>
      <c r="X335" s="218"/>
      <c r="Y335" s="218"/>
      <c r="Z335" s="218"/>
      <c r="AA335" s="224"/>
      <c r="AT335" s="225" t="s">
        <v>201</v>
      </c>
      <c r="AU335" s="225" t="s">
        <v>88</v>
      </c>
      <c r="AV335" s="216" t="s">
        <v>88</v>
      </c>
      <c r="AW335" s="216" t="s">
        <v>33</v>
      </c>
      <c r="AX335" s="216" t="s">
        <v>76</v>
      </c>
      <c r="AY335" s="225" t="s">
        <v>175</v>
      </c>
    </row>
    <row collapsed="false" customFormat="true" customHeight="true" hidden="false" ht="22.5" outlineLevel="0" r="336" s="216">
      <c r="B336" s="217"/>
      <c r="C336" s="218"/>
      <c r="D336" s="218"/>
      <c r="E336" s="219"/>
      <c r="F336" s="227" t="s">
        <v>540</v>
      </c>
      <c r="G336" s="227"/>
      <c r="H336" s="227"/>
      <c r="I336" s="227"/>
      <c r="J336" s="218"/>
      <c r="K336" s="221" t="n">
        <v>12</v>
      </c>
      <c r="L336" s="218"/>
      <c r="M336" s="218"/>
      <c r="N336" s="218"/>
      <c r="O336" s="218"/>
      <c r="P336" s="218"/>
      <c r="Q336" s="218"/>
      <c r="R336" s="222"/>
      <c r="T336" s="223"/>
      <c r="U336" s="218"/>
      <c r="V336" s="218"/>
      <c r="W336" s="218"/>
      <c r="X336" s="218"/>
      <c r="Y336" s="218"/>
      <c r="Z336" s="218"/>
      <c r="AA336" s="224"/>
      <c r="AT336" s="225" t="s">
        <v>201</v>
      </c>
      <c r="AU336" s="225" t="s">
        <v>88</v>
      </c>
      <c r="AV336" s="216" t="s">
        <v>88</v>
      </c>
      <c r="AW336" s="216" t="s">
        <v>33</v>
      </c>
      <c r="AX336" s="216" t="s">
        <v>76</v>
      </c>
      <c r="AY336" s="225" t="s">
        <v>175</v>
      </c>
    </row>
    <row collapsed="false" customFormat="true" customHeight="true" hidden="false" ht="22.5" outlineLevel="0" r="337" s="228">
      <c r="B337" s="229"/>
      <c r="C337" s="230"/>
      <c r="D337" s="230"/>
      <c r="E337" s="231"/>
      <c r="F337" s="232" t="s">
        <v>214</v>
      </c>
      <c r="G337" s="232"/>
      <c r="H337" s="232"/>
      <c r="I337" s="232"/>
      <c r="J337" s="230"/>
      <c r="K337" s="233" t="n">
        <v>132</v>
      </c>
      <c r="L337" s="230"/>
      <c r="M337" s="230"/>
      <c r="N337" s="230"/>
      <c r="O337" s="230"/>
      <c r="P337" s="230"/>
      <c r="Q337" s="230"/>
      <c r="R337" s="234"/>
      <c r="T337" s="235"/>
      <c r="U337" s="230"/>
      <c r="V337" s="230"/>
      <c r="W337" s="230"/>
      <c r="X337" s="230"/>
      <c r="Y337" s="230"/>
      <c r="Z337" s="230"/>
      <c r="AA337" s="236"/>
      <c r="AT337" s="237" t="s">
        <v>201</v>
      </c>
      <c r="AU337" s="237" t="s">
        <v>88</v>
      </c>
      <c r="AV337" s="228" t="s">
        <v>181</v>
      </c>
      <c r="AW337" s="228" t="s">
        <v>33</v>
      </c>
      <c r="AX337" s="228" t="s">
        <v>83</v>
      </c>
      <c r="AY337" s="237" t="s">
        <v>175</v>
      </c>
    </row>
    <row collapsed="false" customFormat="true" customHeight="true" hidden="false" ht="31.5" outlineLevel="0" r="338" s="32">
      <c r="B338" s="171"/>
      <c r="C338" s="206" t="s">
        <v>541</v>
      </c>
      <c r="D338" s="206" t="s">
        <v>177</v>
      </c>
      <c r="E338" s="207" t="s">
        <v>542</v>
      </c>
      <c r="F338" s="208" t="s">
        <v>543</v>
      </c>
      <c r="G338" s="208"/>
      <c r="H338" s="208"/>
      <c r="I338" s="208"/>
      <c r="J338" s="209" t="s">
        <v>303</v>
      </c>
      <c r="K338" s="210" t="n">
        <v>119.2</v>
      </c>
      <c r="L338" s="211" t="n">
        <v>0</v>
      </c>
      <c r="M338" s="211"/>
      <c r="N338" s="212" t="n">
        <f aca="false">ROUND(L338*K338,2)</f>
        <v>0</v>
      </c>
      <c r="O338" s="212"/>
      <c r="P338" s="212"/>
      <c r="Q338" s="212"/>
      <c r="R338" s="173"/>
      <c r="T338" s="213"/>
      <c r="U338" s="44" t="s">
        <v>43</v>
      </c>
      <c r="V338" s="34"/>
      <c r="W338" s="214" t="n">
        <f aca="false">V338*K338</f>
        <v>0</v>
      </c>
      <c r="X338" s="214" t="n">
        <v>0</v>
      </c>
      <c r="Y338" s="214" t="n">
        <f aca="false">X338*K338</f>
        <v>0</v>
      </c>
      <c r="Z338" s="214" t="n">
        <v>0</v>
      </c>
      <c r="AA338" s="215" t="n">
        <f aca="false">Z338*K338</f>
        <v>0</v>
      </c>
      <c r="AR338" s="10" t="s">
        <v>339</v>
      </c>
      <c r="AT338" s="10" t="s">
        <v>177</v>
      </c>
      <c r="AU338" s="10" t="s">
        <v>88</v>
      </c>
      <c r="AY338" s="10" t="s">
        <v>175</v>
      </c>
      <c r="BE338" s="134" t="n">
        <f aca="false">IF(U338="základní",N338,0)</f>
        <v>0</v>
      </c>
      <c r="BF338" s="134" t="n">
        <f aca="false">IF(U338="snížená",N338,0)</f>
        <v>0</v>
      </c>
      <c r="BG338" s="134" t="n">
        <f aca="false">IF(U338="zákl. přenesená",N338,0)</f>
        <v>0</v>
      </c>
      <c r="BH338" s="134" t="n">
        <f aca="false">IF(U338="sníž. přenesená",N338,0)</f>
        <v>0</v>
      </c>
      <c r="BI338" s="134" t="n">
        <f aca="false">IF(U338="nulová",N338,0)</f>
        <v>0</v>
      </c>
      <c r="BJ338" s="10" t="s">
        <v>88</v>
      </c>
      <c r="BK338" s="134" t="n">
        <f aca="false">ROUND(L338*K338,2)</f>
        <v>0</v>
      </c>
      <c r="BL338" s="10" t="s">
        <v>339</v>
      </c>
      <c r="BM338" s="10" t="s">
        <v>544</v>
      </c>
    </row>
    <row collapsed="false" customFormat="true" customHeight="true" hidden="false" ht="22.5" outlineLevel="0" r="339" s="238">
      <c r="B339" s="239"/>
      <c r="C339" s="240"/>
      <c r="D339" s="240"/>
      <c r="E339" s="241"/>
      <c r="F339" s="242" t="s">
        <v>538</v>
      </c>
      <c r="G339" s="242"/>
      <c r="H339" s="242"/>
      <c r="I339" s="242"/>
      <c r="J339" s="240"/>
      <c r="K339" s="241"/>
      <c r="L339" s="240"/>
      <c r="M339" s="240"/>
      <c r="N339" s="240"/>
      <c r="O339" s="240"/>
      <c r="P339" s="240"/>
      <c r="Q339" s="240"/>
      <c r="R339" s="243"/>
      <c r="T339" s="244"/>
      <c r="U339" s="240"/>
      <c r="V339" s="240"/>
      <c r="W339" s="240"/>
      <c r="X339" s="240"/>
      <c r="Y339" s="240"/>
      <c r="Z339" s="240"/>
      <c r="AA339" s="245"/>
      <c r="AT339" s="246" t="s">
        <v>201</v>
      </c>
      <c r="AU339" s="246" t="s">
        <v>88</v>
      </c>
      <c r="AV339" s="238" t="s">
        <v>83</v>
      </c>
      <c r="AW339" s="238" t="s">
        <v>33</v>
      </c>
      <c r="AX339" s="238" t="s">
        <v>76</v>
      </c>
      <c r="AY339" s="246" t="s">
        <v>175</v>
      </c>
    </row>
    <row collapsed="false" customFormat="true" customHeight="true" hidden="false" ht="22.5" outlineLevel="0" r="340" s="216">
      <c r="B340" s="217"/>
      <c r="C340" s="218"/>
      <c r="D340" s="218"/>
      <c r="E340" s="219"/>
      <c r="F340" s="227" t="s">
        <v>545</v>
      </c>
      <c r="G340" s="227"/>
      <c r="H340" s="227"/>
      <c r="I340" s="227"/>
      <c r="J340" s="218"/>
      <c r="K340" s="221" t="n">
        <v>48</v>
      </c>
      <c r="L340" s="218"/>
      <c r="M340" s="218"/>
      <c r="N340" s="218"/>
      <c r="O340" s="218"/>
      <c r="P340" s="218"/>
      <c r="Q340" s="218"/>
      <c r="R340" s="222"/>
      <c r="T340" s="223"/>
      <c r="U340" s="218"/>
      <c r="V340" s="218"/>
      <c r="W340" s="218"/>
      <c r="X340" s="218"/>
      <c r="Y340" s="218"/>
      <c r="Z340" s="218"/>
      <c r="AA340" s="224"/>
      <c r="AT340" s="225" t="s">
        <v>201</v>
      </c>
      <c r="AU340" s="225" t="s">
        <v>88</v>
      </c>
      <c r="AV340" s="216" t="s">
        <v>88</v>
      </c>
      <c r="AW340" s="216" t="s">
        <v>33</v>
      </c>
      <c r="AX340" s="216" t="s">
        <v>76</v>
      </c>
      <c r="AY340" s="225" t="s">
        <v>175</v>
      </c>
    </row>
    <row collapsed="false" customFormat="true" customHeight="true" hidden="false" ht="22.5" outlineLevel="0" r="341" s="216">
      <c r="B341" s="217"/>
      <c r="C341" s="218"/>
      <c r="D341" s="218"/>
      <c r="E341" s="219"/>
      <c r="F341" s="227" t="s">
        <v>546</v>
      </c>
      <c r="G341" s="227"/>
      <c r="H341" s="227"/>
      <c r="I341" s="227"/>
      <c r="J341" s="218"/>
      <c r="K341" s="221" t="n">
        <v>35.2</v>
      </c>
      <c r="L341" s="218"/>
      <c r="M341" s="218"/>
      <c r="N341" s="218"/>
      <c r="O341" s="218"/>
      <c r="P341" s="218"/>
      <c r="Q341" s="218"/>
      <c r="R341" s="222"/>
      <c r="T341" s="223"/>
      <c r="U341" s="218"/>
      <c r="V341" s="218"/>
      <c r="W341" s="218"/>
      <c r="X341" s="218"/>
      <c r="Y341" s="218"/>
      <c r="Z341" s="218"/>
      <c r="AA341" s="224"/>
      <c r="AT341" s="225" t="s">
        <v>201</v>
      </c>
      <c r="AU341" s="225" t="s">
        <v>88</v>
      </c>
      <c r="AV341" s="216" t="s">
        <v>88</v>
      </c>
      <c r="AW341" s="216" t="s">
        <v>33</v>
      </c>
      <c r="AX341" s="216" t="s">
        <v>76</v>
      </c>
      <c r="AY341" s="225" t="s">
        <v>175</v>
      </c>
    </row>
    <row collapsed="false" customFormat="true" customHeight="true" hidden="false" ht="22.5" outlineLevel="0" r="342" s="216">
      <c r="B342" s="217"/>
      <c r="C342" s="218"/>
      <c r="D342" s="218"/>
      <c r="E342" s="219"/>
      <c r="F342" s="227" t="s">
        <v>547</v>
      </c>
      <c r="G342" s="227"/>
      <c r="H342" s="227"/>
      <c r="I342" s="227"/>
      <c r="J342" s="218"/>
      <c r="K342" s="221" t="n">
        <v>36</v>
      </c>
      <c r="L342" s="218"/>
      <c r="M342" s="218"/>
      <c r="N342" s="218"/>
      <c r="O342" s="218"/>
      <c r="P342" s="218"/>
      <c r="Q342" s="218"/>
      <c r="R342" s="222"/>
      <c r="T342" s="223"/>
      <c r="U342" s="218"/>
      <c r="V342" s="218"/>
      <c r="W342" s="218"/>
      <c r="X342" s="218"/>
      <c r="Y342" s="218"/>
      <c r="Z342" s="218"/>
      <c r="AA342" s="224"/>
      <c r="AT342" s="225" t="s">
        <v>201</v>
      </c>
      <c r="AU342" s="225" t="s">
        <v>88</v>
      </c>
      <c r="AV342" s="216" t="s">
        <v>88</v>
      </c>
      <c r="AW342" s="216" t="s">
        <v>33</v>
      </c>
      <c r="AX342" s="216" t="s">
        <v>76</v>
      </c>
      <c r="AY342" s="225" t="s">
        <v>175</v>
      </c>
    </row>
    <row collapsed="false" customFormat="true" customHeight="true" hidden="false" ht="22.5" outlineLevel="0" r="343" s="228">
      <c r="B343" s="229"/>
      <c r="C343" s="230"/>
      <c r="D343" s="230"/>
      <c r="E343" s="231"/>
      <c r="F343" s="232" t="s">
        <v>214</v>
      </c>
      <c r="G343" s="232"/>
      <c r="H343" s="232"/>
      <c r="I343" s="232"/>
      <c r="J343" s="230"/>
      <c r="K343" s="233" t="n">
        <v>119.2</v>
      </c>
      <c r="L343" s="230"/>
      <c r="M343" s="230"/>
      <c r="N343" s="230"/>
      <c r="O343" s="230"/>
      <c r="P343" s="230"/>
      <c r="Q343" s="230"/>
      <c r="R343" s="234"/>
      <c r="T343" s="235"/>
      <c r="U343" s="230"/>
      <c r="V343" s="230"/>
      <c r="W343" s="230"/>
      <c r="X343" s="230"/>
      <c r="Y343" s="230"/>
      <c r="Z343" s="230"/>
      <c r="AA343" s="236"/>
      <c r="AT343" s="237" t="s">
        <v>201</v>
      </c>
      <c r="AU343" s="237" t="s">
        <v>88</v>
      </c>
      <c r="AV343" s="228" t="s">
        <v>181</v>
      </c>
      <c r="AW343" s="228" t="s">
        <v>33</v>
      </c>
      <c r="AX343" s="228" t="s">
        <v>83</v>
      </c>
      <c r="AY343" s="237" t="s">
        <v>175</v>
      </c>
    </row>
    <row collapsed="false" customFormat="true" customHeight="true" hidden="false" ht="31.5" outlineLevel="0" r="344" s="32">
      <c r="B344" s="171"/>
      <c r="C344" s="206" t="s">
        <v>548</v>
      </c>
      <c r="D344" s="206" t="s">
        <v>177</v>
      </c>
      <c r="E344" s="207" t="s">
        <v>549</v>
      </c>
      <c r="F344" s="208" t="s">
        <v>550</v>
      </c>
      <c r="G344" s="208"/>
      <c r="H344" s="208"/>
      <c r="I344" s="208"/>
      <c r="J344" s="209" t="s">
        <v>303</v>
      </c>
      <c r="K344" s="210" t="n">
        <v>48.8</v>
      </c>
      <c r="L344" s="211" t="n">
        <v>0</v>
      </c>
      <c r="M344" s="211"/>
      <c r="N344" s="212" t="n">
        <f aca="false">ROUND(L344*K344,2)</f>
        <v>0</v>
      </c>
      <c r="O344" s="212"/>
      <c r="P344" s="212"/>
      <c r="Q344" s="212"/>
      <c r="R344" s="173"/>
      <c r="T344" s="213"/>
      <c r="U344" s="44" t="s">
        <v>43</v>
      </c>
      <c r="V344" s="34"/>
      <c r="W344" s="214" t="n">
        <f aca="false">V344*K344</f>
        <v>0</v>
      </c>
      <c r="X344" s="214" t="n">
        <v>0</v>
      </c>
      <c r="Y344" s="214" t="n">
        <f aca="false">X344*K344</f>
        <v>0</v>
      </c>
      <c r="Z344" s="214" t="n">
        <v>0</v>
      </c>
      <c r="AA344" s="215" t="n">
        <f aca="false">Z344*K344</f>
        <v>0</v>
      </c>
      <c r="AR344" s="10" t="s">
        <v>339</v>
      </c>
      <c r="AT344" s="10" t="s">
        <v>177</v>
      </c>
      <c r="AU344" s="10" t="s">
        <v>88</v>
      </c>
      <c r="AY344" s="10" t="s">
        <v>175</v>
      </c>
      <c r="BE344" s="134" t="n">
        <f aca="false">IF(U344="základní",N344,0)</f>
        <v>0</v>
      </c>
      <c r="BF344" s="134" t="n">
        <f aca="false">IF(U344="snížená",N344,0)</f>
        <v>0</v>
      </c>
      <c r="BG344" s="134" t="n">
        <f aca="false">IF(U344="zákl. přenesená",N344,0)</f>
        <v>0</v>
      </c>
      <c r="BH344" s="134" t="n">
        <f aca="false">IF(U344="sníž. přenesená",N344,0)</f>
        <v>0</v>
      </c>
      <c r="BI344" s="134" t="n">
        <f aca="false">IF(U344="nulová",N344,0)</f>
        <v>0</v>
      </c>
      <c r="BJ344" s="10" t="s">
        <v>88</v>
      </c>
      <c r="BK344" s="134" t="n">
        <f aca="false">ROUND(L344*K344,2)</f>
        <v>0</v>
      </c>
      <c r="BL344" s="10" t="s">
        <v>339</v>
      </c>
      <c r="BM344" s="10" t="s">
        <v>551</v>
      </c>
    </row>
    <row collapsed="false" customFormat="true" customHeight="true" hidden="false" ht="22.5" outlineLevel="0" r="345" s="238">
      <c r="B345" s="239"/>
      <c r="C345" s="240"/>
      <c r="D345" s="240"/>
      <c r="E345" s="241"/>
      <c r="F345" s="242" t="s">
        <v>538</v>
      </c>
      <c r="G345" s="242"/>
      <c r="H345" s="242"/>
      <c r="I345" s="242"/>
      <c r="J345" s="240"/>
      <c r="K345" s="241"/>
      <c r="L345" s="240"/>
      <c r="M345" s="240"/>
      <c r="N345" s="240"/>
      <c r="O345" s="240"/>
      <c r="P345" s="240"/>
      <c r="Q345" s="240"/>
      <c r="R345" s="243"/>
      <c r="T345" s="244"/>
      <c r="U345" s="240"/>
      <c r="V345" s="240"/>
      <c r="W345" s="240"/>
      <c r="X345" s="240"/>
      <c r="Y345" s="240"/>
      <c r="Z345" s="240"/>
      <c r="AA345" s="245"/>
      <c r="AT345" s="246" t="s">
        <v>201</v>
      </c>
      <c r="AU345" s="246" t="s">
        <v>88</v>
      </c>
      <c r="AV345" s="238" t="s">
        <v>83</v>
      </c>
      <c r="AW345" s="238" t="s">
        <v>33</v>
      </c>
      <c r="AX345" s="238" t="s">
        <v>76</v>
      </c>
      <c r="AY345" s="246" t="s">
        <v>175</v>
      </c>
    </row>
    <row collapsed="false" customFormat="true" customHeight="true" hidden="false" ht="22.5" outlineLevel="0" r="346" s="216">
      <c r="B346" s="217"/>
      <c r="C346" s="218"/>
      <c r="D346" s="218"/>
      <c r="E346" s="219"/>
      <c r="F346" s="227" t="s">
        <v>552</v>
      </c>
      <c r="G346" s="227"/>
      <c r="H346" s="227"/>
      <c r="I346" s="227"/>
      <c r="J346" s="218"/>
      <c r="K346" s="221" t="n">
        <v>48.8</v>
      </c>
      <c r="L346" s="218"/>
      <c r="M346" s="218"/>
      <c r="N346" s="218"/>
      <c r="O346" s="218"/>
      <c r="P346" s="218"/>
      <c r="Q346" s="218"/>
      <c r="R346" s="222"/>
      <c r="T346" s="223"/>
      <c r="U346" s="218"/>
      <c r="V346" s="218"/>
      <c r="W346" s="218"/>
      <c r="X346" s="218"/>
      <c r="Y346" s="218"/>
      <c r="Z346" s="218"/>
      <c r="AA346" s="224"/>
      <c r="AT346" s="225" t="s">
        <v>201</v>
      </c>
      <c r="AU346" s="225" t="s">
        <v>88</v>
      </c>
      <c r="AV346" s="216" t="s">
        <v>88</v>
      </c>
      <c r="AW346" s="216" t="s">
        <v>33</v>
      </c>
      <c r="AX346" s="216" t="s">
        <v>83</v>
      </c>
      <c r="AY346" s="225" t="s">
        <v>175</v>
      </c>
    </row>
    <row collapsed="false" customFormat="true" customHeight="true" hidden="false" ht="31.5" outlineLevel="0" r="347" s="32">
      <c r="B347" s="171"/>
      <c r="C347" s="248" t="s">
        <v>553</v>
      </c>
      <c r="D347" s="248" t="s">
        <v>295</v>
      </c>
      <c r="E347" s="249" t="s">
        <v>554</v>
      </c>
      <c r="F347" s="250" t="s">
        <v>555</v>
      </c>
      <c r="G347" s="250"/>
      <c r="H347" s="250"/>
      <c r="I347" s="250"/>
      <c r="J347" s="251" t="s">
        <v>180</v>
      </c>
      <c r="K347" s="252" t="n">
        <v>5.688</v>
      </c>
      <c r="L347" s="253" t="n">
        <v>0</v>
      </c>
      <c r="M347" s="253"/>
      <c r="N347" s="254" t="n">
        <f aca="false">ROUND(L347*K347,2)</f>
        <v>0</v>
      </c>
      <c r="O347" s="254"/>
      <c r="P347" s="254"/>
      <c r="Q347" s="254"/>
      <c r="R347" s="173"/>
      <c r="T347" s="213"/>
      <c r="U347" s="44" t="s">
        <v>43</v>
      </c>
      <c r="V347" s="34"/>
      <c r="W347" s="214" t="n">
        <f aca="false">V347*K347</f>
        <v>0</v>
      </c>
      <c r="X347" s="214" t="n">
        <v>0.55</v>
      </c>
      <c r="Y347" s="214" t="n">
        <f aca="false">X347*K347</f>
        <v>3.1284</v>
      </c>
      <c r="Z347" s="214" t="n">
        <v>0</v>
      </c>
      <c r="AA347" s="215" t="n">
        <f aca="false">Z347*K347</f>
        <v>0</v>
      </c>
      <c r="AR347" s="10" t="s">
        <v>368</v>
      </c>
      <c r="AT347" s="10" t="s">
        <v>295</v>
      </c>
      <c r="AU347" s="10" t="s">
        <v>88</v>
      </c>
      <c r="AY347" s="10" t="s">
        <v>175</v>
      </c>
      <c r="BE347" s="134" t="n">
        <f aca="false">IF(U347="základní",N347,0)</f>
        <v>0</v>
      </c>
      <c r="BF347" s="134" t="n">
        <f aca="false">IF(U347="snížená",N347,0)</f>
        <v>0</v>
      </c>
      <c r="BG347" s="134" t="n">
        <f aca="false">IF(U347="zákl. přenesená",N347,0)</f>
        <v>0</v>
      </c>
      <c r="BH347" s="134" t="n">
        <f aca="false">IF(U347="sníž. přenesená",N347,0)</f>
        <v>0</v>
      </c>
      <c r="BI347" s="134" t="n">
        <f aca="false">IF(U347="nulová",N347,0)</f>
        <v>0</v>
      </c>
      <c r="BJ347" s="10" t="s">
        <v>88</v>
      </c>
      <c r="BK347" s="134" t="n">
        <f aca="false">ROUND(L347*K347,2)</f>
        <v>0</v>
      </c>
      <c r="BL347" s="10" t="s">
        <v>339</v>
      </c>
      <c r="BM347" s="10" t="s">
        <v>556</v>
      </c>
    </row>
    <row collapsed="false" customFormat="true" customHeight="true" hidden="false" ht="22.5" outlineLevel="0" r="348" s="238">
      <c r="B348" s="239"/>
      <c r="C348" s="240"/>
      <c r="D348" s="240"/>
      <c r="E348" s="241"/>
      <c r="F348" s="242" t="s">
        <v>538</v>
      </c>
      <c r="G348" s="242"/>
      <c r="H348" s="242"/>
      <c r="I348" s="242"/>
      <c r="J348" s="240"/>
      <c r="K348" s="241"/>
      <c r="L348" s="240"/>
      <c r="M348" s="240"/>
      <c r="N348" s="240"/>
      <c r="O348" s="240"/>
      <c r="P348" s="240"/>
      <c r="Q348" s="240"/>
      <c r="R348" s="243"/>
      <c r="T348" s="244"/>
      <c r="U348" s="240"/>
      <c r="V348" s="240"/>
      <c r="W348" s="240"/>
      <c r="X348" s="240"/>
      <c r="Y348" s="240"/>
      <c r="Z348" s="240"/>
      <c r="AA348" s="245"/>
      <c r="AT348" s="246" t="s">
        <v>201</v>
      </c>
      <c r="AU348" s="246" t="s">
        <v>88</v>
      </c>
      <c r="AV348" s="238" t="s">
        <v>83</v>
      </c>
      <c r="AW348" s="238" t="s">
        <v>33</v>
      </c>
      <c r="AX348" s="238" t="s">
        <v>76</v>
      </c>
      <c r="AY348" s="246" t="s">
        <v>175</v>
      </c>
    </row>
    <row collapsed="false" customFormat="true" customHeight="true" hidden="false" ht="22.5" outlineLevel="0" r="349" s="216">
      <c r="B349" s="217"/>
      <c r="C349" s="218"/>
      <c r="D349" s="218"/>
      <c r="E349" s="219"/>
      <c r="F349" s="227" t="s">
        <v>557</v>
      </c>
      <c r="G349" s="227"/>
      <c r="H349" s="227"/>
      <c r="I349" s="227"/>
      <c r="J349" s="218"/>
      <c r="K349" s="221" t="n">
        <v>1.512</v>
      </c>
      <c r="L349" s="218"/>
      <c r="M349" s="218"/>
      <c r="N349" s="218"/>
      <c r="O349" s="218"/>
      <c r="P349" s="218"/>
      <c r="Q349" s="218"/>
      <c r="R349" s="222"/>
      <c r="T349" s="223"/>
      <c r="U349" s="218"/>
      <c r="V349" s="218"/>
      <c r="W349" s="218"/>
      <c r="X349" s="218"/>
      <c r="Y349" s="218"/>
      <c r="Z349" s="218"/>
      <c r="AA349" s="224"/>
      <c r="AT349" s="225" t="s">
        <v>201</v>
      </c>
      <c r="AU349" s="225" t="s">
        <v>88</v>
      </c>
      <c r="AV349" s="216" t="s">
        <v>88</v>
      </c>
      <c r="AW349" s="216" t="s">
        <v>33</v>
      </c>
      <c r="AX349" s="216" t="s">
        <v>76</v>
      </c>
      <c r="AY349" s="225" t="s">
        <v>175</v>
      </c>
    </row>
    <row collapsed="false" customFormat="true" customHeight="true" hidden="false" ht="22.5" outlineLevel="0" r="350" s="216">
      <c r="B350" s="217"/>
      <c r="C350" s="218"/>
      <c r="D350" s="218"/>
      <c r="E350" s="219"/>
      <c r="F350" s="227" t="s">
        <v>558</v>
      </c>
      <c r="G350" s="227"/>
      <c r="H350" s="227"/>
      <c r="I350" s="227"/>
      <c r="J350" s="218"/>
      <c r="K350" s="221" t="n">
        <v>1.134</v>
      </c>
      <c r="L350" s="218"/>
      <c r="M350" s="218"/>
      <c r="N350" s="218"/>
      <c r="O350" s="218"/>
      <c r="P350" s="218"/>
      <c r="Q350" s="218"/>
      <c r="R350" s="222"/>
      <c r="T350" s="223"/>
      <c r="U350" s="218"/>
      <c r="V350" s="218"/>
      <c r="W350" s="218"/>
      <c r="X350" s="218"/>
      <c r="Y350" s="218"/>
      <c r="Z350" s="218"/>
      <c r="AA350" s="224"/>
      <c r="AT350" s="225" t="s">
        <v>201</v>
      </c>
      <c r="AU350" s="225" t="s">
        <v>88</v>
      </c>
      <c r="AV350" s="216" t="s">
        <v>88</v>
      </c>
      <c r="AW350" s="216" t="s">
        <v>33</v>
      </c>
      <c r="AX350" s="216" t="s">
        <v>76</v>
      </c>
      <c r="AY350" s="225" t="s">
        <v>175</v>
      </c>
    </row>
    <row collapsed="false" customFormat="true" customHeight="true" hidden="false" ht="22.5" outlineLevel="0" r="351" s="216">
      <c r="B351" s="217"/>
      <c r="C351" s="218"/>
      <c r="D351" s="218"/>
      <c r="E351" s="219"/>
      <c r="F351" s="227" t="s">
        <v>559</v>
      </c>
      <c r="G351" s="227"/>
      <c r="H351" s="227"/>
      <c r="I351" s="227"/>
      <c r="J351" s="218"/>
      <c r="K351" s="221" t="n">
        <v>1.537</v>
      </c>
      <c r="L351" s="218"/>
      <c r="M351" s="218"/>
      <c r="N351" s="218"/>
      <c r="O351" s="218"/>
      <c r="P351" s="218"/>
      <c r="Q351" s="218"/>
      <c r="R351" s="222"/>
      <c r="T351" s="223"/>
      <c r="U351" s="218"/>
      <c r="V351" s="218"/>
      <c r="W351" s="218"/>
      <c r="X351" s="218"/>
      <c r="Y351" s="218"/>
      <c r="Z351" s="218"/>
      <c r="AA351" s="224"/>
      <c r="AT351" s="225" t="s">
        <v>201</v>
      </c>
      <c r="AU351" s="225" t="s">
        <v>88</v>
      </c>
      <c r="AV351" s="216" t="s">
        <v>88</v>
      </c>
      <c r="AW351" s="216" t="s">
        <v>33</v>
      </c>
      <c r="AX351" s="216" t="s">
        <v>76</v>
      </c>
      <c r="AY351" s="225" t="s">
        <v>175</v>
      </c>
    </row>
    <row collapsed="false" customFormat="true" customHeight="true" hidden="false" ht="22.5" outlineLevel="0" r="352" s="216">
      <c r="B352" s="217"/>
      <c r="C352" s="218"/>
      <c r="D352" s="218"/>
      <c r="E352" s="219"/>
      <c r="F352" s="227" t="s">
        <v>560</v>
      </c>
      <c r="G352" s="227"/>
      <c r="H352" s="227"/>
      <c r="I352" s="227"/>
      <c r="J352" s="218"/>
      <c r="K352" s="221" t="n">
        <v>0.544</v>
      </c>
      <c r="L352" s="218"/>
      <c r="M352" s="218"/>
      <c r="N352" s="218"/>
      <c r="O352" s="218"/>
      <c r="P352" s="218"/>
      <c r="Q352" s="218"/>
      <c r="R352" s="222"/>
      <c r="T352" s="223"/>
      <c r="U352" s="218"/>
      <c r="V352" s="218"/>
      <c r="W352" s="218"/>
      <c r="X352" s="218"/>
      <c r="Y352" s="218"/>
      <c r="Z352" s="218"/>
      <c r="AA352" s="224"/>
      <c r="AT352" s="225" t="s">
        <v>201</v>
      </c>
      <c r="AU352" s="225" t="s">
        <v>88</v>
      </c>
      <c r="AV352" s="216" t="s">
        <v>88</v>
      </c>
      <c r="AW352" s="216" t="s">
        <v>33</v>
      </c>
      <c r="AX352" s="216" t="s">
        <v>76</v>
      </c>
      <c r="AY352" s="225" t="s">
        <v>175</v>
      </c>
    </row>
    <row collapsed="false" customFormat="true" customHeight="true" hidden="false" ht="22.5" outlineLevel="0" r="353" s="216">
      <c r="B353" s="217"/>
      <c r="C353" s="218"/>
      <c r="D353" s="218"/>
      <c r="E353" s="219"/>
      <c r="F353" s="227" t="s">
        <v>561</v>
      </c>
      <c r="G353" s="227"/>
      <c r="H353" s="227"/>
      <c r="I353" s="227"/>
      <c r="J353" s="218"/>
      <c r="K353" s="221" t="n">
        <v>0.129</v>
      </c>
      <c r="L353" s="218"/>
      <c r="M353" s="218"/>
      <c r="N353" s="218"/>
      <c r="O353" s="218"/>
      <c r="P353" s="218"/>
      <c r="Q353" s="218"/>
      <c r="R353" s="222"/>
      <c r="T353" s="223"/>
      <c r="U353" s="218"/>
      <c r="V353" s="218"/>
      <c r="W353" s="218"/>
      <c r="X353" s="218"/>
      <c r="Y353" s="218"/>
      <c r="Z353" s="218"/>
      <c r="AA353" s="224"/>
      <c r="AT353" s="225" t="s">
        <v>201</v>
      </c>
      <c r="AU353" s="225" t="s">
        <v>88</v>
      </c>
      <c r="AV353" s="216" t="s">
        <v>88</v>
      </c>
      <c r="AW353" s="216" t="s">
        <v>33</v>
      </c>
      <c r="AX353" s="216" t="s">
        <v>76</v>
      </c>
      <c r="AY353" s="225" t="s">
        <v>175</v>
      </c>
    </row>
    <row collapsed="false" customFormat="true" customHeight="true" hidden="false" ht="22.5" outlineLevel="0" r="354" s="216">
      <c r="B354" s="217"/>
      <c r="C354" s="218"/>
      <c r="D354" s="218"/>
      <c r="E354" s="219"/>
      <c r="F354" s="227" t="s">
        <v>562</v>
      </c>
      <c r="G354" s="227"/>
      <c r="H354" s="227"/>
      <c r="I354" s="227"/>
      <c r="J354" s="218"/>
      <c r="K354" s="221" t="n">
        <v>0.832</v>
      </c>
      <c r="L354" s="218"/>
      <c r="M354" s="218"/>
      <c r="N354" s="218"/>
      <c r="O354" s="218"/>
      <c r="P354" s="218"/>
      <c r="Q354" s="218"/>
      <c r="R354" s="222"/>
      <c r="T354" s="223"/>
      <c r="U354" s="218"/>
      <c r="V354" s="218"/>
      <c r="W354" s="218"/>
      <c r="X354" s="218"/>
      <c r="Y354" s="218"/>
      <c r="Z354" s="218"/>
      <c r="AA354" s="224"/>
      <c r="AT354" s="225" t="s">
        <v>201</v>
      </c>
      <c r="AU354" s="225" t="s">
        <v>88</v>
      </c>
      <c r="AV354" s="216" t="s">
        <v>88</v>
      </c>
      <c r="AW354" s="216" t="s">
        <v>33</v>
      </c>
      <c r="AX354" s="216" t="s">
        <v>76</v>
      </c>
      <c r="AY354" s="225" t="s">
        <v>175</v>
      </c>
    </row>
    <row collapsed="false" customFormat="true" customHeight="true" hidden="false" ht="22.5" outlineLevel="0" r="355" s="228">
      <c r="B355" s="229"/>
      <c r="C355" s="230"/>
      <c r="D355" s="230"/>
      <c r="E355" s="231"/>
      <c r="F355" s="232" t="s">
        <v>214</v>
      </c>
      <c r="G355" s="232"/>
      <c r="H355" s="232"/>
      <c r="I355" s="232"/>
      <c r="J355" s="230"/>
      <c r="K355" s="233" t="n">
        <v>5.688</v>
      </c>
      <c r="L355" s="230"/>
      <c r="M355" s="230"/>
      <c r="N355" s="230"/>
      <c r="O355" s="230"/>
      <c r="P355" s="230"/>
      <c r="Q355" s="230"/>
      <c r="R355" s="234"/>
      <c r="T355" s="235"/>
      <c r="U355" s="230"/>
      <c r="V355" s="230"/>
      <c r="W355" s="230"/>
      <c r="X355" s="230"/>
      <c r="Y355" s="230"/>
      <c r="Z355" s="230"/>
      <c r="AA355" s="236"/>
      <c r="AT355" s="237" t="s">
        <v>201</v>
      </c>
      <c r="AU355" s="237" t="s">
        <v>88</v>
      </c>
      <c r="AV355" s="228" t="s">
        <v>181</v>
      </c>
      <c r="AW355" s="228" t="s">
        <v>33</v>
      </c>
      <c r="AX355" s="228" t="s">
        <v>83</v>
      </c>
      <c r="AY355" s="237" t="s">
        <v>175</v>
      </c>
    </row>
    <row collapsed="false" customFormat="true" customHeight="true" hidden="false" ht="22.5" outlineLevel="0" r="356" s="32">
      <c r="B356" s="171"/>
      <c r="C356" s="206" t="s">
        <v>563</v>
      </c>
      <c r="D356" s="206" t="s">
        <v>177</v>
      </c>
      <c r="E356" s="207" t="s">
        <v>564</v>
      </c>
      <c r="F356" s="208" t="s">
        <v>565</v>
      </c>
      <c r="G356" s="208"/>
      <c r="H356" s="208"/>
      <c r="I356" s="208"/>
      <c r="J356" s="209" t="s">
        <v>180</v>
      </c>
      <c r="K356" s="210" t="n">
        <v>7.027</v>
      </c>
      <c r="L356" s="211" t="n">
        <v>0</v>
      </c>
      <c r="M356" s="211"/>
      <c r="N356" s="212" t="n">
        <f aca="false">ROUND(L356*K356,2)</f>
        <v>0</v>
      </c>
      <c r="O356" s="212"/>
      <c r="P356" s="212"/>
      <c r="Q356" s="212"/>
      <c r="R356" s="173"/>
      <c r="T356" s="213"/>
      <c r="U356" s="44" t="s">
        <v>43</v>
      </c>
      <c r="V356" s="34"/>
      <c r="W356" s="214" t="n">
        <f aca="false">V356*K356</f>
        <v>0</v>
      </c>
      <c r="X356" s="214" t="n">
        <v>0</v>
      </c>
      <c r="Y356" s="214" t="n">
        <f aca="false">X356*K356</f>
        <v>0</v>
      </c>
      <c r="Z356" s="214" t="n">
        <v>0</v>
      </c>
      <c r="AA356" s="215" t="n">
        <f aca="false">Z356*K356</f>
        <v>0</v>
      </c>
      <c r="AR356" s="10" t="s">
        <v>339</v>
      </c>
      <c r="AT356" s="10" t="s">
        <v>177</v>
      </c>
      <c r="AU356" s="10" t="s">
        <v>88</v>
      </c>
      <c r="AY356" s="10" t="s">
        <v>175</v>
      </c>
      <c r="BE356" s="134" t="n">
        <f aca="false">IF(U356="základní",N356,0)</f>
        <v>0</v>
      </c>
      <c r="BF356" s="134" t="n">
        <f aca="false">IF(U356="snížená",N356,0)</f>
        <v>0</v>
      </c>
      <c r="BG356" s="134" t="n">
        <f aca="false">IF(U356="zákl. přenesená",N356,0)</f>
        <v>0</v>
      </c>
      <c r="BH356" s="134" t="n">
        <f aca="false">IF(U356="sníž. přenesená",N356,0)</f>
        <v>0</v>
      </c>
      <c r="BI356" s="134" t="n">
        <f aca="false">IF(U356="nulová",N356,0)</f>
        <v>0</v>
      </c>
      <c r="BJ356" s="10" t="s">
        <v>88</v>
      </c>
      <c r="BK356" s="134" t="n">
        <f aca="false">ROUND(L356*K356,2)</f>
        <v>0</v>
      </c>
      <c r="BL356" s="10" t="s">
        <v>339</v>
      </c>
      <c r="BM356" s="10" t="s">
        <v>566</v>
      </c>
    </row>
    <row collapsed="false" customFormat="true" customHeight="true" hidden="false" ht="22.5" outlineLevel="0" r="357" s="216">
      <c r="B357" s="217"/>
      <c r="C357" s="218"/>
      <c r="D357" s="218"/>
      <c r="E357" s="219"/>
      <c r="F357" s="220" t="s">
        <v>567</v>
      </c>
      <c r="G357" s="220"/>
      <c r="H357" s="220"/>
      <c r="I357" s="220"/>
      <c r="J357" s="218"/>
      <c r="K357" s="221" t="n">
        <v>7.027</v>
      </c>
      <c r="L357" s="218"/>
      <c r="M357" s="218"/>
      <c r="N357" s="218"/>
      <c r="O357" s="218"/>
      <c r="P357" s="218"/>
      <c r="Q357" s="218"/>
      <c r="R357" s="222"/>
      <c r="T357" s="223"/>
      <c r="U357" s="218"/>
      <c r="V357" s="218"/>
      <c r="W357" s="218"/>
      <c r="X357" s="218"/>
      <c r="Y357" s="218"/>
      <c r="Z357" s="218"/>
      <c r="AA357" s="224"/>
      <c r="AT357" s="225" t="s">
        <v>201</v>
      </c>
      <c r="AU357" s="225" t="s">
        <v>88</v>
      </c>
      <c r="AV357" s="216" t="s">
        <v>88</v>
      </c>
      <c r="AW357" s="216" t="s">
        <v>33</v>
      </c>
      <c r="AX357" s="216" t="s">
        <v>83</v>
      </c>
      <c r="AY357" s="225" t="s">
        <v>175</v>
      </c>
    </row>
    <row collapsed="false" customFormat="true" customHeight="true" hidden="false" ht="31.5" outlineLevel="0" r="358" s="32">
      <c r="B358" s="171"/>
      <c r="C358" s="206" t="s">
        <v>568</v>
      </c>
      <c r="D358" s="206" t="s">
        <v>177</v>
      </c>
      <c r="E358" s="207" t="s">
        <v>569</v>
      </c>
      <c r="F358" s="208" t="s">
        <v>570</v>
      </c>
      <c r="G358" s="208"/>
      <c r="H358" s="208"/>
      <c r="I358" s="208"/>
      <c r="J358" s="209" t="s">
        <v>180</v>
      </c>
      <c r="K358" s="210" t="n">
        <v>5.668</v>
      </c>
      <c r="L358" s="211" t="n">
        <v>0</v>
      </c>
      <c r="M358" s="211"/>
      <c r="N358" s="212" t="n">
        <f aca="false">ROUND(L358*K358,2)</f>
        <v>0</v>
      </c>
      <c r="O358" s="212"/>
      <c r="P358" s="212"/>
      <c r="Q358" s="212"/>
      <c r="R358" s="173"/>
      <c r="T358" s="213"/>
      <c r="U358" s="44" t="s">
        <v>43</v>
      </c>
      <c r="V358" s="34"/>
      <c r="W358" s="214" t="n">
        <f aca="false">V358*K358</f>
        <v>0</v>
      </c>
      <c r="X358" s="214" t="n">
        <v>0.02447</v>
      </c>
      <c r="Y358" s="214" t="n">
        <f aca="false">X358*K358</f>
        <v>0.13869596</v>
      </c>
      <c r="Z358" s="214" t="n">
        <v>0</v>
      </c>
      <c r="AA358" s="215" t="n">
        <f aca="false">Z358*K358</f>
        <v>0</v>
      </c>
      <c r="AR358" s="10" t="s">
        <v>339</v>
      </c>
      <c r="AT358" s="10" t="s">
        <v>177</v>
      </c>
      <c r="AU358" s="10" t="s">
        <v>88</v>
      </c>
      <c r="AY358" s="10" t="s">
        <v>175</v>
      </c>
      <c r="BE358" s="134" t="n">
        <f aca="false">IF(U358="základní",N358,0)</f>
        <v>0</v>
      </c>
      <c r="BF358" s="134" t="n">
        <f aca="false">IF(U358="snížená",N358,0)</f>
        <v>0</v>
      </c>
      <c r="BG358" s="134" t="n">
        <f aca="false">IF(U358="zákl. přenesená",N358,0)</f>
        <v>0</v>
      </c>
      <c r="BH358" s="134" t="n">
        <f aca="false">IF(U358="sníž. přenesená",N358,0)</f>
        <v>0</v>
      </c>
      <c r="BI358" s="134" t="n">
        <f aca="false">IF(U358="nulová",N358,0)</f>
        <v>0</v>
      </c>
      <c r="BJ358" s="10" t="s">
        <v>88</v>
      </c>
      <c r="BK358" s="134" t="n">
        <f aca="false">ROUND(L358*K358,2)</f>
        <v>0</v>
      </c>
      <c r="BL358" s="10" t="s">
        <v>339</v>
      </c>
      <c r="BM358" s="10" t="s">
        <v>571</v>
      </c>
    </row>
    <row collapsed="false" customFormat="true" customHeight="true" hidden="false" ht="36.55" outlineLevel="0" r="359" s="32">
      <c r="B359" s="171"/>
      <c r="C359" s="206" t="s">
        <v>572</v>
      </c>
      <c r="D359" s="206" t="s">
        <v>177</v>
      </c>
      <c r="E359" s="207" t="s">
        <v>573</v>
      </c>
      <c r="F359" s="208" t="s">
        <v>574</v>
      </c>
      <c r="G359" s="208"/>
      <c r="H359" s="208"/>
      <c r="I359" s="208"/>
      <c r="J359" s="209" t="s">
        <v>221</v>
      </c>
      <c r="K359" s="210" t="n">
        <v>150.73</v>
      </c>
      <c r="L359" s="211" t="n">
        <v>0</v>
      </c>
      <c r="M359" s="211"/>
      <c r="N359" s="212" t="n">
        <f aca="false">ROUND(L359*K359,2)</f>
        <v>0</v>
      </c>
      <c r="O359" s="212"/>
      <c r="P359" s="212"/>
      <c r="Q359" s="212"/>
      <c r="R359" s="173"/>
      <c r="T359" s="213"/>
      <c r="U359" s="44" t="s">
        <v>43</v>
      </c>
      <c r="V359" s="34"/>
      <c r="W359" s="214" t="n">
        <f aca="false">V359*K359</f>
        <v>0</v>
      </c>
      <c r="X359" s="214" t="n">
        <v>0</v>
      </c>
      <c r="Y359" s="214" t="n">
        <f aca="false">X359*K359</f>
        <v>0</v>
      </c>
      <c r="Z359" s="214" t="n">
        <v>0</v>
      </c>
      <c r="AA359" s="215" t="n">
        <f aca="false">Z359*K359</f>
        <v>0</v>
      </c>
      <c r="AR359" s="10" t="s">
        <v>339</v>
      </c>
      <c r="AT359" s="10" t="s">
        <v>177</v>
      </c>
      <c r="AU359" s="10" t="s">
        <v>88</v>
      </c>
      <c r="AY359" s="10" t="s">
        <v>175</v>
      </c>
      <c r="BE359" s="134" t="n">
        <f aca="false">IF(U359="základní",N359,0)</f>
        <v>0</v>
      </c>
      <c r="BF359" s="134" t="n">
        <f aca="false">IF(U359="snížená",N359,0)</f>
        <v>0</v>
      </c>
      <c r="BG359" s="134" t="n">
        <f aca="false">IF(U359="zákl. přenesená",N359,0)</f>
        <v>0</v>
      </c>
      <c r="BH359" s="134" t="n">
        <f aca="false">IF(U359="sníž. přenesená",N359,0)</f>
        <v>0</v>
      </c>
      <c r="BI359" s="134" t="n">
        <f aca="false">IF(U359="nulová",N359,0)</f>
        <v>0</v>
      </c>
      <c r="BJ359" s="10" t="s">
        <v>88</v>
      </c>
      <c r="BK359" s="134" t="n">
        <f aca="false">ROUND(L359*K359,2)</f>
        <v>0</v>
      </c>
      <c r="BL359" s="10" t="s">
        <v>339</v>
      </c>
      <c r="BM359" s="10" t="s">
        <v>575</v>
      </c>
    </row>
    <row collapsed="false" customFormat="true" customHeight="true" hidden="false" ht="22.5" outlineLevel="0" r="360" s="216">
      <c r="B360" s="217"/>
      <c r="C360" s="218"/>
      <c r="D360" s="218"/>
      <c r="E360" s="219"/>
      <c r="F360" s="220" t="s">
        <v>576</v>
      </c>
      <c r="G360" s="220"/>
      <c r="H360" s="220"/>
      <c r="I360" s="220"/>
      <c r="J360" s="218"/>
      <c r="K360" s="221" t="n">
        <v>22.5</v>
      </c>
      <c r="L360" s="218"/>
      <c r="M360" s="218"/>
      <c r="N360" s="218"/>
      <c r="O360" s="218"/>
      <c r="P360" s="218"/>
      <c r="Q360" s="218"/>
      <c r="R360" s="222"/>
      <c r="T360" s="223"/>
      <c r="U360" s="218"/>
      <c r="V360" s="218"/>
      <c r="W360" s="218"/>
      <c r="X360" s="218"/>
      <c r="Y360" s="218"/>
      <c r="Z360" s="218"/>
      <c r="AA360" s="224"/>
      <c r="AT360" s="225" t="s">
        <v>201</v>
      </c>
      <c r="AU360" s="225" t="s">
        <v>88</v>
      </c>
      <c r="AV360" s="216" t="s">
        <v>88</v>
      </c>
      <c r="AW360" s="216" t="s">
        <v>33</v>
      </c>
      <c r="AX360" s="216" t="s">
        <v>76</v>
      </c>
      <c r="AY360" s="225" t="s">
        <v>175</v>
      </c>
    </row>
    <row collapsed="false" customFormat="true" customHeight="true" hidden="false" ht="22.5" outlineLevel="0" r="361" s="258">
      <c r="B361" s="259"/>
      <c r="C361" s="260"/>
      <c r="D361" s="260"/>
      <c r="E361" s="261"/>
      <c r="F361" s="262" t="s">
        <v>420</v>
      </c>
      <c r="G361" s="262"/>
      <c r="H361" s="262"/>
      <c r="I361" s="262"/>
      <c r="J361" s="260"/>
      <c r="K361" s="263" t="n">
        <v>22.5</v>
      </c>
      <c r="L361" s="260"/>
      <c r="M361" s="260"/>
      <c r="N361" s="260"/>
      <c r="O361" s="260"/>
      <c r="P361" s="260"/>
      <c r="Q361" s="260"/>
      <c r="R361" s="264"/>
      <c r="T361" s="265"/>
      <c r="U361" s="260"/>
      <c r="V361" s="260"/>
      <c r="W361" s="260"/>
      <c r="X361" s="260"/>
      <c r="Y361" s="260"/>
      <c r="Z361" s="260"/>
      <c r="AA361" s="266"/>
      <c r="AT361" s="267" t="s">
        <v>201</v>
      </c>
      <c r="AU361" s="267" t="s">
        <v>88</v>
      </c>
      <c r="AV361" s="258" t="s">
        <v>218</v>
      </c>
      <c r="AW361" s="258" t="s">
        <v>33</v>
      </c>
      <c r="AX361" s="258" t="s">
        <v>76</v>
      </c>
      <c r="AY361" s="267" t="s">
        <v>175</v>
      </c>
    </row>
    <row collapsed="false" customFormat="true" customHeight="true" hidden="false" ht="99.25" outlineLevel="0" r="362" s="216">
      <c r="B362" s="217"/>
      <c r="C362" s="218"/>
      <c r="D362" s="218"/>
      <c r="E362" s="219"/>
      <c r="F362" s="227" t="s">
        <v>577</v>
      </c>
      <c r="G362" s="227"/>
      <c r="H362" s="227"/>
      <c r="I362" s="227"/>
      <c r="J362" s="218"/>
      <c r="K362" s="221" t="n">
        <v>71.25</v>
      </c>
      <c r="L362" s="218"/>
      <c r="M362" s="218"/>
      <c r="N362" s="218"/>
      <c r="O362" s="218"/>
      <c r="P362" s="218"/>
      <c r="Q362" s="218"/>
      <c r="R362" s="222"/>
      <c r="T362" s="223"/>
      <c r="U362" s="218"/>
      <c r="V362" s="218"/>
      <c r="W362" s="218"/>
      <c r="X362" s="218"/>
      <c r="Y362" s="218"/>
      <c r="Z362" s="218"/>
      <c r="AA362" s="224"/>
      <c r="AT362" s="225" t="s">
        <v>201</v>
      </c>
      <c r="AU362" s="225" t="s">
        <v>88</v>
      </c>
      <c r="AV362" s="216" t="s">
        <v>88</v>
      </c>
      <c r="AW362" s="216" t="s">
        <v>33</v>
      </c>
      <c r="AX362" s="216" t="s">
        <v>76</v>
      </c>
      <c r="AY362" s="225" t="s">
        <v>175</v>
      </c>
    </row>
    <row collapsed="false" customFormat="true" customHeight="true" hidden="false" ht="22.5" outlineLevel="0" r="363" s="216">
      <c r="B363" s="217"/>
      <c r="C363" s="218"/>
      <c r="D363" s="218"/>
      <c r="E363" s="219"/>
      <c r="F363" s="227" t="s">
        <v>578</v>
      </c>
      <c r="G363" s="227"/>
      <c r="H363" s="227"/>
      <c r="I363" s="227"/>
      <c r="J363" s="218"/>
      <c r="K363" s="221" t="n">
        <v>56.98</v>
      </c>
      <c r="L363" s="218"/>
      <c r="M363" s="218"/>
      <c r="N363" s="218"/>
      <c r="O363" s="218"/>
      <c r="P363" s="218"/>
      <c r="Q363" s="218"/>
      <c r="R363" s="222"/>
      <c r="T363" s="223"/>
      <c r="U363" s="218"/>
      <c r="V363" s="218"/>
      <c r="W363" s="218"/>
      <c r="X363" s="218"/>
      <c r="Y363" s="218"/>
      <c r="Z363" s="218"/>
      <c r="AA363" s="224"/>
      <c r="AT363" s="225" t="s">
        <v>201</v>
      </c>
      <c r="AU363" s="225" t="s">
        <v>88</v>
      </c>
      <c r="AV363" s="216" t="s">
        <v>88</v>
      </c>
      <c r="AW363" s="216" t="s">
        <v>33</v>
      </c>
      <c r="AX363" s="216" t="s">
        <v>76</v>
      </c>
      <c r="AY363" s="225" t="s">
        <v>175</v>
      </c>
    </row>
    <row collapsed="false" customFormat="true" customHeight="true" hidden="false" ht="22.5" outlineLevel="0" r="364" s="258">
      <c r="B364" s="259"/>
      <c r="C364" s="260"/>
      <c r="D364" s="260"/>
      <c r="E364" s="261"/>
      <c r="F364" s="262" t="s">
        <v>420</v>
      </c>
      <c r="G364" s="262"/>
      <c r="H364" s="262"/>
      <c r="I364" s="262"/>
      <c r="J364" s="260"/>
      <c r="K364" s="263" t="n">
        <v>128.23</v>
      </c>
      <c r="L364" s="260"/>
      <c r="M364" s="260"/>
      <c r="N364" s="260"/>
      <c r="O364" s="260"/>
      <c r="P364" s="260"/>
      <c r="Q364" s="260"/>
      <c r="R364" s="264"/>
      <c r="T364" s="265"/>
      <c r="U364" s="260"/>
      <c r="V364" s="260"/>
      <c r="W364" s="260"/>
      <c r="X364" s="260"/>
      <c r="Y364" s="260"/>
      <c r="Z364" s="260"/>
      <c r="AA364" s="266"/>
      <c r="AT364" s="267" t="s">
        <v>201</v>
      </c>
      <c r="AU364" s="267" t="s">
        <v>88</v>
      </c>
      <c r="AV364" s="258" t="s">
        <v>218</v>
      </c>
      <c r="AW364" s="258" t="s">
        <v>33</v>
      </c>
      <c r="AX364" s="258" t="s">
        <v>76</v>
      </c>
      <c r="AY364" s="267" t="s">
        <v>175</v>
      </c>
    </row>
    <row collapsed="false" customFormat="true" customHeight="true" hidden="false" ht="22.5" outlineLevel="0" r="365" s="228">
      <c r="B365" s="229"/>
      <c r="C365" s="230"/>
      <c r="D365" s="230"/>
      <c r="E365" s="231"/>
      <c r="F365" s="232" t="s">
        <v>214</v>
      </c>
      <c r="G365" s="232"/>
      <c r="H365" s="232"/>
      <c r="I365" s="232"/>
      <c r="J365" s="230"/>
      <c r="K365" s="233" t="n">
        <v>150.73</v>
      </c>
      <c r="L365" s="230"/>
      <c r="M365" s="230"/>
      <c r="N365" s="230"/>
      <c r="O365" s="230"/>
      <c r="P365" s="230"/>
      <c r="Q365" s="230"/>
      <c r="R365" s="234"/>
      <c r="T365" s="235"/>
      <c r="U365" s="230"/>
      <c r="V365" s="230"/>
      <c r="W365" s="230"/>
      <c r="X365" s="230"/>
      <c r="Y365" s="230"/>
      <c r="Z365" s="230"/>
      <c r="AA365" s="236"/>
      <c r="AT365" s="237" t="s">
        <v>201</v>
      </c>
      <c r="AU365" s="237" t="s">
        <v>88</v>
      </c>
      <c r="AV365" s="228" t="s">
        <v>181</v>
      </c>
      <c r="AW365" s="228" t="s">
        <v>33</v>
      </c>
      <c r="AX365" s="228" t="s">
        <v>83</v>
      </c>
      <c r="AY365" s="237" t="s">
        <v>175</v>
      </c>
    </row>
    <row collapsed="false" customFormat="true" customHeight="true" hidden="false" ht="31.5" outlineLevel="0" r="366" s="32">
      <c r="B366" s="171"/>
      <c r="C366" s="248" t="s">
        <v>579</v>
      </c>
      <c r="D366" s="248" t="s">
        <v>295</v>
      </c>
      <c r="E366" s="249" t="s">
        <v>580</v>
      </c>
      <c r="F366" s="250" t="s">
        <v>581</v>
      </c>
      <c r="G366" s="250"/>
      <c r="H366" s="250"/>
      <c r="I366" s="250"/>
      <c r="J366" s="251" t="s">
        <v>221</v>
      </c>
      <c r="K366" s="252" t="n">
        <v>24.3</v>
      </c>
      <c r="L366" s="253" t="n">
        <v>0</v>
      </c>
      <c r="M366" s="253"/>
      <c r="N366" s="254" t="n">
        <f aca="false">ROUND(L366*K366,2)</f>
        <v>0</v>
      </c>
      <c r="O366" s="254"/>
      <c r="P366" s="254"/>
      <c r="Q366" s="254"/>
      <c r="R366" s="173"/>
      <c r="T366" s="213"/>
      <c r="U366" s="44" t="s">
        <v>43</v>
      </c>
      <c r="V366" s="34"/>
      <c r="W366" s="214" t="n">
        <f aca="false">V366*K366</f>
        <v>0</v>
      </c>
      <c r="X366" s="214" t="n">
        <v>0.0128</v>
      </c>
      <c r="Y366" s="214" t="n">
        <f aca="false">X366*K366</f>
        <v>0.31104</v>
      </c>
      <c r="Z366" s="214" t="n">
        <v>0</v>
      </c>
      <c r="AA366" s="215" t="n">
        <f aca="false">Z366*K366</f>
        <v>0</v>
      </c>
      <c r="AR366" s="10" t="s">
        <v>368</v>
      </c>
      <c r="AT366" s="10" t="s">
        <v>295</v>
      </c>
      <c r="AU366" s="10" t="s">
        <v>88</v>
      </c>
      <c r="AY366" s="10" t="s">
        <v>175</v>
      </c>
      <c r="BE366" s="134" t="n">
        <f aca="false">IF(U366="základní",N366,0)</f>
        <v>0</v>
      </c>
      <c r="BF366" s="134" t="n">
        <f aca="false">IF(U366="snížená",N366,0)</f>
        <v>0</v>
      </c>
      <c r="BG366" s="134" t="n">
        <f aca="false">IF(U366="zákl. přenesená",N366,0)</f>
        <v>0</v>
      </c>
      <c r="BH366" s="134" t="n">
        <f aca="false">IF(U366="sníž. přenesená",N366,0)</f>
        <v>0</v>
      </c>
      <c r="BI366" s="134" t="n">
        <f aca="false">IF(U366="nulová",N366,0)</f>
        <v>0</v>
      </c>
      <c r="BJ366" s="10" t="s">
        <v>88</v>
      </c>
      <c r="BK366" s="134" t="n">
        <f aca="false">ROUND(L366*K366,2)</f>
        <v>0</v>
      </c>
      <c r="BL366" s="10" t="s">
        <v>339</v>
      </c>
      <c r="BM366" s="10" t="s">
        <v>582</v>
      </c>
    </row>
    <row collapsed="false" customFormat="true" customHeight="true" hidden="false" ht="31.5" outlineLevel="0" r="367" s="32">
      <c r="B367" s="171"/>
      <c r="C367" s="248" t="s">
        <v>583</v>
      </c>
      <c r="D367" s="248" t="s">
        <v>295</v>
      </c>
      <c r="E367" s="249" t="s">
        <v>584</v>
      </c>
      <c r="F367" s="250" t="s">
        <v>585</v>
      </c>
      <c r="G367" s="250"/>
      <c r="H367" s="250"/>
      <c r="I367" s="250"/>
      <c r="J367" s="251" t="s">
        <v>221</v>
      </c>
      <c r="K367" s="252" t="n">
        <v>134.642</v>
      </c>
      <c r="L367" s="253" t="n">
        <v>0</v>
      </c>
      <c r="M367" s="253"/>
      <c r="N367" s="254" t="n">
        <f aca="false">ROUND(L367*K367,2)</f>
        <v>0</v>
      </c>
      <c r="O367" s="254"/>
      <c r="P367" s="254"/>
      <c r="Q367" s="254"/>
      <c r="R367" s="173"/>
      <c r="T367" s="213"/>
      <c r="U367" s="44" t="s">
        <v>43</v>
      </c>
      <c r="V367" s="34"/>
      <c r="W367" s="214" t="n">
        <f aca="false">V367*K367</f>
        <v>0</v>
      </c>
      <c r="X367" s="214" t="n">
        <v>0.021</v>
      </c>
      <c r="Y367" s="214" t="n">
        <f aca="false">X367*K367</f>
        <v>2.827482</v>
      </c>
      <c r="Z367" s="214" t="n">
        <v>0</v>
      </c>
      <c r="AA367" s="215" t="n">
        <f aca="false">Z367*K367</f>
        <v>0</v>
      </c>
      <c r="AR367" s="10" t="s">
        <v>368</v>
      </c>
      <c r="AT367" s="10" t="s">
        <v>295</v>
      </c>
      <c r="AU367" s="10" t="s">
        <v>88</v>
      </c>
      <c r="AY367" s="10" t="s">
        <v>175</v>
      </c>
      <c r="BE367" s="134" t="n">
        <f aca="false">IF(U367="základní",N367,0)</f>
        <v>0</v>
      </c>
      <c r="BF367" s="134" t="n">
        <f aca="false">IF(U367="snížená",N367,0)</f>
        <v>0</v>
      </c>
      <c r="BG367" s="134" t="n">
        <f aca="false">IF(U367="zákl. přenesená",N367,0)</f>
        <v>0</v>
      </c>
      <c r="BH367" s="134" t="n">
        <f aca="false">IF(U367="sníž. přenesená",N367,0)</f>
        <v>0</v>
      </c>
      <c r="BI367" s="134" t="n">
        <f aca="false">IF(U367="nulová",N367,0)</f>
        <v>0</v>
      </c>
      <c r="BJ367" s="10" t="s">
        <v>88</v>
      </c>
      <c r="BK367" s="134" t="n">
        <f aca="false">ROUND(L367*K367,2)</f>
        <v>0</v>
      </c>
      <c r="BL367" s="10" t="s">
        <v>339</v>
      </c>
      <c r="BM367" s="10" t="s">
        <v>586</v>
      </c>
    </row>
    <row collapsed="false" customFormat="true" customHeight="true" hidden="false" ht="22.5" outlineLevel="0" r="368" s="216">
      <c r="B368" s="217"/>
      <c r="C368" s="218"/>
      <c r="D368" s="218"/>
      <c r="E368" s="219"/>
      <c r="F368" s="220" t="s">
        <v>587</v>
      </c>
      <c r="G368" s="220"/>
      <c r="H368" s="220"/>
      <c r="I368" s="220"/>
      <c r="J368" s="218"/>
      <c r="K368" s="221" t="n">
        <v>134.642</v>
      </c>
      <c r="L368" s="218"/>
      <c r="M368" s="218"/>
      <c r="N368" s="218"/>
      <c r="O368" s="218"/>
      <c r="P368" s="218"/>
      <c r="Q368" s="218"/>
      <c r="R368" s="222"/>
      <c r="T368" s="223"/>
      <c r="U368" s="218"/>
      <c r="V368" s="218"/>
      <c r="W368" s="218"/>
      <c r="X368" s="218"/>
      <c r="Y368" s="218"/>
      <c r="Z368" s="218"/>
      <c r="AA368" s="224"/>
      <c r="AT368" s="225" t="s">
        <v>201</v>
      </c>
      <c r="AU368" s="225" t="s">
        <v>88</v>
      </c>
      <c r="AV368" s="216" t="s">
        <v>88</v>
      </c>
      <c r="AW368" s="216" t="s">
        <v>33</v>
      </c>
      <c r="AX368" s="216" t="s">
        <v>83</v>
      </c>
      <c r="AY368" s="225" t="s">
        <v>175</v>
      </c>
    </row>
    <row collapsed="false" customFormat="true" customHeight="true" hidden="false" ht="31.5" outlineLevel="0" r="369" s="32">
      <c r="B369" s="171"/>
      <c r="C369" s="206" t="s">
        <v>588</v>
      </c>
      <c r="D369" s="206" t="s">
        <v>177</v>
      </c>
      <c r="E369" s="207" t="s">
        <v>589</v>
      </c>
      <c r="F369" s="208" t="s">
        <v>590</v>
      </c>
      <c r="G369" s="208"/>
      <c r="H369" s="208"/>
      <c r="I369" s="208"/>
      <c r="J369" s="209" t="s">
        <v>303</v>
      </c>
      <c r="K369" s="210" t="n">
        <v>361.8</v>
      </c>
      <c r="L369" s="211" t="n">
        <v>0</v>
      </c>
      <c r="M369" s="211"/>
      <c r="N369" s="212" t="n">
        <f aca="false">ROUND(L369*K369,2)</f>
        <v>0</v>
      </c>
      <c r="O369" s="212"/>
      <c r="P369" s="212"/>
      <c r="Q369" s="212"/>
      <c r="R369" s="173"/>
      <c r="T369" s="213"/>
      <c r="U369" s="44" t="s">
        <v>43</v>
      </c>
      <c r="V369" s="34"/>
      <c r="W369" s="214" t="n">
        <f aca="false">V369*K369</f>
        <v>0</v>
      </c>
      <c r="X369" s="214" t="n">
        <v>0</v>
      </c>
      <c r="Y369" s="214" t="n">
        <f aca="false">X369*K369</f>
        <v>0</v>
      </c>
      <c r="Z369" s="214" t="n">
        <v>0</v>
      </c>
      <c r="AA369" s="215" t="n">
        <f aca="false">Z369*K369</f>
        <v>0</v>
      </c>
      <c r="AR369" s="10" t="s">
        <v>339</v>
      </c>
      <c r="AT369" s="10" t="s">
        <v>177</v>
      </c>
      <c r="AU369" s="10" t="s">
        <v>88</v>
      </c>
      <c r="AY369" s="10" t="s">
        <v>175</v>
      </c>
      <c r="BE369" s="134" t="n">
        <f aca="false">IF(U369="základní",N369,0)</f>
        <v>0</v>
      </c>
      <c r="BF369" s="134" t="n">
        <f aca="false">IF(U369="snížená",N369,0)</f>
        <v>0</v>
      </c>
      <c r="BG369" s="134" t="n">
        <f aca="false">IF(U369="zákl. přenesená",N369,0)</f>
        <v>0</v>
      </c>
      <c r="BH369" s="134" t="n">
        <f aca="false">IF(U369="sníž. přenesená",N369,0)</f>
        <v>0</v>
      </c>
      <c r="BI369" s="134" t="n">
        <f aca="false">IF(U369="nulová",N369,0)</f>
        <v>0</v>
      </c>
      <c r="BJ369" s="10" t="s">
        <v>88</v>
      </c>
      <c r="BK369" s="134" t="n">
        <f aca="false">ROUND(L369*K369,2)</f>
        <v>0</v>
      </c>
      <c r="BL369" s="10" t="s">
        <v>339</v>
      </c>
      <c r="BM369" s="10" t="s">
        <v>591</v>
      </c>
    </row>
    <row collapsed="false" customFormat="true" customHeight="true" hidden="false" ht="22.5" outlineLevel="0" r="370" s="216">
      <c r="B370" s="217"/>
      <c r="C370" s="218"/>
      <c r="D370" s="218"/>
      <c r="E370" s="219"/>
      <c r="F370" s="220" t="s">
        <v>592</v>
      </c>
      <c r="G370" s="220"/>
      <c r="H370" s="220"/>
      <c r="I370" s="220"/>
      <c r="J370" s="218"/>
      <c r="K370" s="221" t="n">
        <v>361.8</v>
      </c>
      <c r="L370" s="218"/>
      <c r="M370" s="218"/>
      <c r="N370" s="218"/>
      <c r="O370" s="218"/>
      <c r="P370" s="218"/>
      <c r="Q370" s="218"/>
      <c r="R370" s="222"/>
      <c r="T370" s="223"/>
      <c r="U370" s="218"/>
      <c r="V370" s="218"/>
      <c r="W370" s="218"/>
      <c r="X370" s="218"/>
      <c r="Y370" s="218"/>
      <c r="Z370" s="218"/>
      <c r="AA370" s="224"/>
      <c r="AT370" s="225" t="s">
        <v>201</v>
      </c>
      <c r="AU370" s="225" t="s">
        <v>88</v>
      </c>
      <c r="AV370" s="216" t="s">
        <v>88</v>
      </c>
      <c r="AW370" s="216" t="s">
        <v>33</v>
      </c>
      <c r="AX370" s="216" t="s">
        <v>83</v>
      </c>
      <c r="AY370" s="225" t="s">
        <v>175</v>
      </c>
    </row>
    <row collapsed="false" customFormat="true" customHeight="true" hidden="false" ht="31.5" outlineLevel="0" r="371" s="32">
      <c r="B371" s="171"/>
      <c r="C371" s="248" t="s">
        <v>593</v>
      </c>
      <c r="D371" s="248" t="s">
        <v>295</v>
      </c>
      <c r="E371" s="249" t="s">
        <v>594</v>
      </c>
      <c r="F371" s="250" t="s">
        <v>555</v>
      </c>
      <c r="G371" s="250"/>
      <c r="H371" s="250"/>
      <c r="I371" s="250"/>
      <c r="J371" s="251" t="s">
        <v>180</v>
      </c>
      <c r="K371" s="252" t="n">
        <v>3.647</v>
      </c>
      <c r="L371" s="253" t="n">
        <v>0</v>
      </c>
      <c r="M371" s="253"/>
      <c r="N371" s="254" t="n">
        <f aca="false">ROUND(L371*K371,2)</f>
        <v>0</v>
      </c>
      <c r="O371" s="254"/>
      <c r="P371" s="254"/>
      <c r="Q371" s="254"/>
      <c r="R371" s="173"/>
      <c r="T371" s="213"/>
      <c r="U371" s="44" t="s">
        <v>43</v>
      </c>
      <c r="V371" s="34"/>
      <c r="W371" s="214" t="n">
        <f aca="false">V371*K371</f>
        <v>0</v>
      </c>
      <c r="X371" s="214" t="n">
        <v>0.55</v>
      </c>
      <c r="Y371" s="214" t="n">
        <f aca="false">X371*K371</f>
        <v>2.00585</v>
      </c>
      <c r="Z371" s="214" t="n">
        <v>0</v>
      </c>
      <c r="AA371" s="215" t="n">
        <f aca="false">Z371*K371</f>
        <v>0</v>
      </c>
      <c r="AR371" s="10" t="s">
        <v>368</v>
      </c>
      <c r="AT371" s="10" t="s">
        <v>295</v>
      </c>
      <c r="AU371" s="10" t="s">
        <v>88</v>
      </c>
      <c r="AY371" s="10" t="s">
        <v>175</v>
      </c>
      <c r="BE371" s="134" t="n">
        <f aca="false">IF(U371="základní",N371,0)</f>
        <v>0</v>
      </c>
      <c r="BF371" s="134" t="n">
        <f aca="false">IF(U371="snížená",N371,0)</f>
        <v>0</v>
      </c>
      <c r="BG371" s="134" t="n">
        <f aca="false">IF(U371="zákl. přenesená",N371,0)</f>
        <v>0</v>
      </c>
      <c r="BH371" s="134" t="n">
        <f aca="false">IF(U371="sníž. přenesená",N371,0)</f>
        <v>0</v>
      </c>
      <c r="BI371" s="134" t="n">
        <f aca="false">IF(U371="nulová",N371,0)</f>
        <v>0</v>
      </c>
      <c r="BJ371" s="10" t="s">
        <v>88</v>
      </c>
      <c r="BK371" s="134" t="n">
        <f aca="false">ROUND(L371*K371,2)</f>
        <v>0</v>
      </c>
      <c r="BL371" s="10" t="s">
        <v>339</v>
      </c>
      <c r="BM371" s="10" t="s">
        <v>595</v>
      </c>
    </row>
    <row collapsed="false" customFormat="true" customHeight="true" hidden="false" ht="22.5" outlineLevel="0" r="372" s="216">
      <c r="B372" s="217"/>
      <c r="C372" s="218"/>
      <c r="D372" s="218"/>
      <c r="E372" s="219"/>
      <c r="F372" s="220" t="s">
        <v>596</v>
      </c>
      <c r="G372" s="220"/>
      <c r="H372" s="220"/>
      <c r="I372" s="220"/>
      <c r="J372" s="218"/>
      <c r="K372" s="221" t="n">
        <v>3.647</v>
      </c>
      <c r="L372" s="218"/>
      <c r="M372" s="218"/>
      <c r="N372" s="218"/>
      <c r="O372" s="218"/>
      <c r="P372" s="218"/>
      <c r="Q372" s="218"/>
      <c r="R372" s="222"/>
      <c r="T372" s="223"/>
      <c r="U372" s="218"/>
      <c r="V372" s="218"/>
      <c r="W372" s="218"/>
      <c r="X372" s="218"/>
      <c r="Y372" s="218"/>
      <c r="Z372" s="218"/>
      <c r="AA372" s="224"/>
      <c r="AT372" s="225" t="s">
        <v>201</v>
      </c>
      <c r="AU372" s="225" t="s">
        <v>88</v>
      </c>
      <c r="AV372" s="216" t="s">
        <v>88</v>
      </c>
      <c r="AW372" s="216" t="s">
        <v>33</v>
      </c>
      <c r="AX372" s="216" t="s">
        <v>83</v>
      </c>
      <c r="AY372" s="225" t="s">
        <v>175</v>
      </c>
    </row>
    <row collapsed="false" customFormat="true" customHeight="true" hidden="false" ht="31.5" outlineLevel="0" r="373" s="32">
      <c r="B373" s="171"/>
      <c r="C373" s="206" t="s">
        <v>597</v>
      </c>
      <c r="D373" s="206" t="s">
        <v>177</v>
      </c>
      <c r="E373" s="207" t="s">
        <v>598</v>
      </c>
      <c r="F373" s="208" t="s">
        <v>599</v>
      </c>
      <c r="G373" s="208"/>
      <c r="H373" s="208"/>
      <c r="I373" s="208"/>
      <c r="J373" s="209" t="s">
        <v>180</v>
      </c>
      <c r="K373" s="210" t="n">
        <v>3.647</v>
      </c>
      <c r="L373" s="211" t="n">
        <v>0</v>
      </c>
      <c r="M373" s="211"/>
      <c r="N373" s="212" t="n">
        <f aca="false">ROUND(L373*K373,2)</f>
        <v>0</v>
      </c>
      <c r="O373" s="212"/>
      <c r="P373" s="212"/>
      <c r="Q373" s="212"/>
      <c r="R373" s="173"/>
      <c r="T373" s="213"/>
      <c r="U373" s="44" t="s">
        <v>43</v>
      </c>
      <c r="V373" s="34"/>
      <c r="W373" s="214" t="n">
        <f aca="false">V373*K373</f>
        <v>0</v>
      </c>
      <c r="X373" s="214" t="n">
        <v>0.00281</v>
      </c>
      <c r="Y373" s="214" t="n">
        <f aca="false">X373*K373</f>
        <v>0.01024807</v>
      </c>
      <c r="Z373" s="214" t="n">
        <v>0</v>
      </c>
      <c r="AA373" s="215" t="n">
        <f aca="false">Z373*K373</f>
        <v>0</v>
      </c>
      <c r="AR373" s="10" t="s">
        <v>339</v>
      </c>
      <c r="AT373" s="10" t="s">
        <v>177</v>
      </c>
      <c r="AU373" s="10" t="s">
        <v>88</v>
      </c>
      <c r="AY373" s="10" t="s">
        <v>175</v>
      </c>
      <c r="BE373" s="134" t="n">
        <f aca="false">IF(U373="základní",N373,0)</f>
        <v>0</v>
      </c>
      <c r="BF373" s="134" t="n">
        <f aca="false">IF(U373="snížená",N373,0)</f>
        <v>0</v>
      </c>
      <c r="BG373" s="134" t="n">
        <f aca="false">IF(U373="zákl. přenesená",N373,0)</f>
        <v>0</v>
      </c>
      <c r="BH373" s="134" t="n">
        <f aca="false">IF(U373="sníž. přenesená",N373,0)</f>
        <v>0</v>
      </c>
      <c r="BI373" s="134" t="n">
        <f aca="false">IF(U373="nulová",N373,0)</f>
        <v>0</v>
      </c>
      <c r="BJ373" s="10" t="s">
        <v>88</v>
      </c>
      <c r="BK373" s="134" t="n">
        <f aca="false">ROUND(L373*K373,2)</f>
        <v>0</v>
      </c>
      <c r="BL373" s="10" t="s">
        <v>339</v>
      </c>
      <c r="BM373" s="10" t="s">
        <v>600</v>
      </c>
    </row>
    <row collapsed="false" customFormat="true" customHeight="true" hidden="false" ht="31.5" outlineLevel="0" r="374" s="32">
      <c r="B374" s="171"/>
      <c r="C374" s="206" t="s">
        <v>601</v>
      </c>
      <c r="D374" s="206" t="s">
        <v>177</v>
      </c>
      <c r="E374" s="207" t="s">
        <v>602</v>
      </c>
      <c r="F374" s="208" t="s">
        <v>603</v>
      </c>
      <c r="G374" s="208"/>
      <c r="H374" s="208"/>
      <c r="I374" s="208"/>
      <c r="J374" s="209" t="s">
        <v>391</v>
      </c>
      <c r="K374" s="257" t="n">
        <v>0</v>
      </c>
      <c r="L374" s="211" t="n">
        <v>0</v>
      </c>
      <c r="M374" s="211"/>
      <c r="N374" s="212" t="n">
        <f aca="false">ROUND(L374*K374,2)</f>
        <v>0</v>
      </c>
      <c r="O374" s="212"/>
      <c r="P374" s="212"/>
      <c r="Q374" s="212"/>
      <c r="R374" s="173"/>
      <c r="T374" s="213"/>
      <c r="U374" s="44" t="s">
        <v>43</v>
      </c>
      <c r="V374" s="34"/>
      <c r="W374" s="214" t="n">
        <f aca="false">V374*K374</f>
        <v>0</v>
      </c>
      <c r="X374" s="214" t="n">
        <v>0</v>
      </c>
      <c r="Y374" s="214" t="n">
        <f aca="false">X374*K374</f>
        <v>0</v>
      </c>
      <c r="Z374" s="214" t="n">
        <v>0</v>
      </c>
      <c r="AA374" s="215" t="n">
        <f aca="false">Z374*K374</f>
        <v>0</v>
      </c>
      <c r="AR374" s="10" t="s">
        <v>339</v>
      </c>
      <c r="AT374" s="10" t="s">
        <v>177</v>
      </c>
      <c r="AU374" s="10" t="s">
        <v>88</v>
      </c>
      <c r="AY374" s="10" t="s">
        <v>175</v>
      </c>
      <c r="BE374" s="134" t="n">
        <f aca="false">IF(U374="základní",N374,0)</f>
        <v>0</v>
      </c>
      <c r="BF374" s="134" t="n">
        <f aca="false">IF(U374="snížená",N374,0)</f>
        <v>0</v>
      </c>
      <c r="BG374" s="134" t="n">
        <f aca="false">IF(U374="zákl. přenesená",N374,0)</f>
        <v>0</v>
      </c>
      <c r="BH374" s="134" t="n">
        <f aca="false">IF(U374="sníž. přenesená",N374,0)</f>
        <v>0</v>
      </c>
      <c r="BI374" s="134" t="n">
        <f aca="false">IF(U374="nulová",N374,0)</f>
        <v>0</v>
      </c>
      <c r="BJ374" s="10" t="s">
        <v>88</v>
      </c>
      <c r="BK374" s="134" t="n">
        <f aca="false">ROUND(L374*K374,2)</f>
        <v>0</v>
      </c>
      <c r="BL374" s="10" t="s">
        <v>339</v>
      </c>
      <c r="BM374" s="10" t="s">
        <v>604</v>
      </c>
    </row>
    <row collapsed="false" customFormat="true" customHeight="true" hidden="false" ht="29.85" outlineLevel="0" r="375" s="193">
      <c r="B375" s="194"/>
      <c r="C375" s="195"/>
      <c r="D375" s="204" t="s">
        <v>143</v>
      </c>
      <c r="E375" s="204"/>
      <c r="F375" s="204"/>
      <c r="G375" s="204"/>
      <c r="H375" s="204"/>
      <c r="I375" s="204"/>
      <c r="J375" s="204"/>
      <c r="K375" s="204"/>
      <c r="L375" s="204"/>
      <c r="M375" s="204"/>
      <c r="N375" s="226" t="n">
        <f aca="false">BK375</f>
        <v>0</v>
      </c>
      <c r="O375" s="226"/>
      <c r="P375" s="226"/>
      <c r="Q375" s="226"/>
      <c r="R375" s="197"/>
      <c r="T375" s="198"/>
      <c r="U375" s="195"/>
      <c r="V375" s="195"/>
      <c r="W375" s="199" t="n">
        <f aca="false">SUM(W376:W430)</f>
        <v>0</v>
      </c>
      <c r="X375" s="195"/>
      <c r="Y375" s="199" t="n">
        <f aca="false">SUM(Y376:Y430)</f>
        <v>36.16918991</v>
      </c>
      <c r="Z375" s="195"/>
      <c r="AA375" s="200" t="n">
        <f aca="false">SUM(AA376:AA430)</f>
        <v>0</v>
      </c>
      <c r="AR375" s="201" t="s">
        <v>88</v>
      </c>
      <c r="AT375" s="202" t="s">
        <v>75</v>
      </c>
      <c r="AU375" s="202" t="s">
        <v>83</v>
      </c>
      <c r="AY375" s="201" t="s">
        <v>175</v>
      </c>
      <c r="BK375" s="203" t="n">
        <f aca="false">SUM(BK376:BK430)</f>
        <v>0</v>
      </c>
    </row>
    <row collapsed="false" customFormat="true" customHeight="true" hidden="false" ht="31.5" outlineLevel="0" r="376" s="32">
      <c r="B376" s="171"/>
      <c r="C376" s="206" t="s">
        <v>605</v>
      </c>
      <c r="D376" s="206" t="s">
        <v>177</v>
      </c>
      <c r="E376" s="207" t="s">
        <v>606</v>
      </c>
      <c r="F376" s="208" t="s">
        <v>607</v>
      </c>
      <c r="G376" s="208"/>
      <c r="H376" s="208"/>
      <c r="I376" s="208"/>
      <c r="J376" s="209" t="s">
        <v>221</v>
      </c>
      <c r="K376" s="210" t="n">
        <v>577.44</v>
      </c>
      <c r="L376" s="211" t="n">
        <v>0</v>
      </c>
      <c r="M376" s="211"/>
      <c r="N376" s="212" t="n">
        <f aca="false">ROUND(L376*K376,2)</f>
        <v>0</v>
      </c>
      <c r="O376" s="212"/>
      <c r="P376" s="212"/>
      <c r="Q376" s="212"/>
      <c r="R376" s="173"/>
      <c r="T376" s="213"/>
      <c r="U376" s="44" t="s">
        <v>43</v>
      </c>
      <c r="V376" s="34"/>
      <c r="W376" s="214" t="n">
        <f aca="false">V376*K376</f>
        <v>0</v>
      </c>
      <c r="X376" s="214" t="n">
        <v>0.00088</v>
      </c>
      <c r="Y376" s="214" t="n">
        <f aca="false">X376*K376</f>
        <v>0.5081472</v>
      </c>
      <c r="Z376" s="214" t="n">
        <v>0</v>
      </c>
      <c r="AA376" s="215" t="n">
        <f aca="false">Z376*K376</f>
        <v>0</v>
      </c>
      <c r="AR376" s="10" t="s">
        <v>339</v>
      </c>
      <c r="AT376" s="10" t="s">
        <v>177</v>
      </c>
      <c r="AU376" s="10" t="s">
        <v>88</v>
      </c>
      <c r="AY376" s="10" t="s">
        <v>175</v>
      </c>
      <c r="BE376" s="134" t="n">
        <f aca="false">IF(U376="základní",N376,0)</f>
        <v>0</v>
      </c>
      <c r="BF376" s="134" t="n">
        <f aca="false">IF(U376="snížená",N376,0)</f>
        <v>0</v>
      </c>
      <c r="BG376" s="134" t="n">
        <f aca="false">IF(U376="zákl. přenesená",N376,0)</f>
        <v>0</v>
      </c>
      <c r="BH376" s="134" t="n">
        <f aca="false">IF(U376="sníž. přenesená",N376,0)</f>
        <v>0</v>
      </c>
      <c r="BI376" s="134" t="n">
        <f aca="false">IF(U376="nulová",N376,0)</f>
        <v>0</v>
      </c>
      <c r="BJ376" s="10" t="s">
        <v>88</v>
      </c>
      <c r="BK376" s="134" t="n">
        <f aca="false">ROUND(L376*K376,2)</f>
        <v>0</v>
      </c>
      <c r="BL376" s="10" t="s">
        <v>339</v>
      </c>
      <c r="BM376" s="10" t="s">
        <v>608</v>
      </c>
    </row>
    <row collapsed="false" customFormat="true" customHeight="true" hidden="false" ht="70.1" outlineLevel="0" r="377" s="238">
      <c r="B377" s="239"/>
      <c r="C377" s="240"/>
      <c r="D377" s="240"/>
      <c r="E377" s="241"/>
      <c r="F377" s="242" t="s">
        <v>609</v>
      </c>
      <c r="G377" s="242"/>
      <c r="H377" s="242"/>
      <c r="I377" s="242"/>
      <c r="J377" s="240"/>
      <c r="K377" s="241"/>
      <c r="L377" s="240"/>
      <c r="M377" s="240"/>
      <c r="N377" s="240"/>
      <c r="O377" s="240"/>
      <c r="P377" s="240"/>
      <c r="Q377" s="240"/>
      <c r="R377" s="243"/>
      <c r="T377" s="244"/>
      <c r="U377" s="240"/>
      <c r="V377" s="240"/>
      <c r="W377" s="240"/>
      <c r="X377" s="240"/>
      <c r="Y377" s="240"/>
      <c r="Z377" s="240"/>
      <c r="AA377" s="245"/>
      <c r="AT377" s="246" t="s">
        <v>201</v>
      </c>
      <c r="AU377" s="246" t="s">
        <v>88</v>
      </c>
      <c r="AV377" s="238" t="s">
        <v>83</v>
      </c>
      <c r="AW377" s="238" t="s">
        <v>33</v>
      </c>
      <c r="AX377" s="238" t="s">
        <v>76</v>
      </c>
      <c r="AY377" s="246" t="s">
        <v>175</v>
      </c>
    </row>
    <row collapsed="false" customFormat="true" customHeight="true" hidden="false" ht="22.5" outlineLevel="0" r="378" s="216">
      <c r="B378" s="217"/>
      <c r="C378" s="218"/>
      <c r="D378" s="218"/>
      <c r="E378" s="219"/>
      <c r="F378" s="227" t="s">
        <v>610</v>
      </c>
      <c r="G378" s="227"/>
      <c r="H378" s="227"/>
      <c r="I378" s="227"/>
      <c r="J378" s="218"/>
      <c r="K378" s="221" t="n">
        <v>325.92</v>
      </c>
      <c r="L378" s="218"/>
      <c r="M378" s="218"/>
      <c r="N378" s="218"/>
      <c r="O378" s="218"/>
      <c r="P378" s="218"/>
      <c r="Q378" s="218"/>
      <c r="R378" s="222"/>
      <c r="T378" s="223"/>
      <c r="U378" s="218"/>
      <c r="V378" s="218"/>
      <c r="W378" s="218"/>
      <c r="X378" s="218"/>
      <c r="Y378" s="218"/>
      <c r="Z378" s="218"/>
      <c r="AA378" s="224"/>
      <c r="AT378" s="225" t="s">
        <v>201</v>
      </c>
      <c r="AU378" s="225" t="s">
        <v>88</v>
      </c>
      <c r="AV378" s="216" t="s">
        <v>88</v>
      </c>
      <c r="AW378" s="216" t="s">
        <v>33</v>
      </c>
      <c r="AX378" s="216" t="s">
        <v>76</v>
      </c>
      <c r="AY378" s="225" t="s">
        <v>175</v>
      </c>
    </row>
    <row collapsed="false" customFormat="true" customHeight="true" hidden="false" ht="54.45" outlineLevel="0" r="379" s="238">
      <c r="B379" s="239"/>
      <c r="C379" s="240"/>
      <c r="D379" s="240"/>
      <c r="E379" s="241"/>
      <c r="F379" s="247" t="s">
        <v>611</v>
      </c>
      <c r="G379" s="247"/>
      <c r="H379" s="247"/>
      <c r="I379" s="247"/>
      <c r="J379" s="240"/>
      <c r="K379" s="241"/>
      <c r="L379" s="240"/>
      <c r="M379" s="240"/>
      <c r="N379" s="240"/>
      <c r="O379" s="240"/>
      <c r="P379" s="240"/>
      <c r="Q379" s="240"/>
      <c r="R379" s="243"/>
      <c r="T379" s="244"/>
      <c r="U379" s="240"/>
      <c r="V379" s="240"/>
      <c r="W379" s="240"/>
      <c r="X379" s="240"/>
      <c r="Y379" s="240"/>
      <c r="Z379" s="240"/>
      <c r="AA379" s="245"/>
      <c r="AT379" s="246" t="s">
        <v>201</v>
      </c>
      <c r="AU379" s="246" t="s">
        <v>88</v>
      </c>
      <c r="AV379" s="238" t="s">
        <v>83</v>
      </c>
      <c r="AW379" s="238" t="s">
        <v>33</v>
      </c>
      <c r="AX379" s="238" t="s">
        <v>76</v>
      </c>
      <c r="AY379" s="246" t="s">
        <v>175</v>
      </c>
    </row>
    <row collapsed="false" customFormat="true" customHeight="true" hidden="false" ht="22.5" outlineLevel="0" r="380" s="216">
      <c r="B380" s="217"/>
      <c r="C380" s="218"/>
      <c r="D380" s="218"/>
      <c r="E380" s="219"/>
      <c r="F380" s="227" t="s">
        <v>612</v>
      </c>
      <c r="G380" s="227"/>
      <c r="H380" s="227"/>
      <c r="I380" s="227"/>
      <c r="J380" s="218"/>
      <c r="K380" s="221" t="n">
        <v>309.12</v>
      </c>
      <c r="L380" s="218"/>
      <c r="M380" s="218"/>
      <c r="N380" s="218"/>
      <c r="O380" s="218"/>
      <c r="P380" s="218"/>
      <c r="Q380" s="218"/>
      <c r="R380" s="222"/>
      <c r="T380" s="223"/>
      <c r="U380" s="218"/>
      <c r="V380" s="218"/>
      <c r="W380" s="218"/>
      <c r="X380" s="218"/>
      <c r="Y380" s="218"/>
      <c r="Z380" s="218"/>
      <c r="AA380" s="224"/>
      <c r="AT380" s="225" t="s">
        <v>201</v>
      </c>
      <c r="AU380" s="225" t="s">
        <v>88</v>
      </c>
      <c r="AV380" s="216" t="s">
        <v>88</v>
      </c>
      <c r="AW380" s="216" t="s">
        <v>33</v>
      </c>
      <c r="AX380" s="216" t="s">
        <v>76</v>
      </c>
      <c r="AY380" s="225" t="s">
        <v>175</v>
      </c>
    </row>
    <row collapsed="false" customFormat="true" customHeight="true" hidden="false" ht="22.5" outlineLevel="0" r="381" s="216">
      <c r="B381" s="217"/>
      <c r="C381" s="218"/>
      <c r="D381" s="218"/>
      <c r="E381" s="219"/>
      <c r="F381" s="227" t="s">
        <v>613</v>
      </c>
      <c r="G381" s="227"/>
      <c r="H381" s="227"/>
      <c r="I381" s="227"/>
      <c r="J381" s="218"/>
      <c r="K381" s="221" t="n">
        <v>-57.6</v>
      </c>
      <c r="L381" s="218"/>
      <c r="M381" s="218"/>
      <c r="N381" s="218"/>
      <c r="O381" s="218"/>
      <c r="P381" s="218"/>
      <c r="Q381" s="218"/>
      <c r="R381" s="222"/>
      <c r="T381" s="223"/>
      <c r="U381" s="218"/>
      <c r="V381" s="218"/>
      <c r="W381" s="218"/>
      <c r="X381" s="218"/>
      <c r="Y381" s="218"/>
      <c r="Z381" s="218"/>
      <c r="AA381" s="224"/>
      <c r="AT381" s="225" t="s">
        <v>201</v>
      </c>
      <c r="AU381" s="225" t="s">
        <v>88</v>
      </c>
      <c r="AV381" s="216" t="s">
        <v>88</v>
      </c>
      <c r="AW381" s="216" t="s">
        <v>33</v>
      </c>
      <c r="AX381" s="216" t="s">
        <v>76</v>
      </c>
      <c r="AY381" s="225" t="s">
        <v>175</v>
      </c>
    </row>
    <row collapsed="false" customFormat="true" customHeight="true" hidden="false" ht="22.5" outlineLevel="0" r="382" s="228">
      <c r="B382" s="229"/>
      <c r="C382" s="230"/>
      <c r="D382" s="230"/>
      <c r="E382" s="231"/>
      <c r="F382" s="232" t="s">
        <v>214</v>
      </c>
      <c r="G382" s="232"/>
      <c r="H382" s="232"/>
      <c r="I382" s="232"/>
      <c r="J382" s="230"/>
      <c r="K382" s="233" t="n">
        <v>577.44</v>
      </c>
      <c r="L382" s="230"/>
      <c r="M382" s="230"/>
      <c r="N382" s="230"/>
      <c r="O382" s="230"/>
      <c r="P382" s="230"/>
      <c r="Q382" s="230"/>
      <c r="R382" s="234"/>
      <c r="T382" s="235"/>
      <c r="U382" s="230"/>
      <c r="V382" s="230"/>
      <c r="W382" s="230"/>
      <c r="X382" s="230"/>
      <c r="Y382" s="230"/>
      <c r="Z382" s="230"/>
      <c r="AA382" s="236"/>
      <c r="AT382" s="237" t="s">
        <v>201</v>
      </c>
      <c r="AU382" s="237" t="s">
        <v>88</v>
      </c>
      <c r="AV382" s="228" t="s">
        <v>181</v>
      </c>
      <c r="AW382" s="228" t="s">
        <v>33</v>
      </c>
      <c r="AX382" s="228" t="s">
        <v>83</v>
      </c>
      <c r="AY382" s="237" t="s">
        <v>175</v>
      </c>
    </row>
    <row collapsed="false" customFormat="true" customHeight="true" hidden="false" ht="22.5" outlineLevel="0" r="383" s="216">
      <c r="B383" s="217"/>
      <c r="C383" s="218"/>
      <c r="D383" s="218"/>
      <c r="E383" s="219"/>
      <c r="F383" s="227"/>
      <c r="G383" s="227"/>
      <c r="H383" s="227"/>
      <c r="I383" s="227"/>
      <c r="J383" s="218"/>
      <c r="K383" s="221" t="n">
        <v>0</v>
      </c>
      <c r="L383" s="218"/>
      <c r="M383" s="218"/>
      <c r="N383" s="218"/>
      <c r="O383" s="218"/>
      <c r="P383" s="218"/>
      <c r="Q383" s="218"/>
      <c r="R383" s="222"/>
      <c r="T383" s="223"/>
      <c r="U383" s="218"/>
      <c r="V383" s="218"/>
      <c r="W383" s="218"/>
      <c r="X383" s="218"/>
      <c r="Y383" s="218"/>
      <c r="Z383" s="218"/>
      <c r="AA383" s="224"/>
      <c r="AT383" s="225" t="s">
        <v>201</v>
      </c>
      <c r="AU383" s="225" t="s">
        <v>88</v>
      </c>
      <c r="AV383" s="216" t="s">
        <v>88</v>
      </c>
      <c r="AW383" s="216" t="s">
        <v>33</v>
      </c>
      <c r="AX383" s="216" t="s">
        <v>76</v>
      </c>
      <c r="AY383" s="225" t="s">
        <v>175</v>
      </c>
    </row>
    <row collapsed="false" customFormat="true" customHeight="true" hidden="false" ht="22.5" outlineLevel="0" r="384" s="216">
      <c r="B384" s="217"/>
      <c r="C384" s="218"/>
      <c r="D384" s="218"/>
      <c r="E384" s="219"/>
      <c r="F384" s="227"/>
      <c r="G384" s="227"/>
      <c r="H384" s="227"/>
      <c r="I384" s="227"/>
      <c r="J384" s="218"/>
      <c r="K384" s="221" t="n">
        <v>0</v>
      </c>
      <c r="L384" s="218"/>
      <c r="M384" s="218"/>
      <c r="N384" s="218"/>
      <c r="O384" s="218"/>
      <c r="P384" s="218"/>
      <c r="Q384" s="218"/>
      <c r="R384" s="222"/>
      <c r="T384" s="223"/>
      <c r="U384" s="218"/>
      <c r="V384" s="218"/>
      <c r="W384" s="218"/>
      <c r="X384" s="218"/>
      <c r="Y384" s="218"/>
      <c r="Z384" s="218"/>
      <c r="AA384" s="224"/>
      <c r="AT384" s="225" t="s">
        <v>201</v>
      </c>
      <c r="AU384" s="225" t="s">
        <v>88</v>
      </c>
      <c r="AV384" s="216" t="s">
        <v>88</v>
      </c>
      <c r="AW384" s="216" t="s">
        <v>33</v>
      </c>
      <c r="AX384" s="216" t="s">
        <v>76</v>
      </c>
      <c r="AY384" s="225" t="s">
        <v>175</v>
      </c>
    </row>
    <row collapsed="false" customFormat="true" customHeight="true" hidden="false" ht="22.5" outlineLevel="0" r="385" s="216">
      <c r="B385" s="217"/>
      <c r="C385" s="218"/>
      <c r="D385" s="218"/>
      <c r="E385" s="219"/>
      <c r="F385" s="227"/>
      <c r="G385" s="227"/>
      <c r="H385" s="227"/>
      <c r="I385" s="227"/>
      <c r="J385" s="218"/>
      <c r="K385" s="221" t="n">
        <v>0</v>
      </c>
      <c r="L385" s="218"/>
      <c r="M385" s="218"/>
      <c r="N385" s="218"/>
      <c r="O385" s="218"/>
      <c r="P385" s="218"/>
      <c r="Q385" s="218"/>
      <c r="R385" s="222"/>
      <c r="T385" s="223"/>
      <c r="U385" s="218"/>
      <c r="V385" s="218"/>
      <c r="W385" s="218"/>
      <c r="X385" s="218"/>
      <c r="Y385" s="218"/>
      <c r="Z385" s="218"/>
      <c r="AA385" s="224"/>
      <c r="AT385" s="225" t="s">
        <v>201</v>
      </c>
      <c r="AU385" s="225" t="s">
        <v>88</v>
      </c>
      <c r="AV385" s="216" t="s">
        <v>88</v>
      </c>
      <c r="AW385" s="216" t="s">
        <v>33</v>
      </c>
      <c r="AX385" s="216" t="s">
        <v>76</v>
      </c>
      <c r="AY385" s="225" t="s">
        <v>175</v>
      </c>
    </row>
    <row collapsed="false" customFormat="true" customHeight="true" hidden="false" ht="22.5" outlineLevel="0" r="386" s="216">
      <c r="B386" s="217"/>
      <c r="C386" s="218"/>
      <c r="D386" s="218"/>
      <c r="E386" s="219"/>
      <c r="F386" s="227"/>
      <c r="G386" s="227"/>
      <c r="H386" s="227"/>
      <c r="I386" s="227"/>
      <c r="J386" s="218"/>
      <c r="K386" s="221" t="n">
        <v>0</v>
      </c>
      <c r="L386" s="218"/>
      <c r="M386" s="218"/>
      <c r="N386" s="218"/>
      <c r="O386" s="218"/>
      <c r="P386" s="218"/>
      <c r="Q386" s="218"/>
      <c r="R386" s="222"/>
      <c r="T386" s="223"/>
      <c r="U386" s="218"/>
      <c r="V386" s="218"/>
      <c r="W386" s="218"/>
      <c r="X386" s="218"/>
      <c r="Y386" s="218"/>
      <c r="Z386" s="218"/>
      <c r="AA386" s="224"/>
      <c r="AT386" s="225" t="s">
        <v>201</v>
      </c>
      <c r="AU386" s="225" t="s">
        <v>88</v>
      </c>
      <c r="AV386" s="216" t="s">
        <v>88</v>
      </c>
      <c r="AW386" s="216" t="s">
        <v>33</v>
      </c>
      <c r="AX386" s="216" t="s">
        <v>76</v>
      </c>
      <c r="AY386" s="225" t="s">
        <v>175</v>
      </c>
    </row>
    <row collapsed="false" customFormat="true" customHeight="true" hidden="false" ht="22.5" outlineLevel="0" r="387" s="216">
      <c r="B387" s="217"/>
      <c r="C387" s="218"/>
      <c r="D387" s="218"/>
      <c r="E387" s="219"/>
      <c r="F387" s="227"/>
      <c r="G387" s="227"/>
      <c r="H387" s="227"/>
      <c r="I387" s="227"/>
      <c r="J387" s="218"/>
      <c r="K387" s="221" t="n">
        <v>0</v>
      </c>
      <c r="L387" s="218"/>
      <c r="M387" s="218"/>
      <c r="N387" s="218"/>
      <c r="O387" s="218"/>
      <c r="P387" s="218"/>
      <c r="Q387" s="218"/>
      <c r="R387" s="222"/>
      <c r="T387" s="223"/>
      <c r="U387" s="218"/>
      <c r="V387" s="218"/>
      <c r="W387" s="218"/>
      <c r="X387" s="218"/>
      <c r="Y387" s="218"/>
      <c r="Z387" s="218"/>
      <c r="AA387" s="224"/>
      <c r="AT387" s="225" t="s">
        <v>201</v>
      </c>
      <c r="AU387" s="225" t="s">
        <v>88</v>
      </c>
      <c r="AV387" s="216" t="s">
        <v>88</v>
      </c>
      <c r="AW387" s="216" t="s">
        <v>33</v>
      </c>
      <c r="AX387" s="216" t="s">
        <v>76</v>
      </c>
      <c r="AY387" s="225" t="s">
        <v>175</v>
      </c>
    </row>
    <row collapsed="false" customFormat="true" customHeight="true" hidden="false" ht="22.5" outlineLevel="0" r="388" s="216">
      <c r="B388" s="217"/>
      <c r="C388" s="218"/>
      <c r="D388" s="218"/>
      <c r="E388" s="219"/>
      <c r="F388" s="227"/>
      <c r="G388" s="227"/>
      <c r="H388" s="227"/>
      <c r="I388" s="227"/>
      <c r="J388" s="218"/>
      <c r="K388" s="221" t="n">
        <v>0</v>
      </c>
      <c r="L388" s="218"/>
      <c r="M388" s="218"/>
      <c r="N388" s="218"/>
      <c r="O388" s="218"/>
      <c r="P388" s="218"/>
      <c r="Q388" s="218"/>
      <c r="R388" s="222"/>
      <c r="T388" s="223"/>
      <c r="U388" s="218"/>
      <c r="V388" s="218"/>
      <c r="W388" s="218"/>
      <c r="X388" s="218"/>
      <c r="Y388" s="218"/>
      <c r="Z388" s="218"/>
      <c r="AA388" s="224"/>
      <c r="AT388" s="225" t="s">
        <v>201</v>
      </c>
      <c r="AU388" s="225" t="s">
        <v>88</v>
      </c>
      <c r="AV388" s="216" t="s">
        <v>88</v>
      </c>
      <c r="AW388" s="216" t="s">
        <v>33</v>
      </c>
      <c r="AX388" s="216" t="s">
        <v>76</v>
      </c>
      <c r="AY388" s="225" t="s">
        <v>175</v>
      </c>
    </row>
    <row collapsed="false" customFormat="true" customHeight="true" hidden="false" ht="22.5" outlineLevel="0" r="389" s="216">
      <c r="B389" s="217"/>
      <c r="C389" s="218"/>
      <c r="D389" s="218"/>
      <c r="E389" s="219"/>
      <c r="F389" s="227"/>
      <c r="G389" s="227"/>
      <c r="H389" s="227"/>
      <c r="I389" s="227"/>
      <c r="J389" s="218"/>
      <c r="K389" s="221" t="n">
        <v>0</v>
      </c>
      <c r="L389" s="218"/>
      <c r="M389" s="218"/>
      <c r="N389" s="218"/>
      <c r="O389" s="218"/>
      <c r="P389" s="218"/>
      <c r="Q389" s="218"/>
      <c r="R389" s="222"/>
      <c r="T389" s="223"/>
      <c r="U389" s="218"/>
      <c r="V389" s="218"/>
      <c r="W389" s="218"/>
      <c r="X389" s="218"/>
      <c r="Y389" s="218"/>
      <c r="Z389" s="218"/>
      <c r="AA389" s="224"/>
      <c r="AT389" s="225" t="s">
        <v>201</v>
      </c>
      <c r="AU389" s="225" t="s">
        <v>88</v>
      </c>
      <c r="AV389" s="216" t="s">
        <v>88</v>
      </c>
      <c r="AW389" s="216" t="s">
        <v>33</v>
      </c>
      <c r="AX389" s="216" t="s">
        <v>76</v>
      </c>
      <c r="AY389" s="225" t="s">
        <v>175</v>
      </c>
    </row>
    <row collapsed="false" customFormat="true" customHeight="true" hidden="false" ht="22.5" outlineLevel="0" r="390" s="216">
      <c r="B390" s="217"/>
      <c r="C390" s="218"/>
      <c r="D390" s="218"/>
      <c r="E390" s="219"/>
      <c r="F390" s="227"/>
      <c r="G390" s="227"/>
      <c r="H390" s="227"/>
      <c r="I390" s="227"/>
      <c r="J390" s="218"/>
      <c r="K390" s="221" t="n">
        <v>0</v>
      </c>
      <c r="L390" s="218"/>
      <c r="M390" s="218"/>
      <c r="N390" s="218"/>
      <c r="O390" s="218"/>
      <c r="P390" s="218"/>
      <c r="Q390" s="218"/>
      <c r="R390" s="222"/>
      <c r="T390" s="223"/>
      <c r="U390" s="218"/>
      <c r="V390" s="218"/>
      <c r="W390" s="218"/>
      <c r="X390" s="218"/>
      <c r="Y390" s="218"/>
      <c r="Z390" s="218"/>
      <c r="AA390" s="224"/>
      <c r="AT390" s="225" t="s">
        <v>201</v>
      </c>
      <c r="AU390" s="225" t="s">
        <v>88</v>
      </c>
      <c r="AV390" s="216" t="s">
        <v>88</v>
      </c>
      <c r="AW390" s="216" t="s">
        <v>33</v>
      </c>
      <c r="AX390" s="216" t="s">
        <v>76</v>
      </c>
      <c r="AY390" s="225" t="s">
        <v>175</v>
      </c>
    </row>
    <row collapsed="false" customFormat="true" customHeight="true" hidden="false" ht="22.5" outlineLevel="0" r="391" s="216">
      <c r="B391" s="217"/>
      <c r="C391" s="218"/>
      <c r="D391" s="218"/>
      <c r="E391" s="219"/>
      <c r="F391" s="227"/>
      <c r="G391" s="227"/>
      <c r="H391" s="227"/>
      <c r="I391" s="227"/>
      <c r="J391" s="218"/>
      <c r="K391" s="221" t="n">
        <v>0</v>
      </c>
      <c r="L391" s="218"/>
      <c r="M391" s="218"/>
      <c r="N391" s="218"/>
      <c r="O391" s="218"/>
      <c r="P391" s="218"/>
      <c r="Q391" s="218"/>
      <c r="R391" s="222"/>
      <c r="T391" s="223"/>
      <c r="U391" s="218"/>
      <c r="V391" s="218"/>
      <c r="W391" s="218"/>
      <c r="X391" s="218"/>
      <c r="Y391" s="218"/>
      <c r="Z391" s="218"/>
      <c r="AA391" s="224"/>
      <c r="AT391" s="225" t="s">
        <v>201</v>
      </c>
      <c r="AU391" s="225" t="s">
        <v>88</v>
      </c>
      <c r="AV391" s="216" t="s">
        <v>88</v>
      </c>
      <c r="AW391" s="216" t="s">
        <v>33</v>
      </c>
      <c r="AX391" s="216" t="s">
        <v>76</v>
      </c>
      <c r="AY391" s="225" t="s">
        <v>175</v>
      </c>
    </row>
    <row collapsed="false" customFormat="true" customHeight="true" hidden="false" ht="22.5" outlineLevel="0" r="392" s="216">
      <c r="B392" s="217"/>
      <c r="C392" s="218"/>
      <c r="D392" s="218"/>
      <c r="E392" s="219"/>
      <c r="F392" s="227"/>
      <c r="G392" s="227"/>
      <c r="H392" s="227"/>
      <c r="I392" s="227"/>
      <c r="J392" s="218"/>
      <c r="K392" s="221" t="n">
        <v>0</v>
      </c>
      <c r="L392" s="218"/>
      <c r="M392" s="218"/>
      <c r="N392" s="218"/>
      <c r="O392" s="218"/>
      <c r="P392" s="218"/>
      <c r="Q392" s="218"/>
      <c r="R392" s="222"/>
      <c r="T392" s="223"/>
      <c r="U392" s="218"/>
      <c r="V392" s="218"/>
      <c r="W392" s="218"/>
      <c r="X392" s="218"/>
      <c r="Y392" s="218"/>
      <c r="Z392" s="218"/>
      <c r="AA392" s="224"/>
      <c r="AT392" s="225" t="s">
        <v>201</v>
      </c>
      <c r="AU392" s="225" t="s">
        <v>88</v>
      </c>
      <c r="AV392" s="216" t="s">
        <v>88</v>
      </c>
      <c r="AW392" s="216" t="s">
        <v>33</v>
      </c>
      <c r="AX392" s="216" t="s">
        <v>76</v>
      </c>
      <c r="AY392" s="225" t="s">
        <v>175</v>
      </c>
    </row>
    <row collapsed="false" customFormat="true" customHeight="true" hidden="false" ht="22.5" outlineLevel="0" r="393" s="216">
      <c r="B393" s="217"/>
      <c r="C393" s="218"/>
      <c r="D393" s="218"/>
      <c r="E393" s="219"/>
      <c r="F393" s="227"/>
      <c r="G393" s="227"/>
      <c r="H393" s="227"/>
      <c r="I393" s="227"/>
      <c r="J393" s="218"/>
      <c r="K393" s="221" t="n">
        <v>0</v>
      </c>
      <c r="L393" s="218"/>
      <c r="M393" s="218"/>
      <c r="N393" s="218"/>
      <c r="O393" s="218"/>
      <c r="P393" s="218"/>
      <c r="Q393" s="218"/>
      <c r="R393" s="222"/>
      <c r="T393" s="223"/>
      <c r="U393" s="218"/>
      <c r="V393" s="218"/>
      <c r="W393" s="218"/>
      <c r="X393" s="218"/>
      <c r="Y393" s="218"/>
      <c r="Z393" s="218"/>
      <c r="AA393" s="224"/>
      <c r="AT393" s="225" t="s">
        <v>201</v>
      </c>
      <c r="AU393" s="225" t="s">
        <v>88</v>
      </c>
      <c r="AV393" s="216" t="s">
        <v>88</v>
      </c>
      <c r="AW393" s="216" t="s">
        <v>33</v>
      </c>
      <c r="AX393" s="216" t="s">
        <v>76</v>
      </c>
      <c r="AY393" s="225" t="s">
        <v>175</v>
      </c>
    </row>
    <row collapsed="false" customFormat="true" customHeight="true" hidden="false" ht="22.5" outlineLevel="0" r="394" s="238">
      <c r="B394" s="239"/>
      <c r="C394" s="240"/>
      <c r="D394" s="240"/>
      <c r="E394" s="241"/>
      <c r="F394" s="247" t="s">
        <v>614</v>
      </c>
      <c r="G394" s="247"/>
      <c r="H394" s="247"/>
      <c r="I394" s="247"/>
      <c r="J394" s="240"/>
      <c r="K394" s="241"/>
      <c r="L394" s="240"/>
      <c r="M394" s="240"/>
      <c r="N394" s="240"/>
      <c r="O394" s="240"/>
      <c r="P394" s="240"/>
      <c r="Q394" s="240"/>
      <c r="R394" s="243"/>
      <c r="T394" s="244"/>
      <c r="U394" s="240"/>
      <c r="V394" s="240"/>
      <c r="W394" s="240"/>
      <c r="X394" s="240"/>
      <c r="Y394" s="240"/>
      <c r="Z394" s="240"/>
      <c r="AA394" s="245"/>
      <c r="AT394" s="246" t="s">
        <v>201</v>
      </c>
      <c r="AU394" s="246" t="s">
        <v>88</v>
      </c>
      <c r="AV394" s="238" t="s">
        <v>83</v>
      </c>
      <c r="AW394" s="238" t="s">
        <v>33</v>
      </c>
      <c r="AX394" s="238" t="s">
        <v>76</v>
      </c>
      <c r="AY394" s="246" t="s">
        <v>175</v>
      </c>
    </row>
    <row collapsed="false" customFormat="true" customHeight="true" hidden="false" ht="70.1" outlineLevel="0" r="395" s="32">
      <c r="B395" s="171"/>
      <c r="C395" s="248" t="s">
        <v>615</v>
      </c>
      <c r="D395" s="248" t="s">
        <v>295</v>
      </c>
      <c r="E395" s="249" t="s">
        <v>616</v>
      </c>
      <c r="F395" s="250" t="s">
        <v>617</v>
      </c>
      <c r="G395" s="250"/>
      <c r="H395" s="250"/>
      <c r="I395" s="250"/>
      <c r="J395" s="251" t="s">
        <v>221</v>
      </c>
      <c r="K395" s="252" t="n">
        <v>635.184</v>
      </c>
      <c r="L395" s="253" t="n">
        <v>0</v>
      </c>
      <c r="M395" s="253"/>
      <c r="N395" s="254" t="n">
        <f aca="false">ROUND(L395*K395,2)</f>
        <v>0</v>
      </c>
      <c r="O395" s="254"/>
      <c r="P395" s="254"/>
      <c r="Q395" s="254"/>
      <c r="R395" s="173"/>
      <c r="T395" s="213"/>
      <c r="U395" s="44" t="s">
        <v>43</v>
      </c>
      <c r="V395" s="34"/>
      <c r="W395" s="214" t="n">
        <f aca="false">V395*K395</f>
        <v>0</v>
      </c>
      <c r="X395" s="214" t="n">
        <v>0.015</v>
      </c>
      <c r="Y395" s="214" t="n">
        <f aca="false">X395*K395</f>
        <v>9.52776</v>
      </c>
      <c r="Z395" s="214" t="n">
        <v>0</v>
      </c>
      <c r="AA395" s="215" t="n">
        <f aca="false">Z395*K395</f>
        <v>0</v>
      </c>
      <c r="AR395" s="10" t="s">
        <v>258</v>
      </c>
      <c r="AT395" s="10" t="s">
        <v>295</v>
      </c>
      <c r="AU395" s="10" t="s">
        <v>88</v>
      </c>
      <c r="AY395" s="10" t="s">
        <v>175</v>
      </c>
      <c r="BE395" s="134" t="n">
        <f aca="false">IF(U395="základní",N395,0)</f>
        <v>0</v>
      </c>
      <c r="BF395" s="134" t="n">
        <f aca="false">IF(U395="snížená",N395,0)</f>
        <v>0</v>
      </c>
      <c r="BG395" s="134" t="n">
        <f aca="false">IF(U395="zákl. přenesená",N395,0)</f>
        <v>0</v>
      </c>
      <c r="BH395" s="134" t="n">
        <f aca="false">IF(U395="sníž. přenesená",N395,0)</f>
        <v>0</v>
      </c>
      <c r="BI395" s="134" t="n">
        <f aca="false">IF(U395="nulová",N395,0)</f>
        <v>0</v>
      </c>
      <c r="BJ395" s="10" t="s">
        <v>88</v>
      </c>
      <c r="BK395" s="134" t="n">
        <f aca="false">ROUND(L395*K395,2)</f>
        <v>0</v>
      </c>
      <c r="BL395" s="10" t="s">
        <v>181</v>
      </c>
      <c r="BM395" s="10" t="s">
        <v>618</v>
      </c>
    </row>
    <row collapsed="false" customFormat="true" customHeight="true" hidden="false" ht="22.5" outlineLevel="0" r="396" s="216">
      <c r="B396" s="217"/>
      <c r="C396" s="218"/>
      <c r="D396" s="218"/>
      <c r="E396" s="219"/>
      <c r="F396" s="220" t="s">
        <v>619</v>
      </c>
      <c r="G396" s="220"/>
      <c r="H396" s="220"/>
      <c r="I396" s="220"/>
      <c r="J396" s="218"/>
      <c r="K396" s="221" t="n">
        <v>635.184</v>
      </c>
      <c r="L396" s="218"/>
      <c r="M396" s="218"/>
      <c r="N396" s="218"/>
      <c r="O396" s="218"/>
      <c r="P396" s="218"/>
      <c r="Q396" s="218"/>
      <c r="R396" s="222"/>
      <c r="T396" s="223"/>
      <c r="U396" s="218"/>
      <c r="V396" s="218"/>
      <c r="W396" s="218"/>
      <c r="X396" s="218"/>
      <c r="Y396" s="218"/>
      <c r="Z396" s="218"/>
      <c r="AA396" s="224"/>
      <c r="AT396" s="225" t="s">
        <v>201</v>
      </c>
      <c r="AU396" s="225" t="s">
        <v>88</v>
      </c>
      <c r="AV396" s="216" t="s">
        <v>88</v>
      </c>
      <c r="AW396" s="216" t="s">
        <v>33</v>
      </c>
      <c r="AX396" s="216" t="s">
        <v>83</v>
      </c>
      <c r="AY396" s="225" t="s">
        <v>175</v>
      </c>
    </row>
    <row collapsed="false" customFormat="true" customHeight="true" hidden="false" ht="22.5" outlineLevel="0" r="397" s="32">
      <c r="B397" s="171"/>
      <c r="C397" s="206" t="s">
        <v>620</v>
      </c>
      <c r="D397" s="206" t="s">
        <v>177</v>
      </c>
      <c r="E397" s="207" t="s">
        <v>621</v>
      </c>
      <c r="F397" s="208" t="s">
        <v>622</v>
      </c>
      <c r="G397" s="208"/>
      <c r="H397" s="208"/>
      <c r="I397" s="208"/>
      <c r="J397" s="209" t="s">
        <v>221</v>
      </c>
      <c r="K397" s="210" t="n">
        <v>606.888</v>
      </c>
      <c r="L397" s="211" t="n">
        <v>0</v>
      </c>
      <c r="M397" s="211"/>
      <c r="N397" s="212" t="n">
        <f aca="false">ROUND(L397*K397,2)</f>
        <v>0</v>
      </c>
      <c r="O397" s="212"/>
      <c r="P397" s="212"/>
      <c r="Q397" s="212"/>
      <c r="R397" s="173"/>
      <c r="T397" s="213"/>
      <c r="U397" s="44" t="s">
        <v>43</v>
      </c>
      <c r="V397" s="34"/>
      <c r="W397" s="214" t="n">
        <f aca="false">V397*K397</f>
        <v>0</v>
      </c>
      <c r="X397" s="214" t="n">
        <v>0.00088</v>
      </c>
      <c r="Y397" s="214" t="n">
        <f aca="false">X397*K397</f>
        <v>0.53406144</v>
      </c>
      <c r="Z397" s="214" t="n">
        <v>0</v>
      </c>
      <c r="AA397" s="215" t="n">
        <f aca="false">Z397*K397</f>
        <v>0</v>
      </c>
      <c r="AR397" s="10" t="s">
        <v>339</v>
      </c>
      <c r="AT397" s="10" t="s">
        <v>177</v>
      </c>
      <c r="AU397" s="10" t="s">
        <v>88</v>
      </c>
      <c r="AY397" s="10" t="s">
        <v>175</v>
      </c>
      <c r="BE397" s="134" t="n">
        <f aca="false">IF(U397="základní",N397,0)</f>
        <v>0</v>
      </c>
      <c r="BF397" s="134" t="n">
        <f aca="false">IF(U397="snížená",N397,0)</f>
        <v>0</v>
      </c>
      <c r="BG397" s="134" t="n">
        <f aca="false">IF(U397="zákl. přenesená",N397,0)</f>
        <v>0</v>
      </c>
      <c r="BH397" s="134" t="n">
        <f aca="false">IF(U397="sníž. přenesená",N397,0)</f>
        <v>0</v>
      </c>
      <c r="BI397" s="134" t="n">
        <f aca="false">IF(U397="nulová",N397,0)</f>
        <v>0</v>
      </c>
      <c r="BJ397" s="10" t="s">
        <v>88</v>
      </c>
      <c r="BK397" s="134" t="n">
        <f aca="false">ROUND(L397*K397,2)</f>
        <v>0</v>
      </c>
      <c r="BL397" s="10" t="s">
        <v>339</v>
      </c>
      <c r="BM397" s="10" t="s">
        <v>623</v>
      </c>
    </row>
    <row collapsed="false" customFormat="true" customHeight="true" hidden="false" ht="22.5" outlineLevel="0" r="398" s="238">
      <c r="B398" s="239"/>
      <c r="C398" s="240"/>
      <c r="D398" s="240"/>
      <c r="E398" s="241"/>
      <c r="F398" s="242" t="s">
        <v>291</v>
      </c>
      <c r="G398" s="242"/>
      <c r="H398" s="242"/>
      <c r="I398" s="242"/>
      <c r="J398" s="240"/>
      <c r="K398" s="241"/>
      <c r="L398" s="240"/>
      <c r="M398" s="240"/>
      <c r="N398" s="240"/>
      <c r="O398" s="240"/>
      <c r="P398" s="240"/>
      <c r="Q398" s="240"/>
      <c r="R398" s="243"/>
      <c r="T398" s="244"/>
      <c r="U398" s="240"/>
      <c r="V398" s="240"/>
      <c r="W398" s="240"/>
      <c r="X398" s="240"/>
      <c r="Y398" s="240"/>
      <c r="Z398" s="240"/>
      <c r="AA398" s="245"/>
      <c r="AT398" s="246" t="s">
        <v>201</v>
      </c>
      <c r="AU398" s="246" t="s">
        <v>88</v>
      </c>
      <c r="AV398" s="238" t="s">
        <v>83</v>
      </c>
      <c r="AW398" s="238" t="s">
        <v>33</v>
      </c>
      <c r="AX398" s="238" t="s">
        <v>76</v>
      </c>
      <c r="AY398" s="246" t="s">
        <v>175</v>
      </c>
    </row>
    <row collapsed="false" customFormat="true" customHeight="true" hidden="false" ht="31.5" outlineLevel="0" r="399" s="216">
      <c r="B399" s="217"/>
      <c r="C399" s="218"/>
      <c r="D399" s="218"/>
      <c r="E399" s="219"/>
      <c r="F399" s="227" t="s">
        <v>624</v>
      </c>
      <c r="G399" s="227"/>
      <c r="H399" s="227"/>
      <c r="I399" s="227"/>
      <c r="J399" s="218"/>
      <c r="K399" s="221" t="n">
        <v>733.488</v>
      </c>
      <c r="L399" s="218"/>
      <c r="M399" s="218"/>
      <c r="N399" s="218"/>
      <c r="O399" s="218"/>
      <c r="P399" s="218"/>
      <c r="Q399" s="218"/>
      <c r="R399" s="222"/>
      <c r="T399" s="223"/>
      <c r="U399" s="218"/>
      <c r="V399" s="218"/>
      <c r="W399" s="218"/>
      <c r="X399" s="218"/>
      <c r="Y399" s="218"/>
      <c r="Z399" s="218"/>
      <c r="AA399" s="224"/>
      <c r="AT399" s="225" t="s">
        <v>201</v>
      </c>
      <c r="AU399" s="225" t="s">
        <v>88</v>
      </c>
      <c r="AV399" s="216" t="s">
        <v>88</v>
      </c>
      <c r="AW399" s="216" t="s">
        <v>33</v>
      </c>
      <c r="AX399" s="216" t="s">
        <v>76</v>
      </c>
      <c r="AY399" s="225" t="s">
        <v>175</v>
      </c>
    </row>
    <row collapsed="false" customFormat="true" customHeight="true" hidden="false" ht="22.5" outlineLevel="0" r="400" s="238">
      <c r="B400" s="239"/>
      <c r="C400" s="240"/>
      <c r="D400" s="240"/>
      <c r="E400" s="241"/>
      <c r="F400" s="247" t="s">
        <v>625</v>
      </c>
      <c r="G400" s="247"/>
      <c r="H400" s="247"/>
      <c r="I400" s="247"/>
      <c r="J400" s="240"/>
      <c r="K400" s="241"/>
      <c r="L400" s="240"/>
      <c r="M400" s="240"/>
      <c r="N400" s="240"/>
      <c r="O400" s="240"/>
      <c r="P400" s="240"/>
      <c r="Q400" s="240"/>
      <c r="R400" s="243"/>
      <c r="T400" s="244"/>
      <c r="U400" s="240"/>
      <c r="V400" s="240"/>
      <c r="W400" s="240"/>
      <c r="X400" s="240"/>
      <c r="Y400" s="240"/>
      <c r="Z400" s="240"/>
      <c r="AA400" s="245"/>
      <c r="AT400" s="246" t="s">
        <v>201</v>
      </c>
      <c r="AU400" s="246" t="s">
        <v>88</v>
      </c>
      <c r="AV400" s="238" t="s">
        <v>83</v>
      </c>
      <c r="AW400" s="238" t="s">
        <v>33</v>
      </c>
      <c r="AX400" s="238" t="s">
        <v>76</v>
      </c>
      <c r="AY400" s="246" t="s">
        <v>175</v>
      </c>
    </row>
    <row collapsed="false" customFormat="true" customHeight="true" hidden="false" ht="22.5" outlineLevel="0" r="401" s="216">
      <c r="B401" s="217"/>
      <c r="C401" s="218"/>
      <c r="D401" s="218"/>
      <c r="E401" s="219"/>
      <c r="F401" s="227" t="s">
        <v>626</v>
      </c>
      <c r="G401" s="227"/>
      <c r="H401" s="227"/>
      <c r="I401" s="227"/>
      <c r="J401" s="218"/>
      <c r="K401" s="221" t="n">
        <v>-126.6</v>
      </c>
      <c r="L401" s="218"/>
      <c r="M401" s="218"/>
      <c r="N401" s="218"/>
      <c r="O401" s="218"/>
      <c r="P401" s="218"/>
      <c r="Q401" s="218"/>
      <c r="R401" s="222"/>
      <c r="T401" s="223"/>
      <c r="U401" s="218"/>
      <c r="V401" s="218"/>
      <c r="W401" s="218"/>
      <c r="X401" s="218"/>
      <c r="Y401" s="218"/>
      <c r="Z401" s="218"/>
      <c r="AA401" s="224"/>
      <c r="AT401" s="225" t="s">
        <v>201</v>
      </c>
      <c r="AU401" s="225" t="s">
        <v>88</v>
      </c>
      <c r="AV401" s="216" t="s">
        <v>88</v>
      </c>
      <c r="AW401" s="216" t="s">
        <v>33</v>
      </c>
      <c r="AX401" s="216" t="s">
        <v>76</v>
      </c>
      <c r="AY401" s="225" t="s">
        <v>175</v>
      </c>
    </row>
    <row collapsed="false" customFormat="true" customHeight="true" hidden="false" ht="22.5" outlineLevel="0" r="402" s="228">
      <c r="B402" s="229"/>
      <c r="C402" s="230"/>
      <c r="D402" s="230"/>
      <c r="E402" s="231"/>
      <c r="F402" s="232" t="s">
        <v>214</v>
      </c>
      <c r="G402" s="232"/>
      <c r="H402" s="232"/>
      <c r="I402" s="232"/>
      <c r="J402" s="230"/>
      <c r="K402" s="233" t="n">
        <v>606.888</v>
      </c>
      <c r="L402" s="230"/>
      <c r="M402" s="230"/>
      <c r="N402" s="230"/>
      <c r="O402" s="230"/>
      <c r="P402" s="230"/>
      <c r="Q402" s="230"/>
      <c r="R402" s="234"/>
      <c r="T402" s="235"/>
      <c r="U402" s="230"/>
      <c r="V402" s="230"/>
      <c r="W402" s="230"/>
      <c r="X402" s="230"/>
      <c r="Y402" s="230"/>
      <c r="Z402" s="230"/>
      <c r="AA402" s="236"/>
      <c r="AT402" s="237" t="s">
        <v>201</v>
      </c>
      <c r="AU402" s="237" t="s">
        <v>88</v>
      </c>
      <c r="AV402" s="228" t="s">
        <v>181</v>
      </c>
      <c r="AW402" s="228" t="s">
        <v>33</v>
      </c>
      <c r="AX402" s="228" t="s">
        <v>83</v>
      </c>
      <c r="AY402" s="237" t="s">
        <v>175</v>
      </c>
    </row>
    <row collapsed="false" customFormat="true" customHeight="true" hidden="false" ht="31.5" outlineLevel="0" r="403" s="32">
      <c r="B403" s="171"/>
      <c r="C403" s="248" t="s">
        <v>627</v>
      </c>
      <c r="D403" s="248" t="s">
        <v>295</v>
      </c>
      <c r="E403" s="249" t="s">
        <v>628</v>
      </c>
      <c r="F403" s="250" t="s">
        <v>629</v>
      </c>
      <c r="G403" s="250"/>
      <c r="H403" s="250"/>
      <c r="I403" s="250"/>
      <c r="J403" s="251" t="s">
        <v>221</v>
      </c>
      <c r="K403" s="252" t="n">
        <v>667.577</v>
      </c>
      <c r="L403" s="253" t="n">
        <v>0</v>
      </c>
      <c r="M403" s="253"/>
      <c r="N403" s="254" t="n">
        <f aca="false">ROUND(L403*K403,2)</f>
        <v>0</v>
      </c>
      <c r="O403" s="254"/>
      <c r="P403" s="254"/>
      <c r="Q403" s="254"/>
      <c r="R403" s="173"/>
      <c r="T403" s="213"/>
      <c r="U403" s="44" t="s">
        <v>43</v>
      </c>
      <c r="V403" s="34"/>
      <c r="W403" s="214" t="n">
        <f aca="false">V403*K403</f>
        <v>0</v>
      </c>
      <c r="X403" s="214" t="n">
        <v>0.018</v>
      </c>
      <c r="Y403" s="214" t="n">
        <f aca="false">X403*K403</f>
        <v>12.016386</v>
      </c>
      <c r="Z403" s="214" t="n">
        <v>0</v>
      </c>
      <c r="AA403" s="215" t="n">
        <f aca="false">Z403*K403</f>
        <v>0</v>
      </c>
      <c r="AR403" s="10" t="s">
        <v>258</v>
      </c>
      <c r="AT403" s="10" t="s">
        <v>295</v>
      </c>
      <c r="AU403" s="10" t="s">
        <v>88</v>
      </c>
      <c r="AY403" s="10" t="s">
        <v>175</v>
      </c>
      <c r="BE403" s="134" t="n">
        <f aca="false">IF(U403="základní",N403,0)</f>
        <v>0</v>
      </c>
      <c r="BF403" s="134" t="n">
        <f aca="false">IF(U403="snížená",N403,0)</f>
        <v>0</v>
      </c>
      <c r="BG403" s="134" t="n">
        <f aca="false">IF(U403="zákl. přenesená",N403,0)</f>
        <v>0</v>
      </c>
      <c r="BH403" s="134" t="n">
        <f aca="false">IF(U403="sníž. přenesená",N403,0)</f>
        <v>0</v>
      </c>
      <c r="BI403" s="134" t="n">
        <f aca="false">IF(U403="nulová",N403,0)</f>
        <v>0</v>
      </c>
      <c r="BJ403" s="10" t="s">
        <v>88</v>
      </c>
      <c r="BK403" s="134" t="n">
        <f aca="false">ROUND(L403*K403,2)</f>
        <v>0</v>
      </c>
      <c r="BL403" s="10" t="s">
        <v>181</v>
      </c>
      <c r="BM403" s="10" t="s">
        <v>630</v>
      </c>
    </row>
    <row collapsed="false" customFormat="true" customHeight="true" hidden="false" ht="22.5" outlineLevel="0" r="404" s="216">
      <c r="B404" s="217"/>
      <c r="C404" s="218"/>
      <c r="D404" s="218"/>
      <c r="E404" s="219"/>
      <c r="F404" s="220" t="s">
        <v>631</v>
      </c>
      <c r="G404" s="220"/>
      <c r="H404" s="220"/>
      <c r="I404" s="220"/>
      <c r="J404" s="218"/>
      <c r="K404" s="221" t="n">
        <v>667.577</v>
      </c>
      <c r="L404" s="218"/>
      <c r="M404" s="218"/>
      <c r="N404" s="218"/>
      <c r="O404" s="218"/>
      <c r="P404" s="218"/>
      <c r="Q404" s="218"/>
      <c r="R404" s="222"/>
      <c r="T404" s="223"/>
      <c r="U404" s="218"/>
      <c r="V404" s="218"/>
      <c r="W404" s="218"/>
      <c r="X404" s="218"/>
      <c r="Y404" s="218"/>
      <c r="Z404" s="218"/>
      <c r="AA404" s="224"/>
      <c r="AT404" s="225" t="s">
        <v>201</v>
      </c>
      <c r="AU404" s="225" t="s">
        <v>88</v>
      </c>
      <c r="AV404" s="216" t="s">
        <v>88</v>
      </c>
      <c r="AW404" s="216" t="s">
        <v>33</v>
      </c>
      <c r="AX404" s="216" t="s">
        <v>83</v>
      </c>
      <c r="AY404" s="225" t="s">
        <v>175</v>
      </c>
    </row>
    <row collapsed="false" customFormat="true" customHeight="true" hidden="false" ht="31.5" outlineLevel="0" r="405" s="32">
      <c r="B405" s="171"/>
      <c r="C405" s="206" t="s">
        <v>632</v>
      </c>
      <c r="D405" s="206" t="s">
        <v>177</v>
      </c>
      <c r="E405" s="207" t="s">
        <v>633</v>
      </c>
      <c r="F405" s="208" t="s">
        <v>634</v>
      </c>
      <c r="G405" s="208"/>
      <c r="H405" s="208"/>
      <c r="I405" s="208"/>
      <c r="J405" s="209" t="s">
        <v>221</v>
      </c>
      <c r="K405" s="210" t="n">
        <v>500.22</v>
      </c>
      <c r="L405" s="211" t="n">
        <v>0</v>
      </c>
      <c r="M405" s="211"/>
      <c r="N405" s="212" t="n">
        <f aca="false">ROUND(L405*K405,2)</f>
        <v>0</v>
      </c>
      <c r="O405" s="212"/>
      <c r="P405" s="212"/>
      <c r="Q405" s="212"/>
      <c r="R405" s="173"/>
      <c r="T405" s="213"/>
      <c r="U405" s="44" t="s">
        <v>43</v>
      </c>
      <c r="V405" s="34"/>
      <c r="W405" s="214" t="n">
        <f aca="false">V405*K405</f>
        <v>0</v>
      </c>
      <c r="X405" s="214" t="n">
        <v>0.0001</v>
      </c>
      <c r="Y405" s="214" t="n">
        <f aca="false">X405*K405</f>
        <v>0.050022</v>
      </c>
      <c r="Z405" s="214" t="n">
        <v>0</v>
      </c>
      <c r="AA405" s="215" t="n">
        <f aca="false">Z405*K405</f>
        <v>0</v>
      </c>
      <c r="AR405" s="10" t="s">
        <v>339</v>
      </c>
      <c r="AT405" s="10" t="s">
        <v>177</v>
      </c>
      <c r="AU405" s="10" t="s">
        <v>88</v>
      </c>
      <c r="AY405" s="10" t="s">
        <v>175</v>
      </c>
      <c r="BE405" s="134" t="n">
        <f aca="false">IF(U405="základní",N405,0)</f>
        <v>0</v>
      </c>
      <c r="BF405" s="134" t="n">
        <f aca="false">IF(U405="snížená",N405,0)</f>
        <v>0</v>
      </c>
      <c r="BG405" s="134" t="n">
        <f aca="false">IF(U405="zákl. přenesená",N405,0)</f>
        <v>0</v>
      </c>
      <c r="BH405" s="134" t="n">
        <f aca="false">IF(U405="sníž. přenesená",N405,0)</f>
        <v>0</v>
      </c>
      <c r="BI405" s="134" t="n">
        <f aca="false">IF(U405="nulová",N405,0)</f>
        <v>0</v>
      </c>
      <c r="BJ405" s="10" t="s">
        <v>88</v>
      </c>
      <c r="BK405" s="134" t="n">
        <f aca="false">ROUND(L405*K405,2)</f>
        <v>0</v>
      </c>
      <c r="BL405" s="10" t="s">
        <v>339</v>
      </c>
      <c r="BM405" s="10" t="s">
        <v>635</v>
      </c>
    </row>
    <row collapsed="false" customFormat="true" customHeight="true" hidden="false" ht="22.5" outlineLevel="0" r="406" s="238">
      <c r="B406" s="239"/>
      <c r="C406" s="240"/>
      <c r="D406" s="240"/>
      <c r="E406" s="241"/>
      <c r="F406" s="242" t="s">
        <v>636</v>
      </c>
      <c r="G406" s="242"/>
      <c r="H406" s="242"/>
      <c r="I406" s="242"/>
      <c r="J406" s="240"/>
      <c r="K406" s="241"/>
      <c r="L406" s="240"/>
      <c r="M406" s="240"/>
      <c r="N406" s="240"/>
      <c r="O406" s="240"/>
      <c r="P406" s="240"/>
      <c r="Q406" s="240"/>
      <c r="R406" s="243"/>
      <c r="T406" s="244"/>
      <c r="U406" s="240"/>
      <c r="V406" s="240"/>
      <c r="W406" s="240"/>
      <c r="X406" s="240"/>
      <c r="Y406" s="240"/>
      <c r="Z406" s="240"/>
      <c r="AA406" s="245"/>
      <c r="AT406" s="246" t="s">
        <v>201</v>
      </c>
      <c r="AU406" s="246" t="s">
        <v>88</v>
      </c>
      <c r="AV406" s="238" t="s">
        <v>83</v>
      </c>
      <c r="AW406" s="238" t="s">
        <v>33</v>
      </c>
      <c r="AX406" s="238" t="s">
        <v>76</v>
      </c>
      <c r="AY406" s="246" t="s">
        <v>175</v>
      </c>
    </row>
    <row collapsed="false" customFormat="true" customHeight="true" hidden="false" ht="22.5" outlineLevel="0" r="407" s="216">
      <c r="B407" s="217"/>
      <c r="C407" s="218"/>
      <c r="D407" s="218"/>
      <c r="E407" s="219"/>
      <c r="F407" s="227" t="s">
        <v>637</v>
      </c>
      <c r="G407" s="227"/>
      <c r="H407" s="227"/>
      <c r="I407" s="227"/>
      <c r="J407" s="218"/>
      <c r="K407" s="221" t="n">
        <v>46.08</v>
      </c>
      <c r="L407" s="218"/>
      <c r="M407" s="218"/>
      <c r="N407" s="218"/>
      <c r="O407" s="218"/>
      <c r="P407" s="218"/>
      <c r="Q407" s="218"/>
      <c r="R407" s="222"/>
      <c r="T407" s="223"/>
      <c r="U407" s="218"/>
      <c r="V407" s="218"/>
      <c r="W407" s="218"/>
      <c r="X407" s="218"/>
      <c r="Y407" s="218"/>
      <c r="Z407" s="218"/>
      <c r="AA407" s="224"/>
      <c r="AT407" s="225" t="s">
        <v>201</v>
      </c>
      <c r="AU407" s="225" t="s">
        <v>88</v>
      </c>
      <c r="AV407" s="216" t="s">
        <v>88</v>
      </c>
      <c r="AW407" s="216" t="s">
        <v>33</v>
      </c>
      <c r="AX407" s="216" t="s">
        <v>76</v>
      </c>
      <c r="AY407" s="225" t="s">
        <v>175</v>
      </c>
    </row>
    <row collapsed="false" customFormat="true" customHeight="true" hidden="false" ht="22.5" outlineLevel="0" r="408" s="216">
      <c r="B408" s="217"/>
      <c r="C408" s="218"/>
      <c r="D408" s="218"/>
      <c r="E408" s="219"/>
      <c r="F408" s="227" t="s">
        <v>638</v>
      </c>
      <c r="G408" s="227"/>
      <c r="H408" s="227"/>
      <c r="I408" s="227"/>
      <c r="J408" s="218"/>
      <c r="K408" s="221" t="n">
        <v>139.84</v>
      </c>
      <c r="L408" s="218"/>
      <c r="M408" s="218"/>
      <c r="N408" s="218"/>
      <c r="O408" s="218"/>
      <c r="P408" s="218"/>
      <c r="Q408" s="218"/>
      <c r="R408" s="222"/>
      <c r="T408" s="223"/>
      <c r="U408" s="218"/>
      <c r="V408" s="218"/>
      <c r="W408" s="218"/>
      <c r="X408" s="218"/>
      <c r="Y408" s="218"/>
      <c r="Z408" s="218"/>
      <c r="AA408" s="224"/>
      <c r="AT408" s="225" t="s">
        <v>201</v>
      </c>
      <c r="AU408" s="225" t="s">
        <v>88</v>
      </c>
      <c r="AV408" s="216" t="s">
        <v>88</v>
      </c>
      <c r="AW408" s="216" t="s">
        <v>33</v>
      </c>
      <c r="AX408" s="216" t="s">
        <v>76</v>
      </c>
      <c r="AY408" s="225" t="s">
        <v>175</v>
      </c>
    </row>
    <row collapsed="false" customFormat="true" customHeight="true" hidden="false" ht="31.5" outlineLevel="0" r="409" s="216">
      <c r="B409" s="217"/>
      <c r="C409" s="218"/>
      <c r="D409" s="218"/>
      <c r="E409" s="219"/>
      <c r="F409" s="227" t="s">
        <v>639</v>
      </c>
      <c r="G409" s="227"/>
      <c r="H409" s="227"/>
      <c r="I409" s="227"/>
      <c r="J409" s="218"/>
      <c r="K409" s="221" t="n">
        <v>314.3</v>
      </c>
      <c r="L409" s="218"/>
      <c r="M409" s="218"/>
      <c r="N409" s="218"/>
      <c r="O409" s="218"/>
      <c r="P409" s="218"/>
      <c r="Q409" s="218"/>
      <c r="R409" s="222"/>
      <c r="T409" s="223"/>
      <c r="U409" s="218"/>
      <c r="V409" s="218"/>
      <c r="W409" s="218"/>
      <c r="X409" s="218"/>
      <c r="Y409" s="218"/>
      <c r="Z409" s="218"/>
      <c r="AA409" s="224"/>
      <c r="AT409" s="225" t="s">
        <v>201</v>
      </c>
      <c r="AU409" s="225" t="s">
        <v>88</v>
      </c>
      <c r="AV409" s="216" t="s">
        <v>88</v>
      </c>
      <c r="AW409" s="216" t="s">
        <v>33</v>
      </c>
      <c r="AX409" s="216" t="s">
        <v>76</v>
      </c>
      <c r="AY409" s="225" t="s">
        <v>175</v>
      </c>
    </row>
    <row collapsed="false" customFormat="true" customHeight="true" hidden="false" ht="22.5" outlineLevel="0" r="410" s="228">
      <c r="B410" s="229"/>
      <c r="C410" s="230"/>
      <c r="D410" s="230"/>
      <c r="E410" s="231"/>
      <c r="F410" s="232" t="s">
        <v>214</v>
      </c>
      <c r="G410" s="232"/>
      <c r="H410" s="232"/>
      <c r="I410" s="232"/>
      <c r="J410" s="230"/>
      <c r="K410" s="233" t="n">
        <v>500.22</v>
      </c>
      <c r="L410" s="230"/>
      <c r="M410" s="230"/>
      <c r="N410" s="230"/>
      <c r="O410" s="230"/>
      <c r="P410" s="230"/>
      <c r="Q410" s="230"/>
      <c r="R410" s="234"/>
      <c r="T410" s="235"/>
      <c r="U410" s="230"/>
      <c r="V410" s="230"/>
      <c r="W410" s="230"/>
      <c r="X410" s="230"/>
      <c r="Y410" s="230"/>
      <c r="Z410" s="230"/>
      <c r="AA410" s="236"/>
      <c r="AT410" s="237" t="s">
        <v>201</v>
      </c>
      <c r="AU410" s="237" t="s">
        <v>88</v>
      </c>
      <c r="AV410" s="228" t="s">
        <v>181</v>
      </c>
      <c r="AW410" s="228" t="s">
        <v>33</v>
      </c>
      <c r="AX410" s="228" t="s">
        <v>83</v>
      </c>
      <c r="AY410" s="237" t="s">
        <v>175</v>
      </c>
    </row>
    <row collapsed="false" customFormat="true" customHeight="true" hidden="false" ht="31.5" outlineLevel="0" r="411" s="32">
      <c r="B411" s="171"/>
      <c r="C411" s="206" t="s">
        <v>640</v>
      </c>
      <c r="D411" s="206" t="s">
        <v>177</v>
      </c>
      <c r="E411" s="207" t="s">
        <v>641</v>
      </c>
      <c r="F411" s="208" t="s">
        <v>642</v>
      </c>
      <c r="G411" s="208"/>
      <c r="H411" s="208"/>
      <c r="I411" s="208"/>
      <c r="J411" s="209" t="s">
        <v>221</v>
      </c>
      <c r="K411" s="210" t="n">
        <v>246.4</v>
      </c>
      <c r="L411" s="211" t="n">
        <v>0</v>
      </c>
      <c r="M411" s="211"/>
      <c r="N411" s="212" t="n">
        <f aca="false">ROUND(L411*K411,2)</f>
        <v>0</v>
      </c>
      <c r="O411" s="212"/>
      <c r="P411" s="212"/>
      <c r="Q411" s="212"/>
      <c r="R411" s="173"/>
      <c r="T411" s="213"/>
      <c r="U411" s="44" t="s">
        <v>43</v>
      </c>
      <c r="V411" s="34"/>
      <c r="W411" s="214" t="n">
        <f aca="false">V411*K411</f>
        <v>0</v>
      </c>
      <c r="X411" s="214" t="n">
        <v>0.0175</v>
      </c>
      <c r="Y411" s="214" t="n">
        <f aca="false">X411*K411</f>
        <v>4.312</v>
      </c>
      <c r="Z411" s="214" t="n">
        <v>0</v>
      </c>
      <c r="AA411" s="215" t="n">
        <f aca="false">Z411*K411</f>
        <v>0</v>
      </c>
      <c r="AR411" s="10" t="s">
        <v>339</v>
      </c>
      <c r="AT411" s="10" t="s">
        <v>177</v>
      </c>
      <c r="AU411" s="10" t="s">
        <v>88</v>
      </c>
      <c r="AY411" s="10" t="s">
        <v>175</v>
      </c>
      <c r="BE411" s="134" t="n">
        <f aca="false">IF(U411="základní",N411,0)</f>
        <v>0</v>
      </c>
      <c r="BF411" s="134" t="n">
        <f aca="false">IF(U411="snížená",N411,0)</f>
        <v>0</v>
      </c>
      <c r="BG411" s="134" t="n">
        <f aca="false">IF(U411="zákl. přenesená",N411,0)</f>
        <v>0</v>
      </c>
      <c r="BH411" s="134" t="n">
        <f aca="false">IF(U411="sníž. přenesená",N411,0)</f>
        <v>0</v>
      </c>
      <c r="BI411" s="134" t="n">
        <f aca="false">IF(U411="nulová",N411,0)</f>
        <v>0</v>
      </c>
      <c r="BJ411" s="10" t="s">
        <v>88</v>
      </c>
      <c r="BK411" s="134" t="n">
        <f aca="false">ROUND(L411*K411,2)</f>
        <v>0</v>
      </c>
      <c r="BL411" s="10" t="s">
        <v>339</v>
      </c>
      <c r="BM411" s="10" t="s">
        <v>643</v>
      </c>
    </row>
    <row collapsed="false" customFormat="true" customHeight="true" hidden="false" ht="22.5" outlineLevel="0" r="412" s="216">
      <c r="B412" s="217"/>
      <c r="C412" s="218"/>
      <c r="D412" s="218"/>
      <c r="E412" s="219"/>
      <c r="F412" s="220" t="s">
        <v>407</v>
      </c>
      <c r="G412" s="220"/>
      <c r="H412" s="220"/>
      <c r="I412" s="220"/>
      <c r="J412" s="218"/>
      <c r="K412" s="221" t="n">
        <v>246.4</v>
      </c>
      <c r="L412" s="218"/>
      <c r="M412" s="218"/>
      <c r="N412" s="218"/>
      <c r="O412" s="218"/>
      <c r="P412" s="218"/>
      <c r="Q412" s="218"/>
      <c r="R412" s="222"/>
      <c r="T412" s="223"/>
      <c r="U412" s="218"/>
      <c r="V412" s="218"/>
      <c r="W412" s="218"/>
      <c r="X412" s="218"/>
      <c r="Y412" s="218"/>
      <c r="Z412" s="218"/>
      <c r="AA412" s="224"/>
      <c r="AT412" s="225" t="s">
        <v>201</v>
      </c>
      <c r="AU412" s="225" t="s">
        <v>88</v>
      </c>
      <c r="AV412" s="216" t="s">
        <v>88</v>
      </c>
      <c r="AW412" s="216" t="s">
        <v>33</v>
      </c>
      <c r="AX412" s="216" t="s">
        <v>83</v>
      </c>
      <c r="AY412" s="225" t="s">
        <v>175</v>
      </c>
    </row>
    <row collapsed="false" customFormat="true" customHeight="true" hidden="false" ht="31.5" outlineLevel="0" r="413" s="32">
      <c r="B413" s="171"/>
      <c r="C413" s="206" t="s">
        <v>644</v>
      </c>
      <c r="D413" s="206" t="s">
        <v>177</v>
      </c>
      <c r="E413" s="207" t="s">
        <v>645</v>
      </c>
      <c r="F413" s="208" t="s">
        <v>646</v>
      </c>
      <c r="G413" s="208"/>
      <c r="H413" s="208"/>
      <c r="I413" s="208"/>
      <c r="J413" s="209" t="s">
        <v>221</v>
      </c>
      <c r="K413" s="210" t="n">
        <v>46.08</v>
      </c>
      <c r="L413" s="211" t="n">
        <v>0</v>
      </c>
      <c r="M413" s="211"/>
      <c r="N413" s="212" t="n">
        <f aca="false">ROUND(L413*K413,2)</f>
        <v>0</v>
      </c>
      <c r="O413" s="212"/>
      <c r="P413" s="212"/>
      <c r="Q413" s="212"/>
      <c r="R413" s="173"/>
      <c r="T413" s="213"/>
      <c r="U413" s="44" t="s">
        <v>43</v>
      </c>
      <c r="V413" s="34"/>
      <c r="W413" s="214" t="n">
        <f aca="false">V413*K413</f>
        <v>0</v>
      </c>
      <c r="X413" s="214" t="n">
        <v>0</v>
      </c>
      <c r="Y413" s="214" t="n">
        <f aca="false">X413*K413</f>
        <v>0</v>
      </c>
      <c r="Z413" s="214" t="n">
        <v>0</v>
      </c>
      <c r="AA413" s="215" t="n">
        <f aca="false">Z413*K413</f>
        <v>0</v>
      </c>
      <c r="AR413" s="10" t="s">
        <v>339</v>
      </c>
      <c r="AT413" s="10" t="s">
        <v>177</v>
      </c>
      <c r="AU413" s="10" t="s">
        <v>88</v>
      </c>
      <c r="AY413" s="10" t="s">
        <v>175</v>
      </c>
      <c r="BE413" s="134" t="n">
        <f aca="false">IF(U413="základní",N413,0)</f>
        <v>0</v>
      </c>
      <c r="BF413" s="134" t="n">
        <f aca="false">IF(U413="snížená",N413,0)</f>
        <v>0</v>
      </c>
      <c r="BG413" s="134" t="n">
        <f aca="false">IF(U413="zákl. přenesená",N413,0)</f>
        <v>0</v>
      </c>
      <c r="BH413" s="134" t="n">
        <f aca="false">IF(U413="sníž. přenesená",N413,0)</f>
        <v>0</v>
      </c>
      <c r="BI413" s="134" t="n">
        <f aca="false">IF(U413="nulová",N413,0)</f>
        <v>0</v>
      </c>
      <c r="BJ413" s="10" t="s">
        <v>88</v>
      </c>
      <c r="BK413" s="134" t="n">
        <f aca="false">ROUND(L413*K413,2)</f>
        <v>0</v>
      </c>
      <c r="BL413" s="10" t="s">
        <v>339</v>
      </c>
      <c r="BM413" s="10" t="s">
        <v>647</v>
      </c>
    </row>
    <row collapsed="false" customFormat="true" customHeight="true" hidden="false" ht="22.5" outlineLevel="0" r="414" s="216">
      <c r="B414" s="217"/>
      <c r="C414" s="218"/>
      <c r="D414" s="218"/>
      <c r="E414" s="219"/>
      <c r="F414" s="220" t="s">
        <v>383</v>
      </c>
      <c r="G414" s="220"/>
      <c r="H414" s="220"/>
      <c r="I414" s="220"/>
      <c r="J414" s="218"/>
      <c r="K414" s="221" t="n">
        <v>46.08</v>
      </c>
      <c r="L414" s="218"/>
      <c r="M414" s="218"/>
      <c r="N414" s="218"/>
      <c r="O414" s="218"/>
      <c r="P414" s="218"/>
      <c r="Q414" s="218"/>
      <c r="R414" s="222"/>
      <c r="T414" s="223"/>
      <c r="U414" s="218"/>
      <c r="V414" s="218"/>
      <c r="W414" s="218"/>
      <c r="X414" s="218"/>
      <c r="Y414" s="218"/>
      <c r="Z414" s="218"/>
      <c r="AA414" s="224"/>
      <c r="AT414" s="225" t="s">
        <v>201</v>
      </c>
      <c r="AU414" s="225" t="s">
        <v>88</v>
      </c>
      <c r="AV414" s="216" t="s">
        <v>88</v>
      </c>
      <c r="AW414" s="216" t="s">
        <v>33</v>
      </c>
      <c r="AX414" s="216" t="s">
        <v>83</v>
      </c>
      <c r="AY414" s="225" t="s">
        <v>175</v>
      </c>
    </row>
    <row collapsed="false" customFormat="true" customHeight="true" hidden="false" ht="22.5" outlineLevel="0" r="415" s="32">
      <c r="B415" s="171"/>
      <c r="C415" s="206" t="s">
        <v>648</v>
      </c>
      <c r="D415" s="206" t="s">
        <v>177</v>
      </c>
      <c r="E415" s="207" t="s">
        <v>649</v>
      </c>
      <c r="F415" s="208" t="s">
        <v>650</v>
      </c>
      <c r="G415" s="208"/>
      <c r="H415" s="208"/>
      <c r="I415" s="208"/>
      <c r="J415" s="209" t="s">
        <v>221</v>
      </c>
      <c r="K415" s="210" t="n">
        <v>303.444</v>
      </c>
      <c r="L415" s="211" t="n">
        <v>0</v>
      </c>
      <c r="M415" s="211"/>
      <c r="N415" s="212" t="n">
        <f aca="false">ROUND(L415*K415,2)</f>
        <v>0</v>
      </c>
      <c r="O415" s="212"/>
      <c r="P415" s="212"/>
      <c r="Q415" s="212"/>
      <c r="R415" s="173"/>
      <c r="T415" s="213"/>
      <c r="U415" s="44" t="s">
        <v>43</v>
      </c>
      <c r="V415" s="34"/>
      <c r="W415" s="214" t="n">
        <f aca="false">V415*K415</f>
        <v>0</v>
      </c>
      <c r="X415" s="214" t="n">
        <v>0</v>
      </c>
      <c r="Y415" s="214" t="n">
        <f aca="false">X415*K415</f>
        <v>0</v>
      </c>
      <c r="Z415" s="214" t="n">
        <v>0</v>
      </c>
      <c r="AA415" s="215" t="n">
        <f aca="false">Z415*K415</f>
        <v>0</v>
      </c>
      <c r="AR415" s="10" t="s">
        <v>339</v>
      </c>
      <c r="AT415" s="10" t="s">
        <v>177</v>
      </c>
      <c r="AU415" s="10" t="s">
        <v>88</v>
      </c>
      <c r="AY415" s="10" t="s">
        <v>175</v>
      </c>
      <c r="BE415" s="134" t="n">
        <f aca="false">IF(U415="základní",N415,0)</f>
        <v>0</v>
      </c>
      <c r="BF415" s="134" t="n">
        <f aca="false">IF(U415="snížená",N415,0)</f>
        <v>0</v>
      </c>
      <c r="BG415" s="134" t="n">
        <f aca="false">IF(U415="zákl. přenesená",N415,0)</f>
        <v>0</v>
      </c>
      <c r="BH415" s="134" t="n">
        <f aca="false">IF(U415="sníž. přenesená",N415,0)</f>
        <v>0</v>
      </c>
      <c r="BI415" s="134" t="n">
        <f aca="false">IF(U415="nulová",N415,0)</f>
        <v>0</v>
      </c>
      <c r="BJ415" s="10" t="s">
        <v>88</v>
      </c>
      <c r="BK415" s="134" t="n">
        <f aca="false">ROUND(L415*K415,2)</f>
        <v>0</v>
      </c>
      <c r="BL415" s="10" t="s">
        <v>339</v>
      </c>
      <c r="BM415" s="10" t="s">
        <v>651</v>
      </c>
    </row>
    <row collapsed="false" customFormat="true" customHeight="true" hidden="false" ht="22.5" outlineLevel="0" r="416" s="238">
      <c r="B416" s="239"/>
      <c r="C416" s="240"/>
      <c r="D416" s="240"/>
      <c r="E416" s="241"/>
      <c r="F416" s="242" t="s">
        <v>291</v>
      </c>
      <c r="G416" s="242"/>
      <c r="H416" s="242"/>
      <c r="I416" s="242"/>
      <c r="J416" s="240"/>
      <c r="K416" s="241"/>
      <c r="L416" s="240"/>
      <c r="M416" s="240"/>
      <c r="N416" s="240"/>
      <c r="O416" s="240"/>
      <c r="P416" s="240"/>
      <c r="Q416" s="240"/>
      <c r="R416" s="243"/>
      <c r="T416" s="244"/>
      <c r="U416" s="240"/>
      <c r="V416" s="240"/>
      <c r="W416" s="240"/>
      <c r="X416" s="240"/>
      <c r="Y416" s="240"/>
      <c r="Z416" s="240"/>
      <c r="AA416" s="245"/>
      <c r="AT416" s="246" t="s">
        <v>201</v>
      </c>
      <c r="AU416" s="246" t="s">
        <v>88</v>
      </c>
      <c r="AV416" s="238" t="s">
        <v>83</v>
      </c>
      <c r="AW416" s="238" t="s">
        <v>33</v>
      </c>
      <c r="AX416" s="238" t="s">
        <v>76</v>
      </c>
      <c r="AY416" s="246" t="s">
        <v>175</v>
      </c>
    </row>
    <row collapsed="false" customFormat="true" customHeight="true" hidden="false" ht="31.5" outlineLevel="0" r="417" s="216">
      <c r="B417" s="217"/>
      <c r="C417" s="218"/>
      <c r="D417" s="218"/>
      <c r="E417" s="219"/>
      <c r="F417" s="227" t="s">
        <v>418</v>
      </c>
      <c r="G417" s="227"/>
      <c r="H417" s="227"/>
      <c r="I417" s="227"/>
      <c r="J417" s="218"/>
      <c r="K417" s="221" t="n">
        <v>366.744</v>
      </c>
      <c r="L417" s="218"/>
      <c r="M417" s="218"/>
      <c r="N417" s="218"/>
      <c r="O417" s="218"/>
      <c r="P417" s="218"/>
      <c r="Q417" s="218"/>
      <c r="R417" s="222"/>
      <c r="T417" s="223"/>
      <c r="U417" s="218"/>
      <c r="V417" s="218"/>
      <c r="W417" s="218"/>
      <c r="X417" s="218"/>
      <c r="Y417" s="218"/>
      <c r="Z417" s="218"/>
      <c r="AA417" s="224"/>
      <c r="AT417" s="225" t="s">
        <v>201</v>
      </c>
      <c r="AU417" s="225" t="s">
        <v>88</v>
      </c>
      <c r="AV417" s="216" t="s">
        <v>88</v>
      </c>
      <c r="AW417" s="216" t="s">
        <v>33</v>
      </c>
      <c r="AX417" s="216" t="s">
        <v>76</v>
      </c>
      <c r="AY417" s="225" t="s">
        <v>175</v>
      </c>
    </row>
    <row collapsed="false" customFormat="true" customHeight="true" hidden="false" ht="22.5" outlineLevel="0" r="418" s="238">
      <c r="B418" s="239"/>
      <c r="C418" s="240"/>
      <c r="D418" s="240"/>
      <c r="E418" s="241"/>
      <c r="F418" s="247" t="s">
        <v>625</v>
      </c>
      <c r="G418" s="247"/>
      <c r="H418" s="247"/>
      <c r="I418" s="247"/>
      <c r="J418" s="240"/>
      <c r="K418" s="241"/>
      <c r="L418" s="240"/>
      <c r="M418" s="240"/>
      <c r="N418" s="240"/>
      <c r="O418" s="240"/>
      <c r="P418" s="240"/>
      <c r="Q418" s="240"/>
      <c r="R418" s="243"/>
      <c r="T418" s="244"/>
      <c r="U418" s="240"/>
      <c r="V418" s="240"/>
      <c r="W418" s="240"/>
      <c r="X418" s="240"/>
      <c r="Y418" s="240"/>
      <c r="Z418" s="240"/>
      <c r="AA418" s="245"/>
      <c r="AT418" s="246" t="s">
        <v>201</v>
      </c>
      <c r="AU418" s="246" t="s">
        <v>88</v>
      </c>
      <c r="AV418" s="238" t="s">
        <v>83</v>
      </c>
      <c r="AW418" s="238" t="s">
        <v>33</v>
      </c>
      <c r="AX418" s="238" t="s">
        <v>76</v>
      </c>
      <c r="AY418" s="246" t="s">
        <v>175</v>
      </c>
    </row>
    <row collapsed="false" customFormat="true" customHeight="true" hidden="false" ht="22.5" outlineLevel="0" r="419" s="216">
      <c r="B419" s="217"/>
      <c r="C419" s="218"/>
      <c r="D419" s="218"/>
      <c r="E419" s="219"/>
      <c r="F419" s="227" t="s">
        <v>652</v>
      </c>
      <c r="G419" s="227"/>
      <c r="H419" s="227"/>
      <c r="I419" s="227"/>
      <c r="J419" s="218"/>
      <c r="K419" s="221" t="n">
        <v>-63.3</v>
      </c>
      <c r="L419" s="218"/>
      <c r="M419" s="218"/>
      <c r="N419" s="218"/>
      <c r="O419" s="218"/>
      <c r="P419" s="218"/>
      <c r="Q419" s="218"/>
      <c r="R419" s="222"/>
      <c r="T419" s="223"/>
      <c r="U419" s="218"/>
      <c r="V419" s="218"/>
      <c r="W419" s="218"/>
      <c r="X419" s="218"/>
      <c r="Y419" s="218"/>
      <c r="Z419" s="218"/>
      <c r="AA419" s="224"/>
      <c r="AT419" s="225" t="s">
        <v>201</v>
      </c>
      <c r="AU419" s="225" t="s">
        <v>88</v>
      </c>
      <c r="AV419" s="216" t="s">
        <v>88</v>
      </c>
      <c r="AW419" s="216" t="s">
        <v>33</v>
      </c>
      <c r="AX419" s="216" t="s">
        <v>76</v>
      </c>
      <c r="AY419" s="225" t="s">
        <v>175</v>
      </c>
    </row>
    <row collapsed="false" customFormat="true" customHeight="true" hidden="false" ht="22.5" outlineLevel="0" r="420" s="228">
      <c r="B420" s="229"/>
      <c r="C420" s="230"/>
      <c r="D420" s="230"/>
      <c r="E420" s="231"/>
      <c r="F420" s="232" t="s">
        <v>214</v>
      </c>
      <c r="G420" s="232"/>
      <c r="H420" s="232"/>
      <c r="I420" s="232"/>
      <c r="J420" s="230"/>
      <c r="K420" s="233" t="n">
        <v>303.444</v>
      </c>
      <c r="L420" s="230"/>
      <c r="M420" s="230"/>
      <c r="N420" s="230"/>
      <c r="O420" s="230"/>
      <c r="P420" s="230"/>
      <c r="Q420" s="230"/>
      <c r="R420" s="234"/>
      <c r="T420" s="235"/>
      <c r="U420" s="230"/>
      <c r="V420" s="230"/>
      <c r="W420" s="230"/>
      <c r="X420" s="230"/>
      <c r="Y420" s="230"/>
      <c r="Z420" s="230"/>
      <c r="AA420" s="236"/>
      <c r="AT420" s="237" t="s">
        <v>201</v>
      </c>
      <c r="AU420" s="237" t="s">
        <v>88</v>
      </c>
      <c r="AV420" s="228" t="s">
        <v>181</v>
      </c>
      <c r="AW420" s="228" t="s">
        <v>33</v>
      </c>
      <c r="AX420" s="228" t="s">
        <v>83</v>
      </c>
      <c r="AY420" s="237" t="s">
        <v>175</v>
      </c>
    </row>
    <row collapsed="false" customFormat="true" customHeight="true" hidden="false" ht="22.5" outlineLevel="0" r="421" s="32">
      <c r="B421" s="171"/>
      <c r="C421" s="206" t="s">
        <v>653</v>
      </c>
      <c r="D421" s="206" t="s">
        <v>177</v>
      </c>
      <c r="E421" s="207" t="s">
        <v>654</v>
      </c>
      <c r="F421" s="208" t="s">
        <v>655</v>
      </c>
      <c r="G421" s="208"/>
      <c r="H421" s="208"/>
      <c r="I421" s="208"/>
      <c r="J421" s="209" t="s">
        <v>221</v>
      </c>
      <c r="K421" s="210" t="n">
        <v>253.8</v>
      </c>
      <c r="L421" s="211" t="n">
        <v>0</v>
      </c>
      <c r="M421" s="211"/>
      <c r="N421" s="212" t="n">
        <f aca="false">ROUND(L421*K421,2)</f>
        <v>0</v>
      </c>
      <c r="O421" s="212"/>
      <c r="P421" s="212"/>
      <c r="Q421" s="212"/>
      <c r="R421" s="173"/>
      <c r="T421" s="213"/>
      <c r="U421" s="44" t="s">
        <v>43</v>
      </c>
      <c r="V421" s="34"/>
      <c r="W421" s="214" t="n">
        <f aca="false">V421*K421</f>
        <v>0</v>
      </c>
      <c r="X421" s="214" t="n">
        <v>0</v>
      </c>
      <c r="Y421" s="214" t="n">
        <f aca="false">X421*K421</f>
        <v>0</v>
      </c>
      <c r="Z421" s="214" t="n">
        <v>0</v>
      </c>
      <c r="AA421" s="215" t="n">
        <f aca="false">Z421*K421</f>
        <v>0</v>
      </c>
      <c r="AR421" s="10" t="s">
        <v>339</v>
      </c>
      <c r="AT421" s="10" t="s">
        <v>177</v>
      </c>
      <c r="AU421" s="10" t="s">
        <v>88</v>
      </c>
      <c r="AY421" s="10" t="s">
        <v>175</v>
      </c>
      <c r="BE421" s="134" t="n">
        <f aca="false">IF(U421="základní",N421,0)</f>
        <v>0</v>
      </c>
      <c r="BF421" s="134" t="n">
        <f aca="false">IF(U421="snížená",N421,0)</f>
        <v>0</v>
      </c>
      <c r="BG421" s="134" t="n">
        <f aca="false">IF(U421="zákl. přenesená",N421,0)</f>
        <v>0</v>
      </c>
      <c r="BH421" s="134" t="n">
        <f aca="false">IF(U421="sníž. přenesená",N421,0)</f>
        <v>0</v>
      </c>
      <c r="BI421" s="134" t="n">
        <f aca="false">IF(U421="nulová",N421,0)</f>
        <v>0</v>
      </c>
      <c r="BJ421" s="10" t="s">
        <v>88</v>
      </c>
      <c r="BK421" s="134" t="n">
        <f aca="false">ROUND(L421*K421,2)</f>
        <v>0</v>
      </c>
      <c r="BL421" s="10" t="s">
        <v>339</v>
      </c>
      <c r="BM421" s="10" t="s">
        <v>656</v>
      </c>
    </row>
    <row collapsed="false" customFormat="true" customHeight="true" hidden="false" ht="22.5" outlineLevel="0" r="422" s="216">
      <c r="B422" s="217"/>
      <c r="C422" s="218"/>
      <c r="D422" s="218"/>
      <c r="E422" s="219"/>
      <c r="F422" s="220" t="s">
        <v>657</v>
      </c>
      <c r="G422" s="220"/>
      <c r="H422" s="220"/>
      <c r="I422" s="220"/>
      <c r="J422" s="218"/>
      <c r="K422" s="221" t="n">
        <v>253.8</v>
      </c>
      <c r="L422" s="218"/>
      <c r="M422" s="218"/>
      <c r="N422" s="218"/>
      <c r="O422" s="218"/>
      <c r="P422" s="218"/>
      <c r="Q422" s="218"/>
      <c r="R422" s="222"/>
      <c r="T422" s="223"/>
      <c r="U422" s="218"/>
      <c r="V422" s="218"/>
      <c r="W422" s="218"/>
      <c r="X422" s="218"/>
      <c r="Y422" s="218"/>
      <c r="Z422" s="218"/>
      <c r="AA422" s="224"/>
      <c r="AT422" s="225" t="s">
        <v>201</v>
      </c>
      <c r="AU422" s="225" t="s">
        <v>88</v>
      </c>
      <c r="AV422" s="216" t="s">
        <v>88</v>
      </c>
      <c r="AW422" s="216" t="s">
        <v>33</v>
      </c>
      <c r="AX422" s="216" t="s">
        <v>83</v>
      </c>
      <c r="AY422" s="225" t="s">
        <v>175</v>
      </c>
    </row>
    <row collapsed="false" customFormat="true" customHeight="true" hidden="false" ht="74.6" outlineLevel="0" r="423" s="32">
      <c r="B423" s="171"/>
      <c r="C423" s="248" t="s">
        <v>658</v>
      </c>
      <c r="D423" s="248" t="s">
        <v>295</v>
      </c>
      <c r="E423" s="249" t="s">
        <v>659</v>
      </c>
      <c r="F423" s="250" t="s">
        <v>660</v>
      </c>
      <c r="G423" s="250"/>
      <c r="H423" s="250"/>
      <c r="I423" s="250"/>
      <c r="J423" s="251" t="s">
        <v>221</v>
      </c>
      <c r="K423" s="252" t="n">
        <v>640.831</v>
      </c>
      <c r="L423" s="253" t="n">
        <v>0</v>
      </c>
      <c r="M423" s="253"/>
      <c r="N423" s="254" t="n">
        <f aca="false">ROUND(L423*K423,2)</f>
        <v>0</v>
      </c>
      <c r="O423" s="254"/>
      <c r="P423" s="254"/>
      <c r="Q423" s="254"/>
      <c r="R423" s="173"/>
      <c r="T423" s="213"/>
      <c r="U423" s="44" t="s">
        <v>43</v>
      </c>
      <c r="V423" s="34"/>
      <c r="W423" s="214" t="n">
        <f aca="false">V423*K423</f>
        <v>0</v>
      </c>
      <c r="X423" s="214" t="n">
        <v>0.00017</v>
      </c>
      <c r="Y423" s="214" t="n">
        <f aca="false">X423*K423</f>
        <v>0.10894127</v>
      </c>
      <c r="Z423" s="214" t="n">
        <v>0</v>
      </c>
      <c r="AA423" s="215" t="n">
        <f aca="false">Z423*K423</f>
        <v>0</v>
      </c>
      <c r="AR423" s="10" t="s">
        <v>368</v>
      </c>
      <c r="AT423" s="10" t="s">
        <v>295</v>
      </c>
      <c r="AU423" s="10" t="s">
        <v>88</v>
      </c>
      <c r="AY423" s="10" t="s">
        <v>175</v>
      </c>
      <c r="BE423" s="134" t="n">
        <f aca="false">IF(U423="základní",N423,0)</f>
        <v>0</v>
      </c>
      <c r="BF423" s="134" t="n">
        <f aca="false">IF(U423="snížená",N423,0)</f>
        <v>0</v>
      </c>
      <c r="BG423" s="134" t="n">
        <f aca="false">IF(U423="zákl. přenesená",N423,0)</f>
        <v>0</v>
      </c>
      <c r="BH423" s="134" t="n">
        <f aca="false">IF(U423="sníž. přenesená",N423,0)</f>
        <v>0</v>
      </c>
      <c r="BI423" s="134" t="n">
        <f aca="false">IF(U423="nulová",N423,0)</f>
        <v>0</v>
      </c>
      <c r="BJ423" s="10" t="s">
        <v>88</v>
      </c>
      <c r="BK423" s="134" t="n">
        <f aca="false">ROUND(L423*K423,2)</f>
        <v>0</v>
      </c>
      <c r="BL423" s="10" t="s">
        <v>339</v>
      </c>
      <c r="BM423" s="10" t="s">
        <v>661</v>
      </c>
    </row>
    <row collapsed="false" customFormat="true" customHeight="true" hidden="false" ht="22.5" outlineLevel="0" r="424" s="216">
      <c r="B424" s="217"/>
      <c r="C424" s="218"/>
      <c r="D424" s="218"/>
      <c r="E424" s="219"/>
      <c r="F424" s="220" t="s">
        <v>662</v>
      </c>
      <c r="G424" s="220"/>
      <c r="H424" s="220"/>
      <c r="I424" s="220"/>
      <c r="J424" s="218"/>
      <c r="K424" s="221" t="n">
        <v>348.961</v>
      </c>
      <c r="L424" s="218"/>
      <c r="M424" s="218"/>
      <c r="N424" s="218"/>
      <c r="O424" s="218"/>
      <c r="P424" s="218"/>
      <c r="Q424" s="218"/>
      <c r="R424" s="222"/>
      <c r="T424" s="223"/>
      <c r="U424" s="218"/>
      <c r="V424" s="218"/>
      <c r="W424" s="218"/>
      <c r="X424" s="218"/>
      <c r="Y424" s="218"/>
      <c r="Z424" s="218"/>
      <c r="AA424" s="224"/>
      <c r="AT424" s="225" t="s">
        <v>201</v>
      </c>
      <c r="AU424" s="225" t="s">
        <v>88</v>
      </c>
      <c r="AV424" s="216" t="s">
        <v>88</v>
      </c>
      <c r="AW424" s="216" t="s">
        <v>33</v>
      </c>
      <c r="AX424" s="216" t="s">
        <v>76</v>
      </c>
      <c r="AY424" s="225" t="s">
        <v>175</v>
      </c>
    </row>
    <row collapsed="false" customFormat="true" customHeight="true" hidden="false" ht="22.5" outlineLevel="0" r="425" s="216">
      <c r="B425" s="217"/>
      <c r="C425" s="218"/>
      <c r="D425" s="218"/>
      <c r="E425" s="219"/>
      <c r="F425" s="227" t="s">
        <v>663</v>
      </c>
      <c r="G425" s="227"/>
      <c r="H425" s="227"/>
      <c r="I425" s="227"/>
      <c r="J425" s="218"/>
      <c r="K425" s="221" t="n">
        <v>291.87</v>
      </c>
      <c r="L425" s="218"/>
      <c r="M425" s="218"/>
      <c r="N425" s="218"/>
      <c r="O425" s="218"/>
      <c r="P425" s="218"/>
      <c r="Q425" s="218"/>
      <c r="R425" s="222"/>
      <c r="T425" s="223"/>
      <c r="U425" s="218"/>
      <c r="V425" s="218"/>
      <c r="W425" s="218"/>
      <c r="X425" s="218"/>
      <c r="Y425" s="218"/>
      <c r="Z425" s="218"/>
      <c r="AA425" s="224"/>
      <c r="AT425" s="225" t="s">
        <v>201</v>
      </c>
      <c r="AU425" s="225" t="s">
        <v>88</v>
      </c>
      <c r="AV425" s="216" t="s">
        <v>88</v>
      </c>
      <c r="AW425" s="216" t="s">
        <v>33</v>
      </c>
      <c r="AX425" s="216" t="s">
        <v>76</v>
      </c>
      <c r="AY425" s="225" t="s">
        <v>175</v>
      </c>
    </row>
    <row collapsed="false" customFormat="true" customHeight="true" hidden="false" ht="22.5" outlineLevel="0" r="426" s="228">
      <c r="B426" s="229"/>
      <c r="C426" s="230"/>
      <c r="D426" s="230"/>
      <c r="E426" s="231"/>
      <c r="F426" s="232" t="s">
        <v>214</v>
      </c>
      <c r="G426" s="232"/>
      <c r="H426" s="232"/>
      <c r="I426" s="232"/>
      <c r="J426" s="230"/>
      <c r="K426" s="233" t="n">
        <v>640.831</v>
      </c>
      <c r="L426" s="230"/>
      <c r="M426" s="230"/>
      <c r="N426" s="230"/>
      <c r="O426" s="230"/>
      <c r="P426" s="230"/>
      <c r="Q426" s="230"/>
      <c r="R426" s="234"/>
      <c r="T426" s="235"/>
      <c r="U426" s="230"/>
      <c r="V426" s="230"/>
      <c r="W426" s="230"/>
      <c r="X426" s="230"/>
      <c r="Y426" s="230"/>
      <c r="Z426" s="230"/>
      <c r="AA426" s="236"/>
      <c r="AT426" s="237" t="s">
        <v>201</v>
      </c>
      <c r="AU426" s="237" t="s">
        <v>88</v>
      </c>
      <c r="AV426" s="228" t="s">
        <v>181</v>
      </c>
      <c r="AW426" s="228" t="s">
        <v>33</v>
      </c>
      <c r="AX426" s="228" t="s">
        <v>83</v>
      </c>
      <c r="AY426" s="237" t="s">
        <v>175</v>
      </c>
    </row>
    <row collapsed="false" customFormat="true" customHeight="true" hidden="false" ht="22.5" outlineLevel="0" r="427" s="32">
      <c r="B427" s="171"/>
      <c r="C427" s="206" t="s">
        <v>664</v>
      </c>
      <c r="D427" s="206" t="s">
        <v>177</v>
      </c>
      <c r="E427" s="207" t="s">
        <v>665</v>
      </c>
      <c r="F427" s="208" t="s">
        <v>666</v>
      </c>
      <c r="G427" s="208"/>
      <c r="H427" s="208"/>
      <c r="I427" s="208"/>
      <c r="J427" s="209" t="s">
        <v>221</v>
      </c>
      <c r="K427" s="210" t="n">
        <v>246.4</v>
      </c>
      <c r="L427" s="211" t="n">
        <v>0</v>
      </c>
      <c r="M427" s="211"/>
      <c r="N427" s="212" t="n">
        <f aca="false">ROUND(L427*K427,2)</f>
        <v>0</v>
      </c>
      <c r="O427" s="212"/>
      <c r="P427" s="212"/>
      <c r="Q427" s="212"/>
      <c r="R427" s="173"/>
      <c r="T427" s="213"/>
      <c r="U427" s="44" t="s">
        <v>43</v>
      </c>
      <c r="V427" s="34"/>
      <c r="W427" s="214" t="n">
        <f aca="false">V427*K427</f>
        <v>0</v>
      </c>
      <c r="X427" s="214" t="n">
        <v>0.0001</v>
      </c>
      <c r="Y427" s="214" t="n">
        <f aca="false">X427*K427</f>
        <v>0.02464</v>
      </c>
      <c r="Z427" s="214" t="n">
        <v>0</v>
      </c>
      <c r="AA427" s="215" t="n">
        <f aca="false">Z427*K427</f>
        <v>0</v>
      </c>
      <c r="AR427" s="10" t="s">
        <v>339</v>
      </c>
      <c r="AT427" s="10" t="s">
        <v>177</v>
      </c>
      <c r="AU427" s="10" t="s">
        <v>88</v>
      </c>
      <c r="AY427" s="10" t="s">
        <v>175</v>
      </c>
      <c r="BE427" s="134" t="n">
        <f aca="false">IF(U427="základní",N427,0)</f>
        <v>0</v>
      </c>
      <c r="BF427" s="134" t="n">
        <f aca="false">IF(U427="snížená",N427,0)</f>
        <v>0</v>
      </c>
      <c r="BG427" s="134" t="n">
        <f aca="false">IF(U427="zákl. přenesená",N427,0)</f>
        <v>0</v>
      </c>
      <c r="BH427" s="134" t="n">
        <f aca="false">IF(U427="sníž. přenesená",N427,0)</f>
        <v>0</v>
      </c>
      <c r="BI427" s="134" t="n">
        <f aca="false">IF(U427="nulová",N427,0)</f>
        <v>0</v>
      </c>
      <c r="BJ427" s="10" t="s">
        <v>88</v>
      </c>
      <c r="BK427" s="134" t="n">
        <f aca="false">ROUND(L427*K427,2)</f>
        <v>0</v>
      </c>
      <c r="BL427" s="10" t="s">
        <v>339</v>
      </c>
      <c r="BM427" s="10" t="s">
        <v>667</v>
      </c>
    </row>
    <row collapsed="false" customFormat="true" customHeight="true" hidden="false" ht="22.5" outlineLevel="0" r="428" s="216">
      <c r="B428" s="217"/>
      <c r="C428" s="218"/>
      <c r="D428" s="218"/>
      <c r="E428" s="219"/>
      <c r="F428" s="220" t="s">
        <v>668</v>
      </c>
      <c r="G428" s="220"/>
      <c r="H428" s="220"/>
      <c r="I428" s="220"/>
      <c r="J428" s="218"/>
      <c r="K428" s="221" t="n">
        <v>246.4</v>
      </c>
      <c r="L428" s="218"/>
      <c r="M428" s="218"/>
      <c r="N428" s="218"/>
      <c r="O428" s="218"/>
      <c r="P428" s="218"/>
      <c r="Q428" s="218"/>
      <c r="R428" s="222"/>
      <c r="T428" s="223"/>
      <c r="U428" s="218"/>
      <c r="V428" s="218"/>
      <c r="W428" s="218"/>
      <c r="X428" s="218"/>
      <c r="Y428" s="218"/>
      <c r="Z428" s="218"/>
      <c r="AA428" s="224"/>
      <c r="AT428" s="225" t="s">
        <v>201</v>
      </c>
      <c r="AU428" s="225" t="s">
        <v>88</v>
      </c>
      <c r="AV428" s="216" t="s">
        <v>88</v>
      </c>
      <c r="AW428" s="216" t="s">
        <v>33</v>
      </c>
      <c r="AX428" s="216" t="s">
        <v>83</v>
      </c>
      <c r="AY428" s="225" t="s">
        <v>175</v>
      </c>
    </row>
    <row collapsed="false" customFormat="true" customHeight="true" hidden="false" ht="31.5" outlineLevel="0" r="429" s="32">
      <c r="B429" s="171"/>
      <c r="C429" s="206" t="s">
        <v>669</v>
      </c>
      <c r="D429" s="206" t="s">
        <v>177</v>
      </c>
      <c r="E429" s="207" t="s">
        <v>670</v>
      </c>
      <c r="F429" s="208" t="s">
        <v>671</v>
      </c>
      <c r="G429" s="208"/>
      <c r="H429" s="208"/>
      <c r="I429" s="208"/>
      <c r="J429" s="209" t="s">
        <v>221</v>
      </c>
      <c r="K429" s="210" t="n">
        <v>246.4</v>
      </c>
      <c r="L429" s="211" t="n">
        <v>0</v>
      </c>
      <c r="M429" s="211"/>
      <c r="N429" s="212" t="n">
        <f aca="false">ROUND(L429*K429,2)</f>
        <v>0</v>
      </c>
      <c r="O429" s="212"/>
      <c r="P429" s="212"/>
      <c r="Q429" s="212"/>
      <c r="R429" s="173"/>
      <c r="T429" s="213"/>
      <c r="U429" s="44" t="s">
        <v>43</v>
      </c>
      <c r="V429" s="34"/>
      <c r="W429" s="214" t="n">
        <f aca="false">V429*K429</f>
        <v>0</v>
      </c>
      <c r="X429" s="214" t="n">
        <v>0.03688</v>
      </c>
      <c r="Y429" s="214" t="n">
        <f aca="false">X429*K429</f>
        <v>9.087232</v>
      </c>
      <c r="Z429" s="214" t="n">
        <v>0</v>
      </c>
      <c r="AA429" s="215" t="n">
        <f aca="false">Z429*K429</f>
        <v>0</v>
      </c>
      <c r="AR429" s="10" t="s">
        <v>339</v>
      </c>
      <c r="AT429" s="10" t="s">
        <v>177</v>
      </c>
      <c r="AU429" s="10" t="s">
        <v>88</v>
      </c>
      <c r="AY429" s="10" t="s">
        <v>175</v>
      </c>
      <c r="BE429" s="134" t="n">
        <f aca="false">IF(U429="základní",N429,0)</f>
        <v>0</v>
      </c>
      <c r="BF429" s="134" t="n">
        <f aca="false">IF(U429="snížená",N429,0)</f>
        <v>0</v>
      </c>
      <c r="BG429" s="134" t="n">
        <f aca="false">IF(U429="zákl. přenesená",N429,0)</f>
        <v>0</v>
      </c>
      <c r="BH429" s="134" t="n">
        <f aca="false">IF(U429="sníž. přenesená",N429,0)</f>
        <v>0</v>
      </c>
      <c r="BI429" s="134" t="n">
        <f aca="false">IF(U429="nulová",N429,0)</f>
        <v>0</v>
      </c>
      <c r="BJ429" s="10" t="s">
        <v>88</v>
      </c>
      <c r="BK429" s="134" t="n">
        <f aca="false">ROUND(L429*K429,2)</f>
        <v>0</v>
      </c>
      <c r="BL429" s="10" t="s">
        <v>339</v>
      </c>
      <c r="BM429" s="10" t="s">
        <v>672</v>
      </c>
    </row>
    <row collapsed="false" customFormat="true" customHeight="true" hidden="false" ht="31.5" outlineLevel="0" r="430" s="32">
      <c r="B430" s="171"/>
      <c r="C430" s="206" t="s">
        <v>673</v>
      </c>
      <c r="D430" s="206" t="s">
        <v>177</v>
      </c>
      <c r="E430" s="207" t="s">
        <v>674</v>
      </c>
      <c r="F430" s="208" t="s">
        <v>675</v>
      </c>
      <c r="G430" s="208"/>
      <c r="H430" s="208"/>
      <c r="I430" s="208"/>
      <c r="J430" s="209" t="s">
        <v>391</v>
      </c>
      <c r="K430" s="257" t="n">
        <v>0</v>
      </c>
      <c r="L430" s="211" t="n">
        <v>0</v>
      </c>
      <c r="M430" s="211"/>
      <c r="N430" s="212" t="n">
        <f aca="false">ROUND(L430*K430,2)</f>
        <v>0</v>
      </c>
      <c r="O430" s="212"/>
      <c r="P430" s="212"/>
      <c r="Q430" s="212"/>
      <c r="R430" s="173"/>
      <c r="T430" s="213"/>
      <c r="U430" s="44" t="s">
        <v>43</v>
      </c>
      <c r="V430" s="34"/>
      <c r="W430" s="214" t="n">
        <f aca="false">V430*K430</f>
        <v>0</v>
      </c>
      <c r="X430" s="214" t="n">
        <v>0</v>
      </c>
      <c r="Y430" s="214" t="n">
        <f aca="false">X430*K430</f>
        <v>0</v>
      </c>
      <c r="Z430" s="214" t="n">
        <v>0</v>
      </c>
      <c r="AA430" s="215" t="n">
        <f aca="false">Z430*K430</f>
        <v>0</v>
      </c>
      <c r="AR430" s="10" t="s">
        <v>339</v>
      </c>
      <c r="AT430" s="10" t="s">
        <v>177</v>
      </c>
      <c r="AU430" s="10" t="s">
        <v>88</v>
      </c>
      <c r="AY430" s="10" t="s">
        <v>175</v>
      </c>
      <c r="BE430" s="134" t="n">
        <f aca="false">IF(U430="základní",N430,0)</f>
        <v>0</v>
      </c>
      <c r="BF430" s="134" t="n">
        <f aca="false">IF(U430="snížená",N430,0)</f>
        <v>0</v>
      </c>
      <c r="BG430" s="134" t="n">
        <f aca="false">IF(U430="zákl. přenesená",N430,0)</f>
        <v>0</v>
      </c>
      <c r="BH430" s="134" t="n">
        <f aca="false">IF(U430="sníž. přenesená",N430,0)</f>
        <v>0</v>
      </c>
      <c r="BI430" s="134" t="n">
        <f aca="false">IF(U430="nulová",N430,0)</f>
        <v>0</v>
      </c>
      <c r="BJ430" s="10" t="s">
        <v>88</v>
      </c>
      <c r="BK430" s="134" t="n">
        <f aca="false">ROUND(L430*K430,2)</f>
        <v>0</v>
      </c>
      <c r="BL430" s="10" t="s">
        <v>339</v>
      </c>
      <c r="BM430" s="10" t="s">
        <v>676</v>
      </c>
    </row>
    <row collapsed="false" customFormat="true" customHeight="true" hidden="false" ht="29.85" outlineLevel="0" r="431" s="193">
      <c r="B431" s="194"/>
      <c r="C431" s="195"/>
      <c r="D431" s="204" t="s">
        <v>144</v>
      </c>
      <c r="E431" s="204"/>
      <c r="F431" s="204"/>
      <c r="G431" s="204"/>
      <c r="H431" s="204"/>
      <c r="I431" s="204"/>
      <c r="J431" s="204"/>
      <c r="K431" s="204"/>
      <c r="L431" s="204"/>
      <c r="M431" s="204"/>
      <c r="N431" s="226" t="n">
        <f aca="false">BK431</f>
        <v>0</v>
      </c>
      <c r="O431" s="226"/>
      <c r="P431" s="226"/>
      <c r="Q431" s="226"/>
      <c r="R431" s="197"/>
      <c r="T431" s="198"/>
      <c r="U431" s="195"/>
      <c r="V431" s="195"/>
      <c r="W431" s="199" t="n">
        <f aca="false">SUM(W432:W451)</f>
        <v>0</v>
      </c>
      <c r="X431" s="195"/>
      <c r="Y431" s="199" t="n">
        <f aca="false">SUM(Y432:Y451)</f>
        <v>0.208226</v>
      </c>
      <c r="Z431" s="195"/>
      <c r="AA431" s="200" t="n">
        <f aca="false">SUM(AA432:AA451)</f>
        <v>0</v>
      </c>
      <c r="AR431" s="201" t="s">
        <v>88</v>
      </c>
      <c r="AT431" s="202" t="s">
        <v>75</v>
      </c>
      <c r="AU431" s="202" t="s">
        <v>83</v>
      </c>
      <c r="AY431" s="201" t="s">
        <v>175</v>
      </c>
      <c r="BK431" s="203" t="n">
        <f aca="false">SUM(BK432:BK451)</f>
        <v>0</v>
      </c>
    </row>
    <row collapsed="false" customFormat="true" customHeight="true" hidden="false" ht="44.25" outlineLevel="0" r="432" s="32">
      <c r="B432" s="171"/>
      <c r="C432" s="206" t="s">
        <v>677</v>
      </c>
      <c r="D432" s="206" t="s">
        <v>177</v>
      </c>
      <c r="E432" s="207" t="s">
        <v>678</v>
      </c>
      <c r="F432" s="208" t="s">
        <v>679</v>
      </c>
      <c r="G432" s="208"/>
      <c r="H432" s="208"/>
      <c r="I432" s="208"/>
      <c r="J432" s="209" t="s">
        <v>221</v>
      </c>
      <c r="K432" s="210" t="n">
        <v>461.2</v>
      </c>
      <c r="L432" s="211" t="n">
        <v>0</v>
      </c>
      <c r="M432" s="211"/>
      <c r="N432" s="212" t="n">
        <f aca="false">ROUND(L432*K432,2)</f>
        <v>0</v>
      </c>
      <c r="O432" s="212"/>
      <c r="P432" s="212"/>
      <c r="Q432" s="212"/>
      <c r="R432" s="173"/>
      <c r="T432" s="213"/>
      <c r="U432" s="44" t="s">
        <v>43</v>
      </c>
      <c r="V432" s="34"/>
      <c r="W432" s="214" t="n">
        <f aca="false">V432*K432</f>
        <v>0</v>
      </c>
      <c r="X432" s="214" t="n">
        <v>0</v>
      </c>
      <c r="Y432" s="214" t="n">
        <f aca="false">X432*K432</f>
        <v>0</v>
      </c>
      <c r="Z432" s="214" t="n">
        <v>0</v>
      </c>
      <c r="AA432" s="215" t="n">
        <f aca="false">Z432*K432</f>
        <v>0</v>
      </c>
      <c r="AR432" s="10" t="s">
        <v>339</v>
      </c>
      <c r="AT432" s="10" t="s">
        <v>177</v>
      </c>
      <c r="AU432" s="10" t="s">
        <v>88</v>
      </c>
      <c r="AY432" s="10" t="s">
        <v>175</v>
      </c>
      <c r="BE432" s="134" t="n">
        <f aca="false">IF(U432="základní",N432,0)</f>
        <v>0</v>
      </c>
      <c r="BF432" s="134" t="n">
        <f aca="false">IF(U432="snížená",N432,0)</f>
        <v>0</v>
      </c>
      <c r="BG432" s="134" t="n">
        <f aca="false">IF(U432="zákl. přenesená",N432,0)</f>
        <v>0</v>
      </c>
      <c r="BH432" s="134" t="n">
        <f aca="false">IF(U432="sníž. přenesená",N432,0)</f>
        <v>0</v>
      </c>
      <c r="BI432" s="134" t="n">
        <f aca="false">IF(U432="nulová",N432,0)</f>
        <v>0</v>
      </c>
      <c r="BJ432" s="10" t="s">
        <v>88</v>
      </c>
      <c r="BK432" s="134" t="n">
        <f aca="false">ROUND(L432*K432,2)</f>
        <v>0</v>
      </c>
      <c r="BL432" s="10" t="s">
        <v>339</v>
      </c>
      <c r="BM432" s="10" t="s">
        <v>680</v>
      </c>
    </row>
    <row collapsed="false" customFormat="true" customHeight="true" hidden="false" ht="22.5" outlineLevel="0" r="433" s="216">
      <c r="B433" s="217"/>
      <c r="C433" s="218"/>
      <c r="D433" s="218"/>
      <c r="E433" s="219"/>
      <c r="F433" s="220" t="s">
        <v>681</v>
      </c>
      <c r="G433" s="220"/>
      <c r="H433" s="220"/>
      <c r="I433" s="220"/>
      <c r="J433" s="218"/>
      <c r="K433" s="221" t="n">
        <v>27.04</v>
      </c>
      <c r="L433" s="218"/>
      <c r="M433" s="218"/>
      <c r="N433" s="218"/>
      <c r="O433" s="218"/>
      <c r="P433" s="218"/>
      <c r="Q433" s="218"/>
      <c r="R433" s="222"/>
      <c r="T433" s="223"/>
      <c r="U433" s="218"/>
      <c r="V433" s="218"/>
      <c r="W433" s="218"/>
      <c r="X433" s="218"/>
      <c r="Y433" s="218"/>
      <c r="Z433" s="218"/>
      <c r="AA433" s="224"/>
      <c r="AT433" s="225" t="s">
        <v>201</v>
      </c>
      <c r="AU433" s="225" t="s">
        <v>88</v>
      </c>
      <c r="AV433" s="216" t="s">
        <v>88</v>
      </c>
      <c r="AW433" s="216" t="s">
        <v>33</v>
      </c>
      <c r="AX433" s="216" t="s">
        <v>76</v>
      </c>
      <c r="AY433" s="225" t="s">
        <v>175</v>
      </c>
    </row>
    <row collapsed="false" customFormat="true" customHeight="true" hidden="false" ht="22.5" outlineLevel="0" r="434" s="216">
      <c r="B434" s="217"/>
      <c r="C434" s="218"/>
      <c r="D434" s="218"/>
      <c r="E434" s="219"/>
      <c r="F434" s="227" t="s">
        <v>682</v>
      </c>
      <c r="G434" s="227"/>
      <c r="H434" s="227"/>
      <c r="I434" s="227"/>
      <c r="J434" s="218"/>
      <c r="K434" s="221" t="n">
        <v>70.88</v>
      </c>
      <c r="L434" s="218"/>
      <c r="M434" s="218"/>
      <c r="N434" s="218"/>
      <c r="O434" s="218"/>
      <c r="P434" s="218"/>
      <c r="Q434" s="218"/>
      <c r="R434" s="222"/>
      <c r="T434" s="223"/>
      <c r="U434" s="218"/>
      <c r="V434" s="218"/>
      <c r="W434" s="218"/>
      <c r="X434" s="218"/>
      <c r="Y434" s="218"/>
      <c r="Z434" s="218"/>
      <c r="AA434" s="224"/>
      <c r="AT434" s="225" t="s">
        <v>201</v>
      </c>
      <c r="AU434" s="225" t="s">
        <v>88</v>
      </c>
      <c r="AV434" s="216" t="s">
        <v>88</v>
      </c>
      <c r="AW434" s="216" t="s">
        <v>33</v>
      </c>
      <c r="AX434" s="216" t="s">
        <v>76</v>
      </c>
      <c r="AY434" s="225" t="s">
        <v>175</v>
      </c>
    </row>
    <row collapsed="false" customFormat="true" customHeight="true" hidden="false" ht="22.5" outlineLevel="0" r="435" s="216">
      <c r="B435" s="217"/>
      <c r="C435" s="218"/>
      <c r="D435" s="218"/>
      <c r="E435" s="219"/>
      <c r="F435" s="227" t="s">
        <v>683</v>
      </c>
      <c r="G435" s="227"/>
      <c r="H435" s="227"/>
      <c r="I435" s="227"/>
      <c r="J435" s="218"/>
      <c r="K435" s="221" t="n">
        <v>97.28</v>
      </c>
      <c r="L435" s="218"/>
      <c r="M435" s="218"/>
      <c r="N435" s="218"/>
      <c r="O435" s="218"/>
      <c r="P435" s="218"/>
      <c r="Q435" s="218"/>
      <c r="R435" s="222"/>
      <c r="T435" s="223"/>
      <c r="U435" s="218"/>
      <c r="V435" s="218"/>
      <c r="W435" s="218"/>
      <c r="X435" s="218"/>
      <c r="Y435" s="218"/>
      <c r="Z435" s="218"/>
      <c r="AA435" s="224"/>
      <c r="AT435" s="225" t="s">
        <v>201</v>
      </c>
      <c r="AU435" s="225" t="s">
        <v>88</v>
      </c>
      <c r="AV435" s="216" t="s">
        <v>88</v>
      </c>
      <c r="AW435" s="216" t="s">
        <v>33</v>
      </c>
      <c r="AX435" s="216" t="s">
        <v>76</v>
      </c>
      <c r="AY435" s="225" t="s">
        <v>175</v>
      </c>
    </row>
    <row collapsed="false" customFormat="true" customHeight="true" hidden="false" ht="22.5" outlineLevel="0" r="436" s="216">
      <c r="B436" s="217"/>
      <c r="C436" s="218"/>
      <c r="D436" s="218"/>
      <c r="E436" s="219"/>
      <c r="F436" s="227" t="s">
        <v>684</v>
      </c>
      <c r="G436" s="227"/>
      <c r="H436" s="227"/>
      <c r="I436" s="227"/>
      <c r="J436" s="218"/>
      <c r="K436" s="221" t="n">
        <v>60.6</v>
      </c>
      <c r="L436" s="218"/>
      <c r="M436" s="218"/>
      <c r="N436" s="218"/>
      <c r="O436" s="218"/>
      <c r="P436" s="218"/>
      <c r="Q436" s="218"/>
      <c r="R436" s="222"/>
      <c r="T436" s="223"/>
      <c r="U436" s="218"/>
      <c r="V436" s="218"/>
      <c r="W436" s="218"/>
      <c r="X436" s="218"/>
      <c r="Y436" s="218"/>
      <c r="Z436" s="218"/>
      <c r="AA436" s="224"/>
      <c r="AT436" s="225" t="s">
        <v>201</v>
      </c>
      <c r="AU436" s="225" t="s">
        <v>88</v>
      </c>
      <c r="AV436" s="216" t="s">
        <v>88</v>
      </c>
      <c r="AW436" s="216" t="s">
        <v>33</v>
      </c>
      <c r="AX436" s="216" t="s">
        <v>76</v>
      </c>
      <c r="AY436" s="225" t="s">
        <v>175</v>
      </c>
    </row>
    <row collapsed="false" customFormat="true" customHeight="true" hidden="false" ht="22.5" outlineLevel="0" r="437" s="216">
      <c r="B437" s="217"/>
      <c r="C437" s="218"/>
      <c r="D437" s="218"/>
      <c r="E437" s="219"/>
      <c r="F437" s="227" t="s">
        <v>685</v>
      </c>
      <c r="G437" s="227"/>
      <c r="H437" s="227"/>
      <c r="I437" s="227"/>
      <c r="J437" s="218"/>
      <c r="K437" s="221" t="n">
        <v>87</v>
      </c>
      <c r="L437" s="218"/>
      <c r="M437" s="218"/>
      <c r="N437" s="218"/>
      <c r="O437" s="218"/>
      <c r="P437" s="218"/>
      <c r="Q437" s="218"/>
      <c r="R437" s="222"/>
      <c r="T437" s="223"/>
      <c r="U437" s="218"/>
      <c r="V437" s="218"/>
      <c r="W437" s="218"/>
      <c r="X437" s="218"/>
      <c r="Y437" s="218"/>
      <c r="Z437" s="218"/>
      <c r="AA437" s="224"/>
      <c r="AT437" s="225" t="s">
        <v>201</v>
      </c>
      <c r="AU437" s="225" t="s">
        <v>88</v>
      </c>
      <c r="AV437" s="216" t="s">
        <v>88</v>
      </c>
      <c r="AW437" s="216" t="s">
        <v>33</v>
      </c>
      <c r="AX437" s="216" t="s">
        <v>76</v>
      </c>
      <c r="AY437" s="225" t="s">
        <v>175</v>
      </c>
    </row>
    <row collapsed="false" customFormat="true" customHeight="true" hidden="false" ht="22.5" outlineLevel="0" r="438" s="216">
      <c r="B438" s="217"/>
      <c r="C438" s="218"/>
      <c r="D438" s="218"/>
      <c r="E438" s="219"/>
      <c r="F438" s="227" t="s">
        <v>686</v>
      </c>
      <c r="G438" s="227"/>
      <c r="H438" s="227"/>
      <c r="I438" s="227"/>
      <c r="J438" s="218"/>
      <c r="K438" s="221" t="n">
        <v>118.4</v>
      </c>
      <c r="L438" s="218"/>
      <c r="M438" s="218"/>
      <c r="N438" s="218"/>
      <c r="O438" s="218"/>
      <c r="P438" s="218"/>
      <c r="Q438" s="218"/>
      <c r="R438" s="222"/>
      <c r="T438" s="223"/>
      <c r="U438" s="218"/>
      <c r="V438" s="218"/>
      <c r="W438" s="218"/>
      <c r="X438" s="218"/>
      <c r="Y438" s="218"/>
      <c r="Z438" s="218"/>
      <c r="AA438" s="224"/>
      <c r="AT438" s="225" t="s">
        <v>201</v>
      </c>
      <c r="AU438" s="225" t="s">
        <v>88</v>
      </c>
      <c r="AV438" s="216" t="s">
        <v>88</v>
      </c>
      <c r="AW438" s="216" t="s">
        <v>33</v>
      </c>
      <c r="AX438" s="216" t="s">
        <v>76</v>
      </c>
      <c r="AY438" s="225" t="s">
        <v>175</v>
      </c>
    </row>
    <row collapsed="false" customFormat="true" customHeight="true" hidden="false" ht="22.5" outlineLevel="0" r="439" s="228">
      <c r="B439" s="229"/>
      <c r="C439" s="230"/>
      <c r="D439" s="230"/>
      <c r="E439" s="231"/>
      <c r="F439" s="232" t="s">
        <v>214</v>
      </c>
      <c r="G439" s="232"/>
      <c r="H439" s="232"/>
      <c r="I439" s="232"/>
      <c r="J439" s="230"/>
      <c r="K439" s="233" t="n">
        <v>461.2</v>
      </c>
      <c r="L439" s="230"/>
      <c r="M439" s="230"/>
      <c r="N439" s="230"/>
      <c r="O439" s="230"/>
      <c r="P439" s="230"/>
      <c r="Q439" s="230"/>
      <c r="R439" s="234"/>
      <c r="T439" s="235"/>
      <c r="U439" s="230"/>
      <c r="V439" s="230"/>
      <c r="W439" s="230"/>
      <c r="X439" s="230"/>
      <c r="Y439" s="230"/>
      <c r="Z439" s="230"/>
      <c r="AA439" s="236"/>
      <c r="AT439" s="237" t="s">
        <v>201</v>
      </c>
      <c r="AU439" s="237" t="s">
        <v>88</v>
      </c>
      <c r="AV439" s="228" t="s">
        <v>181</v>
      </c>
      <c r="AW439" s="228" t="s">
        <v>33</v>
      </c>
      <c r="AX439" s="228" t="s">
        <v>83</v>
      </c>
      <c r="AY439" s="237" t="s">
        <v>175</v>
      </c>
    </row>
    <row collapsed="false" customFormat="true" customHeight="true" hidden="false" ht="22.5" outlineLevel="0" r="440" s="32">
      <c r="B440" s="171"/>
      <c r="C440" s="206" t="s">
        <v>687</v>
      </c>
      <c r="D440" s="206" t="s">
        <v>177</v>
      </c>
      <c r="E440" s="207" t="s">
        <v>688</v>
      </c>
      <c r="F440" s="208" t="s">
        <v>689</v>
      </c>
      <c r="G440" s="208"/>
      <c r="H440" s="208"/>
      <c r="I440" s="208"/>
      <c r="J440" s="209" t="s">
        <v>303</v>
      </c>
      <c r="K440" s="210" t="n">
        <v>142.2</v>
      </c>
      <c r="L440" s="211" t="n">
        <v>0</v>
      </c>
      <c r="M440" s="211"/>
      <c r="N440" s="212" t="n">
        <f aca="false">ROUND(L440*K440,2)</f>
        <v>0</v>
      </c>
      <c r="O440" s="212"/>
      <c r="P440" s="212"/>
      <c r="Q440" s="212"/>
      <c r="R440" s="173"/>
      <c r="T440" s="213"/>
      <c r="U440" s="44" t="s">
        <v>43</v>
      </c>
      <c r="V440" s="34"/>
      <c r="W440" s="214" t="n">
        <f aca="false">V440*K440</f>
        <v>0</v>
      </c>
      <c r="X440" s="214" t="n">
        <v>0.00133</v>
      </c>
      <c r="Y440" s="214" t="n">
        <f aca="false">X440*K440</f>
        <v>0.189126</v>
      </c>
      <c r="Z440" s="214" t="n">
        <v>0</v>
      </c>
      <c r="AA440" s="215" t="n">
        <f aca="false">Z440*K440</f>
        <v>0</v>
      </c>
      <c r="AR440" s="10" t="s">
        <v>339</v>
      </c>
      <c r="AT440" s="10" t="s">
        <v>177</v>
      </c>
      <c r="AU440" s="10" t="s">
        <v>88</v>
      </c>
      <c r="AY440" s="10" t="s">
        <v>175</v>
      </c>
      <c r="BE440" s="134" t="n">
        <f aca="false">IF(U440="základní",N440,0)</f>
        <v>0</v>
      </c>
      <c r="BF440" s="134" t="n">
        <f aca="false">IF(U440="snížená",N440,0)</f>
        <v>0</v>
      </c>
      <c r="BG440" s="134" t="n">
        <f aca="false">IF(U440="zákl. přenesená",N440,0)</f>
        <v>0</v>
      </c>
      <c r="BH440" s="134" t="n">
        <f aca="false">IF(U440="sníž. přenesená",N440,0)</f>
        <v>0</v>
      </c>
      <c r="BI440" s="134" t="n">
        <f aca="false">IF(U440="nulová",N440,0)</f>
        <v>0</v>
      </c>
      <c r="BJ440" s="10" t="s">
        <v>88</v>
      </c>
      <c r="BK440" s="134" t="n">
        <f aca="false">ROUND(L440*K440,2)</f>
        <v>0</v>
      </c>
      <c r="BL440" s="10" t="s">
        <v>339</v>
      </c>
      <c r="BM440" s="10" t="s">
        <v>690</v>
      </c>
    </row>
    <row collapsed="false" customFormat="true" customHeight="true" hidden="false" ht="31.5" outlineLevel="0" r="441" s="32">
      <c r="B441" s="171"/>
      <c r="C441" s="206" t="s">
        <v>691</v>
      </c>
      <c r="D441" s="206" t="s">
        <v>177</v>
      </c>
      <c r="E441" s="207" t="s">
        <v>692</v>
      </c>
      <c r="F441" s="208" t="s">
        <v>693</v>
      </c>
      <c r="G441" s="208"/>
      <c r="H441" s="208"/>
      <c r="I441" s="208"/>
      <c r="J441" s="209" t="s">
        <v>303</v>
      </c>
      <c r="K441" s="210" t="n">
        <v>40.8</v>
      </c>
      <c r="L441" s="211" t="n">
        <v>0</v>
      </c>
      <c r="M441" s="211"/>
      <c r="N441" s="212" t="n">
        <f aca="false">ROUND(L441*K441,2)</f>
        <v>0</v>
      </c>
      <c r="O441" s="212"/>
      <c r="P441" s="212"/>
      <c r="Q441" s="212"/>
      <c r="R441" s="173"/>
      <c r="T441" s="213"/>
      <c r="U441" s="44" t="s">
        <v>43</v>
      </c>
      <c r="V441" s="34"/>
      <c r="W441" s="214" t="n">
        <f aca="false">V441*K441</f>
        <v>0</v>
      </c>
      <c r="X441" s="214" t="n">
        <v>0</v>
      </c>
      <c r="Y441" s="214" t="n">
        <f aca="false">X441*K441</f>
        <v>0</v>
      </c>
      <c r="Z441" s="214" t="n">
        <v>0</v>
      </c>
      <c r="AA441" s="215" t="n">
        <f aca="false">Z441*K441</f>
        <v>0</v>
      </c>
      <c r="AR441" s="10" t="s">
        <v>339</v>
      </c>
      <c r="AT441" s="10" t="s">
        <v>177</v>
      </c>
      <c r="AU441" s="10" t="s">
        <v>88</v>
      </c>
      <c r="AY441" s="10" t="s">
        <v>175</v>
      </c>
      <c r="BE441" s="134" t="n">
        <f aca="false">IF(U441="základní",N441,0)</f>
        <v>0</v>
      </c>
      <c r="BF441" s="134" t="n">
        <f aca="false">IF(U441="snížená",N441,0)</f>
        <v>0</v>
      </c>
      <c r="BG441" s="134" t="n">
        <f aca="false">IF(U441="zákl. přenesená",N441,0)</f>
        <v>0</v>
      </c>
      <c r="BH441" s="134" t="n">
        <f aca="false">IF(U441="sníž. přenesená",N441,0)</f>
        <v>0</v>
      </c>
      <c r="BI441" s="134" t="n">
        <f aca="false">IF(U441="nulová",N441,0)</f>
        <v>0</v>
      </c>
      <c r="BJ441" s="10" t="s">
        <v>88</v>
      </c>
      <c r="BK441" s="134" t="n">
        <f aca="false">ROUND(L441*K441,2)</f>
        <v>0</v>
      </c>
      <c r="BL441" s="10" t="s">
        <v>339</v>
      </c>
      <c r="BM441" s="10" t="s">
        <v>694</v>
      </c>
    </row>
    <row collapsed="false" customFormat="true" customHeight="true" hidden="false" ht="22.5" outlineLevel="0" r="442" s="216">
      <c r="B442" s="217"/>
      <c r="C442" s="218"/>
      <c r="D442" s="218"/>
      <c r="E442" s="219"/>
      <c r="F442" s="220" t="s">
        <v>695</v>
      </c>
      <c r="G442" s="220"/>
      <c r="H442" s="220"/>
      <c r="I442" s="220"/>
      <c r="J442" s="218"/>
      <c r="K442" s="221" t="n">
        <v>40.8</v>
      </c>
      <c r="L442" s="218"/>
      <c r="M442" s="218"/>
      <c r="N442" s="218"/>
      <c r="O442" s="218"/>
      <c r="P442" s="218"/>
      <c r="Q442" s="218"/>
      <c r="R442" s="222"/>
      <c r="T442" s="223"/>
      <c r="U442" s="218"/>
      <c r="V442" s="218"/>
      <c r="W442" s="218"/>
      <c r="X442" s="218"/>
      <c r="Y442" s="218"/>
      <c r="Z442" s="218"/>
      <c r="AA442" s="224"/>
      <c r="AT442" s="225" t="s">
        <v>201</v>
      </c>
      <c r="AU442" s="225" t="s">
        <v>88</v>
      </c>
      <c r="AV442" s="216" t="s">
        <v>88</v>
      </c>
      <c r="AW442" s="216" t="s">
        <v>33</v>
      </c>
      <c r="AX442" s="216" t="s">
        <v>83</v>
      </c>
      <c r="AY442" s="225" t="s">
        <v>175</v>
      </c>
    </row>
    <row collapsed="false" customFormat="true" customHeight="true" hidden="false" ht="31.5" outlineLevel="0" r="443" s="32">
      <c r="B443" s="171"/>
      <c r="C443" s="206" t="s">
        <v>696</v>
      </c>
      <c r="D443" s="206" t="s">
        <v>177</v>
      </c>
      <c r="E443" s="207" t="s">
        <v>697</v>
      </c>
      <c r="F443" s="208" t="s">
        <v>698</v>
      </c>
      <c r="G443" s="208"/>
      <c r="H443" s="208"/>
      <c r="I443" s="208"/>
      <c r="J443" s="209" t="s">
        <v>699</v>
      </c>
      <c r="K443" s="210" t="n">
        <v>10</v>
      </c>
      <c r="L443" s="211" t="n">
        <v>0</v>
      </c>
      <c r="M443" s="211"/>
      <c r="N443" s="212" t="n">
        <f aca="false">ROUND(L443*K443,2)</f>
        <v>0</v>
      </c>
      <c r="O443" s="212"/>
      <c r="P443" s="212"/>
      <c r="Q443" s="212"/>
      <c r="R443" s="173"/>
      <c r="T443" s="213"/>
      <c r="U443" s="44" t="s">
        <v>43</v>
      </c>
      <c r="V443" s="34"/>
      <c r="W443" s="214" t="n">
        <f aca="false">V443*K443</f>
        <v>0</v>
      </c>
      <c r="X443" s="214" t="n">
        <v>0.00048</v>
      </c>
      <c r="Y443" s="214" t="n">
        <f aca="false">X443*K443</f>
        <v>0.0048</v>
      </c>
      <c r="Z443" s="214" t="n">
        <v>0</v>
      </c>
      <c r="AA443" s="215" t="n">
        <f aca="false">Z443*K443</f>
        <v>0</v>
      </c>
      <c r="AR443" s="10" t="s">
        <v>339</v>
      </c>
      <c r="AT443" s="10" t="s">
        <v>177</v>
      </c>
      <c r="AU443" s="10" t="s">
        <v>88</v>
      </c>
      <c r="AY443" s="10" t="s">
        <v>175</v>
      </c>
      <c r="BE443" s="134" t="n">
        <f aca="false">IF(U443="základní",N443,0)</f>
        <v>0</v>
      </c>
      <c r="BF443" s="134" t="n">
        <f aca="false">IF(U443="snížená",N443,0)</f>
        <v>0</v>
      </c>
      <c r="BG443" s="134" t="n">
        <f aca="false">IF(U443="zákl. přenesená",N443,0)</f>
        <v>0</v>
      </c>
      <c r="BH443" s="134" t="n">
        <f aca="false">IF(U443="sníž. přenesená",N443,0)</f>
        <v>0</v>
      </c>
      <c r="BI443" s="134" t="n">
        <f aca="false">IF(U443="nulová",N443,0)</f>
        <v>0</v>
      </c>
      <c r="BJ443" s="10" t="s">
        <v>88</v>
      </c>
      <c r="BK443" s="134" t="n">
        <f aca="false">ROUND(L443*K443,2)</f>
        <v>0</v>
      </c>
      <c r="BL443" s="10" t="s">
        <v>339</v>
      </c>
      <c r="BM443" s="10" t="s">
        <v>700</v>
      </c>
    </row>
    <row collapsed="false" customFormat="true" customHeight="true" hidden="false" ht="57" outlineLevel="0" r="444" s="32">
      <c r="B444" s="171"/>
      <c r="C444" s="206" t="s">
        <v>701</v>
      </c>
      <c r="D444" s="206" t="s">
        <v>177</v>
      </c>
      <c r="E444" s="207" t="s">
        <v>702</v>
      </c>
      <c r="F444" s="208" t="s">
        <v>703</v>
      </c>
      <c r="G444" s="208"/>
      <c r="H444" s="208"/>
      <c r="I444" s="208"/>
      <c r="J444" s="209" t="s">
        <v>303</v>
      </c>
      <c r="K444" s="210" t="n">
        <v>40</v>
      </c>
      <c r="L444" s="211" t="n">
        <v>0</v>
      </c>
      <c r="M444" s="211"/>
      <c r="N444" s="212" t="n">
        <f aca="false">ROUND(L444*K444,2)</f>
        <v>0</v>
      </c>
      <c r="O444" s="212"/>
      <c r="P444" s="212"/>
      <c r="Q444" s="212"/>
      <c r="R444" s="173"/>
      <c r="T444" s="213"/>
      <c r="U444" s="44" t="s">
        <v>43</v>
      </c>
      <c r="V444" s="34"/>
      <c r="W444" s="214" t="n">
        <f aca="false">V444*K444</f>
        <v>0</v>
      </c>
      <c r="X444" s="214" t="n">
        <v>0</v>
      </c>
      <c r="Y444" s="214" t="n">
        <f aca="false">X444*K444</f>
        <v>0</v>
      </c>
      <c r="Z444" s="214" t="n">
        <v>0</v>
      </c>
      <c r="AA444" s="215" t="n">
        <f aca="false">Z444*K444</f>
        <v>0</v>
      </c>
      <c r="AR444" s="10" t="s">
        <v>339</v>
      </c>
      <c r="AT444" s="10" t="s">
        <v>177</v>
      </c>
      <c r="AU444" s="10" t="s">
        <v>88</v>
      </c>
      <c r="AY444" s="10" t="s">
        <v>175</v>
      </c>
      <c r="BE444" s="134" t="n">
        <f aca="false">IF(U444="základní",N444,0)</f>
        <v>0</v>
      </c>
      <c r="BF444" s="134" t="n">
        <f aca="false">IF(U444="snížená",N444,0)</f>
        <v>0</v>
      </c>
      <c r="BG444" s="134" t="n">
        <f aca="false">IF(U444="zákl. přenesená",N444,0)</f>
        <v>0</v>
      </c>
      <c r="BH444" s="134" t="n">
        <f aca="false">IF(U444="sníž. přenesená",N444,0)</f>
        <v>0</v>
      </c>
      <c r="BI444" s="134" t="n">
        <f aca="false">IF(U444="nulová",N444,0)</f>
        <v>0</v>
      </c>
      <c r="BJ444" s="10" t="s">
        <v>88</v>
      </c>
      <c r="BK444" s="134" t="n">
        <f aca="false">ROUND(L444*K444,2)</f>
        <v>0</v>
      </c>
      <c r="BL444" s="10" t="s">
        <v>339</v>
      </c>
      <c r="BM444" s="10" t="s">
        <v>704</v>
      </c>
    </row>
    <row collapsed="false" customFormat="true" customHeight="true" hidden="false" ht="22.5" outlineLevel="0" r="445" s="216">
      <c r="B445" s="217"/>
      <c r="C445" s="218"/>
      <c r="D445" s="218"/>
      <c r="E445" s="219"/>
      <c r="F445" s="220" t="s">
        <v>705</v>
      </c>
      <c r="G445" s="220"/>
      <c r="H445" s="220"/>
      <c r="I445" s="220"/>
      <c r="J445" s="218"/>
      <c r="K445" s="221" t="n">
        <v>19</v>
      </c>
      <c r="L445" s="218"/>
      <c r="M445" s="218"/>
      <c r="N445" s="218"/>
      <c r="O445" s="218"/>
      <c r="P445" s="218"/>
      <c r="Q445" s="218"/>
      <c r="R445" s="222"/>
      <c r="T445" s="223"/>
      <c r="U445" s="218"/>
      <c r="V445" s="218"/>
      <c r="W445" s="218"/>
      <c r="X445" s="218"/>
      <c r="Y445" s="218"/>
      <c r="Z445" s="218"/>
      <c r="AA445" s="224"/>
      <c r="AT445" s="225" t="s">
        <v>201</v>
      </c>
      <c r="AU445" s="225" t="s">
        <v>88</v>
      </c>
      <c r="AV445" s="216" t="s">
        <v>88</v>
      </c>
      <c r="AW445" s="216" t="s">
        <v>33</v>
      </c>
      <c r="AX445" s="216" t="s">
        <v>76</v>
      </c>
      <c r="AY445" s="225" t="s">
        <v>175</v>
      </c>
    </row>
    <row collapsed="false" customFormat="true" customHeight="true" hidden="false" ht="22.5" outlineLevel="0" r="446" s="216">
      <c r="B446" s="217"/>
      <c r="C446" s="218"/>
      <c r="D446" s="218"/>
      <c r="E446" s="219"/>
      <c r="F446" s="227" t="s">
        <v>706</v>
      </c>
      <c r="G446" s="227"/>
      <c r="H446" s="227"/>
      <c r="I446" s="227"/>
      <c r="J446" s="218"/>
      <c r="K446" s="221" t="n">
        <v>21</v>
      </c>
      <c r="L446" s="218"/>
      <c r="M446" s="218"/>
      <c r="N446" s="218"/>
      <c r="O446" s="218"/>
      <c r="P446" s="218"/>
      <c r="Q446" s="218"/>
      <c r="R446" s="222"/>
      <c r="T446" s="223"/>
      <c r="U446" s="218"/>
      <c r="V446" s="218"/>
      <c r="W446" s="218"/>
      <c r="X446" s="218"/>
      <c r="Y446" s="218"/>
      <c r="Z446" s="218"/>
      <c r="AA446" s="224"/>
      <c r="AT446" s="225" t="s">
        <v>201</v>
      </c>
      <c r="AU446" s="225" t="s">
        <v>88</v>
      </c>
      <c r="AV446" s="216" t="s">
        <v>88</v>
      </c>
      <c r="AW446" s="216" t="s">
        <v>33</v>
      </c>
      <c r="AX446" s="216" t="s">
        <v>76</v>
      </c>
      <c r="AY446" s="225" t="s">
        <v>175</v>
      </c>
    </row>
    <row collapsed="false" customFormat="true" customHeight="true" hidden="false" ht="22.5" outlineLevel="0" r="447" s="228">
      <c r="B447" s="229"/>
      <c r="C447" s="230"/>
      <c r="D447" s="230"/>
      <c r="E447" s="231"/>
      <c r="F447" s="232" t="s">
        <v>214</v>
      </c>
      <c r="G447" s="232"/>
      <c r="H447" s="232"/>
      <c r="I447" s="232"/>
      <c r="J447" s="230"/>
      <c r="K447" s="233" t="n">
        <v>40</v>
      </c>
      <c r="L447" s="230"/>
      <c r="M447" s="230"/>
      <c r="N447" s="230"/>
      <c r="O447" s="230"/>
      <c r="P447" s="230"/>
      <c r="Q447" s="230"/>
      <c r="R447" s="234"/>
      <c r="T447" s="235"/>
      <c r="U447" s="230"/>
      <c r="V447" s="230"/>
      <c r="W447" s="230"/>
      <c r="X447" s="230"/>
      <c r="Y447" s="230"/>
      <c r="Z447" s="230"/>
      <c r="AA447" s="236"/>
      <c r="AT447" s="237" t="s">
        <v>201</v>
      </c>
      <c r="AU447" s="237" t="s">
        <v>88</v>
      </c>
      <c r="AV447" s="228" t="s">
        <v>181</v>
      </c>
      <c r="AW447" s="228" t="s">
        <v>33</v>
      </c>
      <c r="AX447" s="228" t="s">
        <v>83</v>
      </c>
      <c r="AY447" s="237" t="s">
        <v>175</v>
      </c>
    </row>
    <row collapsed="false" customFormat="true" customHeight="true" hidden="false" ht="44.25" outlineLevel="0" r="448" s="32">
      <c r="B448" s="171"/>
      <c r="C448" s="206" t="s">
        <v>707</v>
      </c>
      <c r="D448" s="206" t="s">
        <v>177</v>
      </c>
      <c r="E448" s="207" t="s">
        <v>708</v>
      </c>
      <c r="F448" s="208" t="s">
        <v>709</v>
      </c>
      <c r="G448" s="208"/>
      <c r="H448" s="208"/>
      <c r="I448" s="208"/>
      <c r="J448" s="209" t="s">
        <v>303</v>
      </c>
      <c r="K448" s="210" t="n">
        <v>146</v>
      </c>
      <c r="L448" s="211" t="n">
        <v>0</v>
      </c>
      <c r="M448" s="211"/>
      <c r="N448" s="212" t="n">
        <f aca="false">ROUND(L448*K448,2)</f>
        <v>0</v>
      </c>
      <c r="O448" s="212"/>
      <c r="P448" s="212"/>
      <c r="Q448" s="212"/>
      <c r="R448" s="173"/>
      <c r="T448" s="213"/>
      <c r="U448" s="44" t="s">
        <v>43</v>
      </c>
      <c r="V448" s="34"/>
      <c r="W448" s="214" t="n">
        <f aca="false">V448*K448</f>
        <v>0</v>
      </c>
      <c r="X448" s="214" t="n">
        <v>0</v>
      </c>
      <c r="Y448" s="214" t="n">
        <f aca="false">X448*K448</f>
        <v>0</v>
      </c>
      <c r="Z448" s="214" t="n">
        <v>0</v>
      </c>
      <c r="AA448" s="215" t="n">
        <f aca="false">Z448*K448</f>
        <v>0</v>
      </c>
      <c r="AR448" s="10" t="s">
        <v>339</v>
      </c>
      <c r="AT448" s="10" t="s">
        <v>177</v>
      </c>
      <c r="AU448" s="10" t="s">
        <v>88</v>
      </c>
      <c r="AY448" s="10" t="s">
        <v>175</v>
      </c>
      <c r="BE448" s="134" t="n">
        <f aca="false">IF(U448="základní",N448,0)</f>
        <v>0</v>
      </c>
      <c r="BF448" s="134" t="n">
        <f aca="false">IF(U448="snížená",N448,0)</f>
        <v>0</v>
      </c>
      <c r="BG448" s="134" t="n">
        <f aca="false">IF(U448="zákl. přenesená",N448,0)</f>
        <v>0</v>
      </c>
      <c r="BH448" s="134" t="n">
        <f aca="false">IF(U448="sníž. přenesená",N448,0)</f>
        <v>0</v>
      </c>
      <c r="BI448" s="134" t="n">
        <f aca="false">IF(U448="nulová",N448,0)</f>
        <v>0</v>
      </c>
      <c r="BJ448" s="10" t="s">
        <v>88</v>
      </c>
      <c r="BK448" s="134" t="n">
        <f aca="false">ROUND(L448*K448,2)</f>
        <v>0</v>
      </c>
      <c r="BL448" s="10" t="s">
        <v>339</v>
      </c>
      <c r="BM448" s="10" t="s">
        <v>710</v>
      </c>
    </row>
    <row collapsed="false" customFormat="true" customHeight="true" hidden="false" ht="31.5" outlineLevel="0" r="449" s="32">
      <c r="B449" s="171"/>
      <c r="C449" s="206" t="s">
        <v>711</v>
      </c>
      <c r="D449" s="206" t="s">
        <v>177</v>
      </c>
      <c r="E449" s="207" t="s">
        <v>712</v>
      </c>
      <c r="F449" s="208" t="s">
        <v>713</v>
      </c>
      <c r="G449" s="208"/>
      <c r="H449" s="208"/>
      <c r="I449" s="208"/>
      <c r="J449" s="209" t="s">
        <v>221</v>
      </c>
      <c r="K449" s="210" t="n">
        <v>461.2</v>
      </c>
      <c r="L449" s="211" t="n">
        <v>0</v>
      </c>
      <c r="M449" s="211"/>
      <c r="N449" s="212" t="n">
        <f aca="false">ROUND(L449*K449,2)</f>
        <v>0</v>
      </c>
      <c r="O449" s="212"/>
      <c r="P449" s="212"/>
      <c r="Q449" s="212"/>
      <c r="R449" s="173"/>
      <c r="T449" s="213"/>
      <c r="U449" s="44" t="s">
        <v>43</v>
      </c>
      <c r="V449" s="34"/>
      <c r="W449" s="214" t="n">
        <f aca="false">V449*K449</f>
        <v>0</v>
      </c>
      <c r="X449" s="214" t="n">
        <v>0</v>
      </c>
      <c r="Y449" s="214" t="n">
        <f aca="false">X449*K449</f>
        <v>0</v>
      </c>
      <c r="Z449" s="214" t="n">
        <v>0</v>
      </c>
      <c r="AA449" s="215" t="n">
        <f aca="false">Z449*K449</f>
        <v>0</v>
      </c>
      <c r="AR449" s="10" t="s">
        <v>339</v>
      </c>
      <c r="AT449" s="10" t="s">
        <v>177</v>
      </c>
      <c r="AU449" s="10" t="s">
        <v>88</v>
      </c>
      <c r="AY449" s="10" t="s">
        <v>175</v>
      </c>
      <c r="BE449" s="134" t="n">
        <f aca="false">IF(U449="základní",N449,0)</f>
        <v>0</v>
      </c>
      <c r="BF449" s="134" t="n">
        <f aca="false">IF(U449="snížená",N449,0)</f>
        <v>0</v>
      </c>
      <c r="BG449" s="134" t="n">
        <f aca="false">IF(U449="zákl. přenesená",N449,0)</f>
        <v>0</v>
      </c>
      <c r="BH449" s="134" t="n">
        <f aca="false">IF(U449="sníž. přenesená",N449,0)</f>
        <v>0</v>
      </c>
      <c r="BI449" s="134" t="n">
        <f aca="false">IF(U449="nulová",N449,0)</f>
        <v>0</v>
      </c>
      <c r="BJ449" s="10" t="s">
        <v>88</v>
      </c>
      <c r="BK449" s="134" t="n">
        <f aca="false">ROUND(L449*K449,2)</f>
        <v>0</v>
      </c>
      <c r="BL449" s="10" t="s">
        <v>339</v>
      </c>
      <c r="BM449" s="10" t="s">
        <v>714</v>
      </c>
    </row>
    <row collapsed="false" customFormat="true" customHeight="true" hidden="false" ht="31.5" outlineLevel="0" r="450" s="32">
      <c r="B450" s="171"/>
      <c r="C450" s="206" t="s">
        <v>715</v>
      </c>
      <c r="D450" s="206" t="s">
        <v>177</v>
      </c>
      <c r="E450" s="207" t="s">
        <v>716</v>
      </c>
      <c r="F450" s="208" t="s">
        <v>717</v>
      </c>
      <c r="G450" s="208"/>
      <c r="H450" s="208"/>
      <c r="I450" s="208"/>
      <c r="J450" s="209" t="s">
        <v>699</v>
      </c>
      <c r="K450" s="210" t="n">
        <v>10</v>
      </c>
      <c r="L450" s="211" t="n">
        <v>0</v>
      </c>
      <c r="M450" s="211"/>
      <c r="N450" s="212" t="n">
        <f aca="false">ROUND(L450*K450,2)</f>
        <v>0</v>
      </c>
      <c r="O450" s="212"/>
      <c r="P450" s="212"/>
      <c r="Q450" s="212"/>
      <c r="R450" s="173"/>
      <c r="T450" s="213"/>
      <c r="U450" s="44" t="s">
        <v>43</v>
      </c>
      <c r="V450" s="34"/>
      <c r="W450" s="214" t="n">
        <f aca="false">V450*K450</f>
        <v>0</v>
      </c>
      <c r="X450" s="214" t="n">
        <v>0.00143</v>
      </c>
      <c r="Y450" s="214" t="n">
        <f aca="false">X450*K450</f>
        <v>0.0143</v>
      </c>
      <c r="Z450" s="214" t="n">
        <v>0</v>
      </c>
      <c r="AA450" s="215" t="n">
        <f aca="false">Z450*K450</f>
        <v>0</v>
      </c>
      <c r="AR450" s="10" t="s">
        <v>339</v>
      </c>
      <c r="AT450" s="10" t="s">
        <v>177</v>
      </c>
      <c r="AU450" s="10" t="s">
        <v>88</v>
      </c>
      <c r="AY450" s="10" t="s">
        <v>175</v>
      </c>
      <c r="BE450" s="134" t="n">
        <f aca="false">IF(U450="základní",N450,0)</f>
        <v>0</v>
      </c>
      <c r="BF450" s="134" t="n">
        <f aca="false">IF(U450="snížená",N450,0)</f>
        <v>0</v>
      </c>
      <c r="BG450" s="134" t="n">
        <f aca="false">IF(U450="zákl. přenesená",N450,0)</f>
        <v>0</v>
      </c>
      <c r="BH450" s="134" t="n">
        <f aca="false">IF(U450="sníž. přenesená",N450,0)</f>
        <v>0</v>
      </c>
      <c r="BI450" s="134" t="n">
        <f aca="false">IF(U450="nulová",N450,0)</f>
        <v>0</v>
      </c>
      <c r="BJ450" s="10" t="s">
        <v>88</v>
      </c>
      <c r="BK450" s="134" t="n">
        <f aca="false">ROUND(L450*K450,2)</f>
        <v>0</v>
      </c>
      <c r="BL450" s="10" t="s">
        <v>339</v>
      </c>
      <c r="BM450" s="10" t="s">
        <v>718</v>
      </c>
    </row>
    <row collapsed="false" customFormat="true" customHeight="true" hidden="false" ht="31.5" outlineLevel="0" r="451" s="32">
      <c r="B451" s="171"/>
      <c r="C451" s="206" t="s">
        <v>719</v>
      </c>
      <c r="D451" s="206" t="s">
        <v>177</v>
      </c>
      <c r="E451" s="207" t="s">
        <v>720</v>
      </c>
      <c r="F451" s="208" t="s">
        <v>721</v>
      </c>
      <c r="G451" s="208"/>
      <c r="H451" s="208"/>
      <c r="I451" s="208"/>
      <c r="J451" s="209" t="s">
        <v>391</v>
      </c>
      <c r="K451" s="257" t="n">
        <v>0</v>
      </c>
      <c r="L451" s="211" t="n">
        <v>0</v>
      </c>
      <c r="M451" s="211"/>
      <c r="N451" s="212" t="n">
        <f aca="false">ROUND(L451*K451,2)</f>
        <v>0</v>
      </c>
      <c r="O451" s="212"/>
      <c r="P451" s="212"/>
      <c r="Q451" s="212"/>
      <c r="R451" s="173"/>
      <c r="T451" s="213"/>
      <c r="U451" s="44" t="s">
        <v>43</v>
      </c>
      <c r="V451" s="34"/>
      <c r="W451" s="214" t="n">
        <f aca="false">V451*K451</f>
        <v>0</v>
      </c>
      <c r="X451" s="214" t="n">
        <v>0</v>
      </c>
      <c r="Y451" s="214" t="n">
        <f aca="false">X451*K451</f>
        <v>0</v>
      </c>
      <c r="Z451" s="214" t="n">
        <v>0</v>
      </c>
      <c r="AA451" s="215" t="n">
        <f aca="false">Z451*K451</f>
        <v>0</v>
      </c>
      <c r="AR451" s="10" t="s">
        <v>339</v>
      </c>
      <c r="AT451" s="10" t="s">
        <v>177</v>
      </c>
      <c r="AU451" s="10" t="s">
        <v>88</v>
      </c>
      <c r="AY451" s="10" t="s">
        <v>175</v>
      </c>
      <c r="BE451" s="134" t="n">
        <f aca="false">IF(U451="základní",N451,0)</f>
        <v>0</v>
      </c>
      <c r="BF451" s="134" t="n">
        <f aca="false">IF(U451="snížená",N451,0)</f>
        <v>0</v>
      </c>
      <c r="BG451" s="134" t="n">
        <f aca="false">IF(U451="zákl. přenesená",N451,0)</f>
        <v>0</v>
      </c>
      <c r="BH451" s="134" t="n">
        <f aca="false">IF(U451="sníž. přenesená",N451,0)</f>
        <v>0</v>
      </c>
      <c r="BI451" s="134" t="n">
        <f aca="false">IF(U451="nulová",N451,0)</f>
        <v>0</v>
      </c>
      <c r="BJ451" s="10" t="s">
        <v>88</v>
      </c>
      <c r="BK451" s="134" t="n">
        <f aca="false">ROUND(L451*K451,2)</f>
        <v>0</v>
      </c>
      <c r="BL451" s="10" t="s">
        <v>339</v>
      </c>
      <c r="BM451" s="10" t="s">
        <v>722</v>
      </c>
    </row>
    <row collapsed="false" customFormat="true" customHeight="true" hidden="false" ht="29.85" outlineLevel="0" r="452" s="193">
      <c r="B452" s="194"/>
      <c r="C452" s="195"/>
      <c r="D452" s="204" t="s">
        <v>145</v>
      </c>
      <c r="E452" s="204"/>
      <c r="F452" s="204"/>
      <c r="G452" s="204"/>
      <c r="H452" s="204"/>
      <c r="I452" s="204"/>
      <c r="J452" s="204"/>
      <c r="K452" s="204"/>
      <c r="L452" s="204"/>
      <c r="M452" s="204"/>
      <c r="N452" s="226" t="n">
        <f aca="false">BK452</f>
        <v>0</v>
      </c>
      <c r="O452" s="226"/>
      <c r="P452" s="226"/>
      <c r="Q452" s="226"/>
      <c r="R452" s="197"/>
      <c r="T452" s="198"/>
      <c r="U452" s="195"/>
      <c r="V452" s="195"/>
      <c r="W452" s="199" t="n">
        <f aca="false">SUM(W453:W492)</f>
        <v>0</v>
      </c>
      <c r="X452" s="195"/>
      <c r="Y452" s="199" t="n">
        <f aca="false">SUM(Y453:Y492)</f>
        <v>2.0890797</v>
      </c>
      <c r="Z452" s="195"/>
      <c r="AA452" s="200" t="n">
        <f aca="false">SUM(AA453:AA492)</f>
        <v>0</v>
      </c>
      <c r="AR452" s="201" t="s">
        <v>88</v>
      </c>
      <c r="AT452" s="202" t="s">
        <v>75</v>
      </c>
      <c r="AU452" s="202" t="s">
        <v>83</v>
      </c>
      <c r="AY452" s="201" t="s">
        <v>175</v>
      </c>
      <c r="BK452" s="203" t="n">
        <f aca="false">SUM(BK453:BK492)</f>
        <v>0</v>
      </c>
    </row>
    <row collapsed="false" customFormat="true" customHeight="true" hidden="false" ht="31.5" outlineLevel="0" r="453" s="32">
      <c r="B453" s="171"/>
      <c r="C453" s="206" t="s">
        <v>723</v>
      </c>
      <c r="D453" s="206" t="s">
        <v>177</v>
      </c>
      <c r="E453" s="207" t="s">
        <v>724</v>
      </c>
      <c r="F453" s="208" t="s">
        <v>725</v>
      </c>
      <c r="G453" s="208"/>
      <c r="H453" s="208"/>
      <c r="I453" s="208"/>
      <c r="J453" s="209" t="s">
        <v>221</v>
      </c>
      <c r="K453" s="210" t="n">
        <v>114.332</v>
      </c>
      <c r="L453" s="211" t="n">
        <v>0</v>
      </c>
      <c r="M453" s="211"/>
      <c r="N453" s="212" t="n">
        <f aca="false">ROUND(L453*K453,2)</f>
        <v>0</v>
      </c>
      <c r="O453" s="212"/>
      <c r="P453" s="212"/>
      <c r="Q453" s="212"/>
      <c r="R453" s="173"/>
      <c r="T453" s="213"/>
      <c r="U453" s="44" t="s">
        <v>43</v>
      </c>
      <c r="V453" s="34"/>
      <c r="W453" s="214" t="n">
        <f aca="false">V453*K453</f>
        <v>0</v>
      </c>
      <c r="X453" s="214" t="n">
        <v>0</v>
      </c>
      <c r="Y453" s="214" t="n">
        <f aca="false">X453*K453</f>
        <v>0</v>
      </c>
      <c r="Z453" s="214" t="n">
        <v>0</v>
      </c>
      <c r="AA453" s="215" t="n">
        <f aca="false">Z453*K453</f>
        <v>0</v>
      </c>
      <c r="AR453" s="10" t="s">
        <v>339</v>
      </c>
      <c r="AT453" s="10" t="s">
        <v>177</v>
      </c>
      <c r="AU453" s="10" t="s">
        <v>88</v>
      </c>
      <c r="AY453" s="10" t="s">
        <v>175</v>
      </c>
      <c r="BE453" s="134" t="n">
        <f aca="false">IF(U453="základní",N453,0)</f>
        <v>0</v>
      </c>
      <c r="BF453" s="134" t="n">
        <f aca="false">IF(U453="snížená",N453,0)</f>
        <v>0</v>
      </c>
      <c r="BG453" s="134" t="n">
        <f aca="false">IF(U453="zákl. přenesená",N453,0)</f>
        <v>0</v>
      </c>
      <c r="BH453" s="134" t="n">
        <f aca="false">IF(U453="sníž. přenesená",N453,0)</f>
        <v>0</v>
      </c>
      <c r="BI453" s="134" t="n">
        <f aca="false">IF(U453="nulová",N453,0)</f>
        <v>0</v>
      </c>
      <c r="BJ453" s="10" t="s">
        <v>88</v>
      </c>
      <c r="BK453" s="134" t="n">
        <f aca="false">ROUND(L453*K453,2)</f>
        <v>0</v>
      </c>
      <c r="BL453" s="10" t="s">
        <v>339</v>
      </c>
      <c r="BM453" s="10" t="s">
        <v>726</v>
      </c>
    </row>
    <row collapsed="false" customFormat="true" customHeight="true" hidden="false" ht="22.5" outlineLevel="0" r="454" s="238">
      <c r="B454" s="239"/>
      <c r="C454" s="240"/>
      <c r="D454" s="240"/>
      <c r="E454" s="241"/>
      <c r="F454" s="242" t="s">
        <v>727</v>
      </c>
      <c r="G454" s="242"/>
      <c r="H454" s="242"/>
      <c r="I454" s="242"/>
      <c r="J454" s="240"/>
      <c r="K454" s="241"/>
      <c r="L454" s="240"/>
      <c r="M454" s="240"/>
      <c r="N454" s="240"/>
      <c r="O454" s="240"/>
      <c r="P454" s="240"/>
      <c r="Q454" s="240"/>
      <c r="R454" s="243"/>
      <c r="T454" s="244"/>
      <c r="U454" s="240"/>
      <c r="V454" s="240"/>
      <c r="W454" s="240"/>
      <c r="X454" s="240"/>
      <c r="Y454" s="240"/>
      <c r="Z454" s="240"/>
      <c r="AA454" s="245"/>
      <c r="AT454" s="246" t="s">
        <v>201</v>
      </c>
      <c r="AU454" s="246" t="s">
        <v>88</v>
      </c>
      <c r="AV454" s="238" t="s">
        <v>83</v>
      </c>
      <c r="AW454" s="238" t="s">
        <v>33</v>
      </c>
      <c r="AX454" s="238" t="s">
        <v>76</v>
      </c>
      <c r="AY454" s="246" t="s">
        <v>175</v>
      </c>
    </row>
    <row collapsed="false" customFormat="true" customHeight="true" hidden="false" ht="22.5" outlineLevel="0" r="455" s="216">
      <c r="B455" s="217"/>
      <c r="C455" s="218"/>
      <c r="D455" s="218"/>
      <c r="E455" s="219"/>
      <c r="F455" s="227" t="s">
        <v>728</v>
      </c>
      <c r="G455" s="227"/>
      <c r="H455" s="227"/>
      <c r="I455" s="227"/>
      <c r="J455" s="218"/>
      <c r="K455" s="221" t="n">
        <v>26.052</v>
      </c>
      <c r="L455" s="218"/>
      <c r="M455" s="218"/>
      <c r="N455" s="218"/>
      <c r="O455" s="218"/>
      <c r="P455" s="218"/>
      <c r="Q455" s="218"/>
      <c r="R455" s="222"/>
      <c r="T455" s="223"/>
      <c r="U455" s="218"/>
      <c r="V455" s="218"/>
      <c r="W455" s="218"/>
      <c r="X455" s="218"/>
      <c r="Y455" s="218"/>
      <c r="Z455" s="218"/>
      <c r="AA455" s="224"/>
      <c r="AT455" s="225" t="s">
        <v>201</v>
      </c>
      <c r="AU455" s="225" t="s">
        <v>88</v>
      </c>
      <c r="AV455" s="216" t="s">
        <v>88</v>
      </c>
      <c r="AW455" s="216" t="s">
        <v>33</v>
      </c>
      <c r="AX455" s="216" t="s">
        <v>76</v>
      </c>
      <c r="AY455" s="225" t="s">
        <v>175</v>
      </c>
    </row>
    <row collapsed="false" customFormat="true" customHeight="true" hidden="false" ht="22.5" outlineLevel="0" r="456" s="216">
      <c r="B456" s="217"/>
      <c r="C456" s="218"/>
      <c r="D456" s="218"/>
      <c r="E456" s="219"/>
      <c r="F456" s="227" t="s">
        <v>729</v>
      </c>
      <c r="G456" s="227"/>
      <c r="H456" s="227"/>
      <c r="I456" s="227"/>
      <c r="J456" s="218"/>
      <c r="K456" s="221" t="n">
        <v>5.928</v>
      </c>
      <c r="L456" s="218"/>
      <c r="M456" s="218"/>
      <c r="N456" s="218"/>
      <c r="O456" s="218"/>
      <c r="P456" s="218"/>
      <c r="Q456" s="218"/>
      <c r="R456" s="222"/>
      <c r="T456" s="223"/>
      <c r="U456" s="218"/>
      <c r="V456" s="218"/>
      <c r="W456" s="218"/>
      <c r="X456" s="218"/>
      <c r="Y456" s="218"/>
      <c r="Z456" s="218"/>
      <c r="AA456" s="224"/>
      <c r="AT456" s="225" t="s">
        <v>201</v>
      </c>
      <c r="AU456" s="225" t="s">
        <v>88</v>
      </c>
      <c r="AV456" s="216" t="s">
        <v>88</v>
      </c>
      <c r="AW456" s="216" t="s">
        <v>33</v>
      </c>
      <c r="AX456" s="216" t="s">
        <v>76</v>
      </c>
      <c r="AY456" s="225" t="s">
        <v>175</v>
      </c>
    </row>
    <row collapsed="false" customFormat="true" customHeight="true" hidden="false" ht="22.5" outlineLevel="0" r="457" s="216">
      <c r="B457" s="217"/>
      <c r="C457" s="218"/>
      <c r="D457" s="218"/>
      <c r="E457" s="219"/>
      <c r="F457" s="227" t="s">
        <v>730</v>
      </c>
      <c r="G457" s="227"/>
      <c r="H457" s="227"/>
      <c r="I457" s="227"/>
      <c r="J457" s="218"/>
      <c r="K457" s="221" t="n">
        <v>38.88</v>
      </c>
      <c r="L457" s="218"/>
      <c r="M457" s="218"/>
      <c r="N457" s="218"/>
      <c r="O457" s="218"/>
      <c r="P457" s="218"/>
      <c r="Q457" s="218"/>
      <c r="R457" s="222"/>
      <c r="T457" s="223"/>
      <c r="U457" s="218"/>
      <c r="V457" s="218"/>
      <c r="W457" s="218"/>
      <c r="X457" s="218"/>
      <c r="Y457" s="218"/>
      <c r="Z457" s="218"/>
      <c r="AA457" s="224"/>
      <c r="AT457" s="225" t="s">
        <v>201</v>
      </c>
      <c r="AU457" s="225" t="s">
        <v>88</v>
      </c>
      <c r="AV457" s="216" t="s">
        <v>88</v>
      </c>
      <c r="AW457" s="216" t="s">
        <v>33</v>
      </c>
      <c r="AX457" s="216" t="s">
        <v>76</v>
      </c>
      <c r="AY457" s="225" t="s">
        <v>175</v>
      </c>
    </row>
    <row collapsed="false" customFormat="true" customHeight="true" hidden="false" ht="22.5" outlineLevel="0" r="458" s="216">
      <c r="B458" s="217"/>
      <c r="C458" s="218"/>
      <c r="D458" s="218"/>
      <c r="E458" s="219"/>
      <c r="F458" s="227" t="s">
        <v>731</v>
      </c>
      <c r="G458" s="227"/>
      <c r="H458" s="227"/>
      <c r="I458" s="227"/>
      <c r="J458" s="218"/>
      <c r="K458" s="221" t="n">
        <v>17.784</v>
      </c>
      <c r="L458" s="218"/>
      <c r="M458" s="218"/>
      <c r="N458" s="218"/>
      <c r="O458" s="218"/>
      <c r="P458" s="218"/>
      <c r="Q458" s="218"/>
      <c r="R458" s="222"/>
      <c r="T458" s="223"/>
      <c r="U458" s="218"/>
      <c r="V458" s="218"/>
      <c r="W458" s="218"/>
      <c r="X458" s="218"/>
      <c r="Y458" s="218"/>
      <c r="Z458" s="218"/>
      <c r="AA458" s="224"/>
      <c r="AT458" s="225" t="s">
        <v>201</v>
      </c>
      <c r="AU458" s="225" t="s">
        <v>88</v>
      </c>
      <c r="AV458" s="216" t="s">
        <v>88</v>
      </c>
      <c r="AW458" s="216" t="s">
        <v>33</v>
      </c>
      <c r="AX458" s="216" t="s">
        <v>76</v>
      </c>
      <c r="AY458" s="225" t="s">
        <v>175</v>
      </c>
    </row>
    <row collapsed="false" customFormat="true" customHeight="true" hidden="false" ht="22.5" outlineLevel="0" r="459" s="258">
      <c r="B459" s="259"/>
      <c r="C459" s="260"/>
      <c r="D459" s="260"/>
      <c r="E459" s="261"/>
      <c r="F459" s="262" t="s">
        <v>420</v>
      </c>
      <c r="G459" s="262"/>
      <c r="H459" s="262"/>
      <c r="I459" s="262"/>
      <c r="J459" s="260"/>
      <c r="K459" s="263" t="n">
        <v>88.644</v>
      </c>
      <c r="L459" s="260"/>
      <c r="M459" s="260"/>
      <c r="N459" s="260"/>
      <c r="O459" s="260"/>
      <c r="P459" s="260"/>
      <c r="Q459" s="260"/>
      <c r="R459" s="264"/>
      <c r="T459" s="265"/>
      <c r="U459" s="260"/>
      <c r="V459" s="260"/>
      <c r="W459" s="260"/>
      <c r="X459" s="260"/>
      <c r="Y459" s="260"/>
      <c r="Z459" s="260"/>
      <c r="AA459" s="266"/>
      <c r="AT459" s="267" t="s">
        <v>201</v>
      </c>
      <c r="AU459" s="267" t="s">
        <v>88</v>
      </c>
      <c r="AV459" s="258" t="s">
        <v>218</v>
      </c>
      <c r="AW459" s="258" t="s">
        <v>33</v>
      </c>
      <c r="AX459" s="258" t="s">
        <v>76</v>
      </c>
      <c r="AY459" s="267" t="s">
        <v>175</v>
      </c>
    </row>
    <row collapsed="false" customFormat="true" customHeight="true" hidden="false" ht="22.5" outlineLevel="0" r="460" s="238">
      <c r="B460" s="239"/>
      <c r="C460" s="240"/>
      <c r="D460" s="240"/>
      <c r="E460" s="241"/>
      <c r="F460" s="247" t="s">
        <v>732</v>
      </c>
      <c r="G460" s="247"/>
      <c r="H460" s="247"/>
      <c r="I460" s="247"/>
      <c r="J460" s="240"/>
      <c r="K460" s="241"/>
      <c r="L460" s="240"/>
      <c r="M460" s="240"/>
      <c r="N460" s="240"/>
      <c r="O460" s="240"/>
      <c r="P460" s="240"/>
      <c r="Q460" s="240"/>
      <c r="R460" s="243"/>
      <c r="T460" s="244"/>
      <c r="U460" s="240"/>
      <c r="V460" s="240"/>
      <c r="W460" s="240"/>
      <c r="X460" s="240"/>
      <c r="Y460" s="240"/>
      <c r="Z460" s="240"/>
      <c r="AA460" s="245"/>
      <c r="AT460" s="246" t="s">
        <v>201</v>
      </c>
      <c r="AU460" s="246" t="s">
        <v>88</v>
      </c>
      <c r="AV460" s="238" t="s">
        <v>83</v>
      </c>
      <c r="AW460" s="238" t="s">
        <v>33</v>
      </c>
      <c r="AX460" s="238" t="s">
        <v>76</v>
      </c>
      <c r="AY460" s="246" t="s">
        <v>175</v>
      </c>
    </row>
    <row collapsed="false" customFormat="true" customHeight="true" hidden="false" ht="22.5" outlineLevel="0" r="461" s="216">
      <c r="B461" s="217"/>
      <c r="C461" s="218"/>
      <c r="D461" s="218"/>
      <c r="E461" s="219"/>
      <c r="F461" s="227" t="s">
        <v>733</v>
      </c>
      <c r="G461" s="227"/>
      <c r="H461" s="227"/>
      <c r="I461" s="227"/>
      <c r="J461" s="218"/>
      <c r="K461" s="221" t="n">
        <v>19.76</v>
      </c>
      <c r="L461" s="218"/>
      <c r="M461" s="218"/>
      <c r="N461" s="218"/>
      <c r="O461" s="218"/>
      <c r="P461" s="218"/>
      <c r="Q461" s="218"/>
      <c r="R461" s="222"/>
      <c r="T461" s="223"/>
      <c r="U461" s="218"/>
      <c r="V461" s="218"/>
      <c r="W461" s="218"/>
      <c r="X461" s="218"/>
      <c r="Y461" s="218"/>
      <c r="Z461" s="218"/>
      <c r="AA461" s="224"/>
      <c r="AT461" s="225" t="s">
        <v>201</v>
      </c>
      <c r="AU461" s="225" t="s">
        <v>88</v>
      </c>
      <c r="AV461" s="216" t="s">
        <v>88</v>
      </c>
      <c r="AW461" s="216" t="s">
        <v>33</v>
      </c>
      <c r="AX461" s="216" t="s">
        <v>76</v>
      </c>
      <c r="AY461" s="225" t="s">
        <v>175</v>
      </c>
    </row>
    <row collapsed="false" customFormat="true" customHeight="true" hidden="false" ht="22.5" outlineLevel="0" r="462" s="216">
      <c r="B462" s="217"/>
      <c r="C462" s="218"/>
      <c r="D462" s="218"/>
      <c r="E462" s="219"/>
      <c r="F462" s="227" t="s">
        <v>734</v>
      </c>
      <c r="G462" s="227"/>
      <c r="H462" s="227"/>
      <c r="I462" s="227"/>
      <c r="J462" s="218"/>
      <c r="K462" s="221" t="n">
        <v>5.928</v>
      </c>
      <c r="L462" s="218"/>
      <c r="M462" s="218"/>
      <c r="N462" s="218"/>
      <c r="O462" s="218"/>
      <c r="P462" s="218"/>
      <c r="Q462" s="218"/>
      <c r="R462" s="222"/>
      <c r="T462" s="223"/>
      <c r="U462" s="218"/>
      <c r="V462" s="218"/>
      <c r="W462" s="218"/>
      <c r="X462" s="218"/>
      <c r="Y462" s="218"/>
      <c r="Z462" s="218"/>
      <c r="AA462" s="224"/>
      <c r="AT462" s="225" t="s">
        <v>201</v>
      </c>
      <c r="AU462" s="225" t="s">
        <v>88</v>
      </c>
      <c r="AV462" s="216" t="s">
        <v>88</v>
      </c>
      <c r="AW462" s="216" t="s">
        <v>33</v>
      </c>
      <c r="AX462" s="216" t="s">
        <v>76</v>
      </c>
      <c r="AY462" s="225" t="s">
        <v>175</v>
      </c>
    </row>
    <row collapsed="false" customFormat="true" customHeight="true" hidden="false" ht="22.5" outlineLevel="0" r="463" s="258">
      <c r="B463" s="259"/>
      <c r="C463" s="260"/>
      <c r="D463" s="260"/>
      <c r="E463" s="261"/>
      <c r="F463" s="262" t="s">
        <v>420</v>
      </c>
      <c r="G463" s="262"/>
      <c r="H463" s="262"/>
      <c r="I463" s="262"/>
      <c r="J463" s="260"/>
      <c r="K463" s="263" t="n">
        <v>25.688</v>
      </c>
      <c r="L463" s="260"/>
      <c r="M463" s="260"/>
      <c r="N463" s="260"/>
      <c r="O463" s="260"/>
      <c r="P463" s="260"/>
      <c r="Q463" s="260"/>
      <c r="R463" s="264"/>
      <c r="T463" s="265"/>
      <c r="U463" s="260"/>
      <c r="V463" s="260"/>
      <c r="W463" s="260"/>
      <c r="X463" s="260"/>
      <c r="Y463" s="260"/>
      <c r="Z463" s="260"/>
      <c r="AA463" s="266"/>
      <c r="AT463" s="267" t="s">
        <v>201</v>
      </c>
      <c r="AU463" s="267" t="s">
        <v>88</v>
      </c>
      <c r="AV463" s="258" t="s">
        <v>218</v>
      </c>
      <c r="AW463" s="258" t="s">
        <v>33</v>
      </c>
      <c r="AX463" s="258" t="s">
        <v>76</v>
      </c>
      <c r="AY463" s="267" t="s">
        <v>175</v>
      </c>
    </row>
    <row collapsed="false" customFormat="true" customHeight="true" hidden="false" ht="22.5" outlineLevel="0" r="464" s="228">
      <c r="B464" s="229"/>
      <c r="C464" s="230"/>
      <c r="D464" s="230"/>
      <c r="E464" s="231"/>
      <c r="F464" s="232" t="s">
        <v>214</v>
      </c>
      <c r="G464" s="232"/>
      <c r="H464" s="232"/>
      <c r="I464" s="232"/>
      <c r="J464" s="230"/>
      <c r="K464" s="233" t="n">
        <v>114.332</v>
      </c>
      <c r="L464" s="230"/>
      <c r="M464" s="230"/>
      <c r="N464" s="230"/>
      <c r="O464" s="230"/>
      <c r="P464" s="230"/>
      <c r="Q464" s="230"/>
      <c r="R464" s="234"/>
      <c r="T464" s="235"/>
      <c r="U464" s="230"/>
      <c r="V464" s="230"/>
      <c r="W464" s="230"/>
      <c r="X464" s="230"/>
      <c r="Y464" s="230"/>
      <c r="Z464" s="230"/>
      <c r="AA464" s="236"/>
      <c r="AT464" s="237" t="s">
        <v>201</v>
      </c>
      <c r="AU464" s="237" t="s">
        <v>88</v>
      </c>
      <c r="AV464" s="228" t="s">
        <v>181</v>
      </c>
      <c r="AW464" s="228" t="s">
        <v>33</v>
      </c>
      <c r="AX464" s="228" t="s">
        <v>83</v>
      </c>
      <c r="AY464" s="237" t="s">
        <v>175</v>
      </c>
    </row>
    <row collapsed="false" customFormat="true" customHeight="true" hidden="false" ht="31.5" outlineLevel="0" r="465" s="32">
      <c r="B465" s="171"/>
      <c r="C465" s="248" t="s">
        <v>735</v>
      </c>
      <c r="D465" s="248" t="s">
        <v>295</v>
      </c>
      <c r="E465" s="249" t="s">
        <v>736</v>
      </c>
      <c r="F465" s="250" t="s">
        <v>737</v>
      </c>
      <c r="G465" s="250"/>
      <c r="H465" s="250"/>
      <c r="I465" s="250"/>
      <c r="J465" s="251" t="s">
        <v>221</v>
      </c>
      <c r="K465" s="252" t="n">
        <v>131.482</v>
      </c>
      <c r="L465" s="253" t="n">
        <v>0</v>
      </c>
      <c r="M465" s="253"/>
      <c r="N465" s="254" t="n">
        <f aca="false">ROUND(L465*K465,2)</f>
        <v>0</v>
      </c>
      <c r="O465" s="254"/>
      <c r="P465" s="254"/>
      <c r="Q465" s="254"/>
      <c r="R465" s="173"/>
      <c r="T465" s="213"/>
      <c r="U465" s="44" t="s">
        <v>43</v>
      </c>
      <c r="V465" s="34"/>
      <c r="W465" s="214" t="n">
        <f aca="false">V465*K465</f>
        <v>0</v>
      </c>
      <c r="X465" s="214" t="n">
        <v>0.00735</v>
      </c>
      <c r="Y465" s="214" t="n">
        <f aca="false">X465*K465</f>
        <v>0.9663927</v>
      </c>
      <c r="Z465" s="214" t="n">
        <v>0</v>
      </c>
      <c r="AA465" s="215" t="n">
        <f aca="false">Z465*K465</f>
        <v>0</v>
      </c>
      <c r="AR465" s="10" t="s">
        <v>368</v>
      </c>
      <c r="AT465" s="10" t="s">
        <v>295</v>
      </c>
      <c r="AU465" s="10" t="s">
        <v>88</v>
      </c>
      <c r="AY465" s="10" t="s">
        <v>175</v>
      </c>
      <c r="BE465" s="134" t="n">
        <f aca="false">IF(U465="základní",N465,0)</f>
        <v>0</v>
      </c>
      <c r="BF465" s="134" t="n">
        <f aca="false">IF(U465="snížená",N465,0)</f>
        <v>0</v>
      </c>
      <c r="BG465" s="134" t="n">
        <f aca="false">IF(U465="zákl. přenesená",N465,0)</f>
        <v>0</v>
      </c>
      <c r="BH465" s="134" t="n">
        <f aca="false">IF(U465="sníž. přenesená",N465,0)</f>
        <v>0</v>
      </c>
      <c r="BI465" s="134" t="n">
        <f aca="false">IF(U465="nulová",N465,0)</f>
        <v>0</v>
      </c>
      <c r="BJ465" s="10" t="s">
        <v>88</v>
      </c>
      <c r="BK465" s="134" t="n">
        <f aca="false">ROUND(L465*K465,2)</f>
        <v>0</v>
      </c>
      <c r="BL465" s="10" t="s">
        <v>339</v>
      </c>
      <c r="BM465" s="10" t="s">
        <v>738</v>
      </c>
    </row>
    <row collapsed="false" customFormat="true" customHeight="true" hidden="false" ht="22.5" outlineLevel="0" r="466" s="216">
      <c r="B466" s="217"/>
      <c r="C466" s="218"/>
      <c r="D466" s="218"/>
      <c r="E466" s="219"/>
      <c r="F466" s="220" t="s">
        <v>739</v>
      </c>
      <c r="G466" s="220"/>
      <c r="H466" s="220"/>
      <c r="I466" s="220"/>
      <c r="J466" s="218"/>
      <c r="K466" s="221" t="n">
        <v>131.482</v>
      </c>
      <c r="L466" s="218"/>
      <c r="M466" s="218"/>
      <c r="N466" s="218"/>
      <c r="O466" s="218"/>
      <c r="P466" s="218"/>
      <c r="Q466" s="218"/>
      <c r="R466" s="222"/>
      <c r="T466" s="223"/>
      <c r="U466" s="218"/>
      <c r="V466" s="218"/>
      <c r="W466" s="218"/>
      <c r="X466" s="218"/>
      <c r="Y466" s="218"/>
      <c r="Z466" s="218"/>
      <c r="AA466" s="224"/>
      <c r="AT466" s="225" t="s">
        <v>201</v>
      </c>
      <c r="AU466" s="225" t="s">
        <v>88</v>
      </c>
      <c r="AV466" s="216" t="s">
        <v>88</v>
      </c>
      <c r="AW466" s="216" t="s">
        <v>33</v>
      </c>
      <c r="AX466" s="216" t="s">
        <v>83</v>
      </c>
      <c r="AY466" s="225" t="s">
        <v>175</v>
      </c>
    </row>
    <row collapsed="false" customFormat="true" customHeight="true" hidden="false" ht="31.5" outlineLevel="0" r="467" s="32">
      <c r="B467" s="171"/>
      <c r="C467" s="206" t="s">
        <v>740</v>
      </c>
      <c r="D467" s="206" t="s">
        <v>177</v>
      </c>
      <c r="E467" s="207" t="s">
        <v>741</v>
      </c>
      <c r="F467" s="208" t="s">
        <v>742</v>
      </c>
      <c r="G467" s="208"/>
      <c r="H467" s="208"/>
      <c r="I467" s="208"/>
      <c r="J467" s="209" t="s">
        <v>221</v>
      </c>
      <c r="K467" s="210" t="n">
        <v>10.5</v>
      </c>
      <c r="L467" s="211" t="n">
        <v>0</v>
      </c>
      <c r="M467" s="211"/>
      <c r="N467" s="212" t="n">
        <f aca="false">ROUND(L467*K467,2)</f>
        <v>0</v>
      </c>
      <c r="O467" s="212"/>
      <c r="P467" s="212"/>
      <c r="Q467" s="212"/>
      <c r="R467" s="173"/>
      <c r="T467" s="213"/>
      <c r="U467" s="44" t="s">
        <v>43</v>
      </c>
      <c r="V467" s="34"/>
      <c r="W467" s="214" t="n">
        <f aca="false">V467*K467</f>
        <v>0</v>
      </c>
      <c r="X467" s="214" t="n">
        <v>0.00025</v>
      </c>
      <c r="Y467" s="214" t="n">
        <f aca="false">X467*K467</f>
        <v>0.002625</v>
      </c>
      <c r="Z467" s="214" t="n">
        <v>0</v>
      </c>
      <c r="AA467" s="215" t="n">
        <f aca="false">Z467*K467</f>
        <v>0</v>
      </c>
      <c r="AR467" s="10" t="s">
        <v>339</v>
      </c>
      <c r="AT467" s="10" t="s">
        <v>177</v>
      </c>
      <c r="AU467" s="10" t="s">
        <v>88</v>
      </c>
      <c r="AY467" s="10" t="s">
        <v>175</v>
      </c>
      <c r="BE467" s="134" t="n">
        <f aca="false">IF(U467="základní",N467,0)</f>
        <v>0</v>
      </c>
      <c r="BF467" s="134" t="n">
        <f aca="false">IF(U467="snížená",N467,0)</f>
        <v>0</v>
      </c>
      <c r="BG467" s="134" t="n">
        <f aca="false">IF(U467="zákl. přenesená",N467,0)</f>
        <v>0</v>
      </c>
      <c r="BH467" s="134" t="n">
        <f aca="false">IF(U467="sníž. přenesená",N467,0)</f>
        <v>0</v>
      </c>
      <c r="BI467" s="134" t="n">
        <f aca="false">IF(U467="nulová",N467,0)</f>
        <v>0</v>
      </c>
      <c r="BJ467" s="10" t="s">
        <v>88</v>
      </c>
      <c r="BK467" s="134" t="n">
        <f aca="false">ROUND(L467*K467,2)</f>
        <v>0</v>
      </c>
      <c r="BL467" s="10" t="s">
        <v>339</v>
      </c>
      <c r="BM467" s="10" t="s">
        <v>743</v>
      </c>
    </row>
    <row collapsed="false" customFormat="true" customHeight="true" hidden="false" ht="22.5" outlineLevel="0" r="468" s="216">
      <c r="B468" s="217"/>
      <c r="C468" s="218"/>
      <c r="D468" s="218"/>
      <c r="E468" s="219"/>
      <c r="F468" s="220" t="s">
        <v>744</v>
      </c>
      <c r="G468" s="220"/>
      <c r="H468" s="220"/>
      <c r="I468" s="220"/>
      <c r="J468" s="218"/>
      <c r="K468" s="221" t="n">
        <v>10.5</v>
      </c>
      <c r="L468" s="218"/>
      <c r="M468" s="218"/>
      <c r="N468" s="218"/>
      <c r="O468" s="218"/>
      <c r="P468" s="218"/>
      <c r="Q468" s="218"/>
      <c r="R468" s="222"/>
      <c r="T468" s="223"/>
      <c r="U468" s="218"/>
      <c r="V468" s="218"/>
      <c r="W468" s="218"/>
      <c r="X468" s="218"/>
      <c r="Y468" s="218"/>
      <c r="Z468" s="218"/>
      <c r="AA468" s="224"/>
      <c r="AT468" s="225" t="s">
        <v>201</v>
      </c>
      <c r="AU468" s="225" t="s">
        <v>88</v>
      </c>
      <c r="AV468" s="216" t="s">
        <v>88</v>
      </c>
      <c r="AW468" s="216" t="s">
        <v>33</v>
      </c>
      <c r="AX468" s="216" t="s">
        <v>83</v>
      </c>
      <c r="AY468" s="225" t="s">
        <v>175</v>
      </c>
    </row>
    <row collapsed="false" customFormat="true" customHeight="true" hidden="false" ht="31.5" outlineLevel="0" r="469" s="32">
      <c r="B469" s="171"/>
      <c r="C469" s="206" t="s">
        <v>745</v>
      </c>
      <c r="D469" s="206" t="s">
        <v>177</v>
      </c>
      <c r="E469" s="207" t="s">
        <v>746</v>
      </c>
      <c r="F469" s="208" t="s">
        <v>747</v>
      </c>
      <c r="G469" s="208"/>
      <c r="H469" s="208"/>
      <c r="I469" s="208"/>
      <c r="J469" s="209" t="s">
        <v>221</v>
      </c>
      <c r="K469" s="210" t="n">
        <v>35.2</v>
      </c>
      <c r="L469" s="211" t="n">
        <v>0</v>
      </c>
      <c r="M469" s="211"/>
      <c r="N469" s="212" t="n">
        <f aca="false">ROUND(L469*K469,2)</f>
        <v>0</v>
      </c>
      <c r="O469" s="212"/>
      <c r="P469" s="212"/>
      <c r="Q469" s="212"/>
      <c r="R469" s="173"/>
      <c r="T469" s="213"/>
      <c r="U469" s="44" t="s">
        <v>43</v>
      </c>
      <c r="V469" s="34"/>
      <c r="W469" s="214" t="n">
        <f aca="false">V469*K469</f>
        <v>0</v>
      </c>
      <c r="X469" s="214" t="n">
        <v>0.00021</v>
      </c>
      <c r="Y469" s="214" t="n">
        <f aca="false">X469*K469</f>
        <v>0.007392</v>
      </c>
      <c r="Z469" s="214" t="n">
        <v>0</v>
      </c>
      <c r="AA469" s="215" t="n">
        <f aca="false">Z469*K469</f>
        <v>0</v>
      </c>
      <c r="AR469" s="10" t="s">
        <v>339</v>
      </c>
      <c r="AT469" s="10" t="s">
        <v>177</v>
      </c>
      <c r="AU469" s="10" t="s">
        <v>88</v>
      </c>
      <c r="AY469" s="10" t="s">
        <v>175</v>
      </c>
      <c r="BE469" s="134" t="n">
        <f aca="false">IF(U469="základní",N469,0)</f>
        <v>0</v>
      </c>
      <c r="BF469" s="134" t="n">
        <f aca="false">IF(U469="snížená",N469,0)</f>
        <v>0</v>
      </c>
      <c r="BG469" s="134" t="n">
        <f aca="false">IF(U469="zákl. přenesená",N469,0)</f>
        <v>0</v>
      </c>
      <c r="BH469" s="134" t="n">
        <f aca="false">IF(U469="sníž. přenesená",N469,0)</f>
        <v>0</v>
      </c>
      <c r="BI469" s="134" t="n">
        <f aca="false">IF(U469="nulová",N469,0)</f>
        <v>0</v>
      </c>
      <c r="BJ469" s="10" t="s">
        <v>88</v>
      </c>
      <c r="BK469" s="134" t="n">
        <f aca="false">ROUND(L469*K469,2)</f>
        <v>0</v>
      </c>
      <c r="BL469" s="10" t="s">
        <v>339</v>
      </c>
      <c r="BM469" s="10" t="s">
        <v>748</v>
      </c>
    </row>
    <row collapsed="false" customFormat="true" customHeight="true" hidden="false" ht="22.5" outlineLevel="0" r="470" s="216">
      <c r="B470" s="217"/>
      <c r="C470" s="218"/>
      <c r="D470" s="218"/>
      <c r="E470" s="219"/>
      <c r="F470" s="220" t="s">
        <v>749</v>
      </c>
      <c r="G470" s="220"/>
      <c r="H470" s="220"/>
      <c r="I470" s="220"/>
      <c r="J470" s="218"/>
      <c r="K470" s="221" t="n">
        <v>35.2</v>
      </c>
      <c r="L470" s="218"/>
      <c r="M470" s="218"/>
      <c r="N470" s="218"/>
      <c r="O470" s="218"/>
      <c r="P470" s="218"/>
      <c r="Q470" s="218"/>
      <c r="R470" s="222"/>
      <c r="T470" s="223"/>
      <c r="U470" s="218"/>
      <c r="V470" s="218"/>
      <c r="W470" s="218"/>
      <c r="X470" s="218"/>
      <c r="Y470" s="218"/>
      <c r="Z470" s="218"/>
      <c r="AA470" s="224"/>
      <c r="AT470" s="225" t="s">
        <v>201</v>
      </c>
      <c r="AU470" s="225" t="s">
        <v>88</v>
      </c>
      <c r="AV470" s="216" t="s">
        <v>88</v>
      </c>
      <c r="AW470" s="216" t="s">
        <v>33</v>
      </c>
      <c r="AX470" s="216" t="s">
        <v>83</v>
      </c>
      <c r="AY470" s="225" t="s">
        <v>175</v>
      </c>
    </row>
    <row collapsed="false" customFormat="true" customHeight="true" hidden="false" ht="22.5" outlineLevel="0" r="471" s="32">
      <c r="B471" s="171"/>
      <c r="C471" s="248" t="s">
        <v>750</v>
      </c>
      <c r="D471" s="248" t="s">
        <v>295</v>
      </c>
      <c r="E471" s="249" t="s">
        <v>751</v>
      </c>
      <c r="F471" s="250" t="s">
        <v>752</v>
      </c>
      <c r="G471" s="250"/>
      <c r="H471" s="250"/>
      <c r="I471" s="250"/>
      <c r="J471" s="251" t="s">
        <v>280</v>
      </c>
      <c r="K471" s="252" t="n">
        <v>8</v>
      </c>
      <c r="L471" s="253" t="n">
        <v>0</v>
      </c>
      <c r="M471" s="253"/>
      <c r="N471" s="254" t="e">
        <f aca="false">ROUND(L471*K471;2)</f>
        <v>#VALUE!</v>
      </c>
      <c r="O471" s="254"/>
      <c r="P471" s="254"/>
      <c r="Q471" s="254"/>
      <c r="R471" s="173"/>
      <c r="T471" s="213"/>
      <c r="U471" s="44" t="s">
        <v>43</v>
      </c>
      <c r="V471" s="34"/>
      <c r="W471" s="214" t="n">
        <f aca="false">V471*K471</f>
        <v>0</v>
      </c>
      <c r="X471" s="214" t="n">
        <v>0</v>
      </c>
      <c r="Y471" s="214" t="n">
        <f aca="false">X471*K471</f>
        <v>0</v>
      </c>
      <c r="Z471" s="214" t="n">
        <v>0</v>
      </c>
      <c r="AA471" s="215" t="n">
        <f aca="false">Z471*K471</f>
        <v>0</v>
      </c>
      <c r="AR471" s="10" t="s">
        <v>368</v>
      </c>
      <c r="AT471" s="10" t="s">
        <v>295</v>
      </c>
      <c r="AU471" s="10" t="s">
        <v>88</v>
      </c>
      <c r="AY471" s="10" t="s">
        <v>175</v>
      </c>
      <c r="BE471" s="134" t="e">
        <f aca="false">IF(U471="základní";N471;0)</f>
        <v>#VALUE!</v>
      </c>
      <c r="BF471" s="134" t="e">
        <f aca="false">IF(U471="snížená";N471;0)</f>
        <v>#VALUE!</v>
      </c>
      <c r="BG471" s="134" t="e">
        <f aca="false">IF(U471="zákl. přenesená";N471;0)</f>
        <v>#VALUE!</v>
      </c>
      <c r="BH471" s="134" t="e">
        <f aca="false">IF(U471="sníž. přenesená";N471;0)</f>
        <v>#VALUE!</v>
      </c>
      <c r="BI471" s="134" t="e">
        <f aca="false">IF(U471="nulová";N471;0)</f>
        <v>#VALUE!</v>
      </c>
      <c r="BJ471" s="10" t="s">
        <v>88</v>
      </c>
      <c r="BK471" s="134" t="e">
        <f aca="false">ROUND(L471*K471;2)</f>
        <v>#VALUE!</v>
      </c>
      <c r="BL471" s="10" t="s">
        <v>339</v>
      </c>
      <c r="BM471" s="10" t="s">
        <v>753</v>
      </c>
    </row>
    <row collapsed="false" customFormat="true" customHeight="true" hidden="false" ht="31.5" outlineLevel="0" r="472" s="32">
      <c r="B472" s="171"/>
      <c r="C472" s="248" t="s">
        <v>754</v>
      </c>
      <c r="D472" s="248" t="s">
        <v>295</v>
      </c>
      <c r="E472" s="249" t="s">
        <v>755</v>
      </c>
      <c r="F472" s="250" t="s">
        <v>756</v>
      </c>
      <c r="G472" s="250"/>
      <c r="H472" s="250"/>
      <c r="I472" s="250"/>
      <c r="J472" s="251" t="s">
        <v>280</v>
      </c>
      <c r="K472" s="252" t="n">
        <v>8</v>
      </c>
      <c r="L472" s="253" t="n">
        <v>0</v>
      </c>
      <c r="M472" s="253"/>
      <c r="N472" s="254" t="e">
        <f aca="false">ROUND(L472*K472;2)</f>
        <v>#VALUE!</v>
      </c>
      <c r="O472" s="254"/>
      <c r="P472" s="254"/>
      <c r="Q472" s="254"/>
      <c r="R472" s="173"/>
      <c r="T472" s="213"/>
      <c r="U472" s="44" t="s">
        <v>43</v>
      </c>
      <c r="V472" s="34"/>
      <c r="W472" s="214" t="n">
        <f aca="false">V472*K472</f>
        <v>0</v>
      </c>
      <c r="X472" s="214" t="n">
        <v>0</v>
      </c>
      <c r="Y472" s="214" t="n">
        <f aca="false">X472*K472</f>
        <v>0</v>
      </c>
      <c r="Z472" s="214" t="n">
        <v>0</v>
      </c>
      <c r="AA472" s="215" t="n">
        <f aca="false">Z472*K472</f>
        <v>0</v>
      </c>
      <c r="AR472" s="10" t="s">
        <v>368</v>
      </c>
      <c r="AT472" s="10" t="s">
        <v>295</v>
      </c>
      <c r="AU472" s="10" t="s">
        <v>88</v>
      </c>
      <c r="AY472" s="10" t="s">
        <v>175</v>
      </c>
      <c r="BE472" s="134" t="e">
        <f aca="false">IF(U472="základní";N472;0)</f>
        <v>#VALUE!</v>
      </c>
      <c r="BF472" s="134" t="e">
        <f aca="false">IF(U472="snížená";N472;0)</f>
        <v>#VALUE!</v>
      </c>
      <c r="BG472" s="134" t="e">
        <f aca="false">IF(U472="zákl. přenesená";N472;0)</f>
        <v>#VALUE!</v>
      </c>
      <c r="BH472" s="134" t="e">
        <f aca="false">IF(U472="sníž. přenesená";N472;0)</f>
        <v>#VALUE!</v>
      </c>
      <c r="BI472" s="134" t="e">
        <f aca="false">IF(U472="nulová";N472;0)</f>
        <v>#VALUE!</v>
      </c>
      <c r="BJ472" s="10" t="s">
        <v>88</v>
      </c>
      <c r="BK472" s="134" t="e">
        <f aca="false">ROUND(L472*K472;2)</f>
        <v>#VALUE!</v>
      </c>
      <c r="BL472" s="10" t="s">
        <v>339</v>
      </c>
      <c r="BM472" s="10" t="s">
        <v>757</v>
      </c>
    </row>
    <row collapsed="false" customFormat="true" customHeight="true" hidden="false" ht="31.5" outlineLevel="0" r="473" s="32">
      <c r="B473" s="171"/>
      <c r="C473" s="206" t="s">
        <v>758</v>
      </c>
      <c r="D473" s="206" t="s">
        <v>177</v>
      </c>
      <c r="E473" s="207" t="s">
        <v>759</v>
      </c>
      <c r="F473" s="208" t="s">
        <v>760</v>
      </c>
      <c r="G473" s="208"/>
      <c r="H473" s="208"/>
      <c r="I473" s="208"/>
      <c r="J473" s="209" t="s">
        <v>699</v>
      </c>
      <c r="K473" s="210" t="n">
        <v>16</v>
      </c>
      <c r="L473" s="211" t="n">
        <v>0</v>
      </c>
      <c r="M473" s="211"/>
      <c r="N473" s="212" t="e">
        <f aca="false">ROUND(L473*K473;2)</f>
        <v>#VALUE!</v>
      </c>
      <c r="O473" s="212"/>
      <c r="P473" s="212"/>
      <c r="Q473" s="212"/>
      <c r="R473" s="173"/>
      <c r="T473" s="213"/>
      <c r="U473" s="44" t="s">
        <v>43</v>
      </c>
      <c r="V473" s="34"/>
      <c r="W473" s="214" t="n">
        <f aca="false">V473*K473</f>
        <v>0</v>
      </c>
      <c r="X473" s="214" t="n">
        <v>0</v>
      </c>
      <c r="Y473" s="214" t="n">
        <f aca="false">X473*K473</f>
        <v>0</v>
      </c>
      <c r="Z473" s="214" t="n">
        <v>0</v>
      </c>
      <c r="AA473" s="215" t="n">
        <f aca="false">Z473*K473</f>
        <v>0</v>
      </c>
      <c r="AR473" s="10" t="s">
        <v>339</v>
      </c>
      <c r="AT473" s="10" t="s">
        <v>177</v>
      </c>
      <c r="AU473" s="10" t="s">
        <v>88</v>
      </c>
      <c r="AY473" s="10" t="s">
        <v>175</v>
      </c>
      <c r="BE473" s="134" t="e">
        <f aca="false">IF(U473="základní";N473;0)</f>
        <v>#VALUE!</v>
      </c>
      <c r="BF473" s="134" t="e">
        <f aca="false">IF(U473="snížená";N473;0)</f>
        <v>#VALUE!</v>
      </c>
      <c r="BG473" s="134" t="e">
        <f aca="false">IF(U473="zákl. přenesená";N473;0)</f>
        <v>#VALUE!</v>
      </c>
      <c r="BH473" s="134" t="e">
        <f aca="false">IF(U473="sníž. přenesená";N473;0)</f>
        <v>#VALUE!</v>
      </c>
      <c r="BI473" s="134" t="e">
        <f aca="false">IF(U473="nulová";N473;0)</f>
        <v>#VALUE!</v>
      </c>
      <c r="BJ473" s="10" t="s">
        <v>88</v>
      </c>
      <c r="BK473" s="134" t="e">
        <f aca="false">ROUND(L473*K473;2)</f>
        <v>#VALUE!</v>
      </c>
      <c r="BL473" s="10" t="s">
        <v>339</v>
      </c>
      <c r="BM473" s="10" t="s">
        <v>761</v>
      </c>
    </row>
    <row collapsed="false" customFormat="true" customHeight="true" hidden="false" ht="31.5" outlineLevel="0" r="474" s="32">
      <c r="B474" s="171"/>
      <c r="C474" s="206" t="s">
        <v>762</v>
      </c>
      <c r="D474" s="206" t="s">
        <v>177</v>
      </c>
      <c r="E474" s="207" t="s">
        <v>763</v>
      </c>
      <c r="F474" s="208" t="s">
        <v>764</v>
      </c>
      <c r="G474" s="208"/>
      <c r="H474" s="208"/>
      <c r="I474" s="208"/>
      <c r="J474" s="209" t="s">
        <v>699</v>
      </c>
      <c r="K474" s="210" t="n">
        <v>8</v>
      </c>
      <c r="L474" s="211" t="n">
        <v>0</v>
      </c>
      <c r="M474" s="211"/>
      <c r="N474" s="212" t="e">
        <f aca="false">ROUND(L474*K474;2)</f>
        <v>#VALUE!</v>
      </c>
      <c r="O474" s="212"/>
      <c r="P474" s="212"/>
      <c r="Q474" s="212"/>
      <c r="R474" s="173"/>
      <c r="T474" s="213"/>
      <c r="U474" s="44" t="s">
        <v>43</v>
      </c>
      <c r="V474" s="34"/>
      <c r="W474" s="214" t="n">
        <f aca="false">V474*K474</f>
        <v>0</v>
      </c>
      <c r="X474" s="214" t="n">
        <v>0.00085</v>
      </c>
      <c r="Y474" s="214" t="n">
        <f aca="false">X474*K474</f>
        <v>0.0068</v>
      </c>
      <c r="Z474" s="214" t="n">
        <v>0</v>
      </c>
      <c r="AA474" s="215" t="n">
        <f aca="false">Z474*K474</f>
        <v>0</v>
      </c>
      <c r="AR474" s="10" t="s">
        <v>339</v>
      </c>
      <c r="AT474" s="10" t="s">
        <v>177</v>
      </c>
      <c r="AU474" s="10" t="s">
        <v>88</v>
      </c>
      <c r="AY474" s="10" t="s">
        <v>175</v>
      </c>
      <c r="BE474" s="134" t="e">
        <f aca="false">IF(U474="základní";N474;0)</f>
        <v>#VALUE!</v>
      </c>
      <c r="BF474" s="134" t="e">
        <f aca="false">IF(U474="snížená";N474;0)</f>
        <v>#VALUE!</v>
      </c>
      <c r="BG474" s="134" t="e">
        <f aca="false">IF(U474="zákl. přenesená";N474;0)</f>
        <v>#VALUE!</v>
      </c>
      <c r="BH474" s="134" t="e">
        <f aca="false">IF(U474="sníž. přenesená";N474;0)</f>
        <v>#VALUE!</v>
      </c>
      <c r="BI474" s="134" t="e">
        <f aca="false">IF(U474="nulová";N474;0)</f>
        <v>#VALUE!</v>
      </c>
      <c r="BJ474" s="10" t="s">
        <v>88</v>
      </c>
      <c r="BK474" s="134" t="e">
        <f aca="false">ROUND(L474*K474;2)</f>
        <v>#VALUE!</v>
      </c>
      <c r="BL474" s="10" t="s">
        <v>339</v>
      </c>
      <c r="BM474" s="10" t="s">
        <v>765</v>
      </c>
    </row>
    <row collapsed="false" customFormat="true" customHeight="true" hidden="false" ht="31.5" outlineLevel="0" r="475" s="32">
      <c r="B475" s="171"/>
      <c r="C475" s="206" t="s">
        <v>766</v>
      </c>
      <c r="D475" s="206" t="s">
        <v>177</v>
      </c>
      <c r="E475" s="207" t="s">
        <v>767</v>
      </c>
      <c r="F475" s="208" t="s">
        <v>768</v>
      </c>
      <c r="G475" s="208"/>
      <c r="H475" s="208"/>
      <c r="I475" s="208"/>
      <c r="J475" s="209" t="s">
        <v>699</v>
      </c>
      <c r="K475" s="210" t="n">
        <v>16</v>
      </c>
      <c r="L475" s="211" t="n">
        <v>0</v>
      </c>
      <c r="M475" s="211"/>
      <c r="N475" s="212" t="e">
        <f aca="false">ROUND(L475*K475;2)</f>
        <v>#VALUE!</v>
      </c>
      <c r="O475" s="212"/>
      <c r="P475" s="212"/>
      <c r="Q475" s="212"/>
      <c r="R475" s="173"/>
      <c r="T475" s="213"/>
      <c r="U475" s="44" t="s">
        <v>43</v>
      </c>
      <c r="V475" s="34"/>
      <c r="W475" s="214" t="n">
        <f aca="false">V475*K475</f>
        <v>0</v>
      </c>
      <c r="X475" s="214" t="n">
        <v>0.00045</v>
      </c>
      <c r="Y475" s="214" t="n">
        <f aca="false">X475*K475</f>
        <v>0.0072</v>
      </c>
      <c r="Z475" s="214" t="n">
        <v>0</v>
      </c>
      <c r="AA475" s="215" t="n">
        <f aca="false">Z475*K475</f>
        <v>0</v>
      </c>
      <c r="AR475" s="10" t="s">
        <v>339</v>
      </c>
      <c r="AT475" s="10" t="s">
        <v>177</v>
      </c>
      <c r="AU475" s="10" t="s">
        <v>88</v>
      </c>
      <c r="AY475" s="10" t="s">
        <v>175</v>
      </c>
      <c r="BE475" s="134" t="e">
        <f aca="false">IF(U475="základní";N475;0)</f>
        <v>#VALUE!</v>
      </c>
      <c r="BF475" s="134" t="e">
        <f aca="false">IF(U475="snížená";N475;0)</f>
        <v>#VALUE!</v>
      </c>
      <c r="BG475" s="134" t="e">
        <f aca="false">IF(U475="zákl. přenesená";N475;0)</f>
        <v>#VALUE!</v>
      </c>
      <c r="BH475" s="134" t="e">
        <f aca="false">IF(U475="sníž. přenesená";N475;0)</f>
        <v>#VALUE!</v>
      </c>
      <c r="BI475" s="134" t="e">
        <f aca="false">IF(U475="nulová";N475;0)</f>
        <v>#VALUE!</v>
      </c>
      <c r="BJ475" s="10" t="s">
        <v>88</v>
      </c>
      <c r="BK475" s="134" t="e">
        <f aca="false">ROUND(L475*K475;2)</f>
        <v>#VALUE!</v>
      </c>
      <c r="BL475" s="10" t="s">
        <v>339</v>
      </c>
      <c r="BM475" s="10" t="s">
        <v>769</v>
      </c>
    </row>
    <row collapsed="false" customFormat="true" customHeight="true" hidden="false" ht="31.5" outlineLevel="0" r="476" s="32">
      <c r="B476" s="171"/>
      <c r="C476" s="248" t="s">
        <v>770</v>
      </c>
      <c r="D476" s="248" t="s">
        <v>295</v>
      </c>
      <c r="E476" s="249" t="s">
        <v>771</v>
      </c>
      <c r="F476" s="250" t="s">
        <v>772</v>
      </c>
      <c r="G476" s="250"/>
      <c r="H476" s="250"/>
      <c r="I476" s="250"/>
      <c r="J476" s="251" t="s">
        <v>699</v>
      </c>
      <c r="K476" s="252" t="n">
        <v>16</v>
      </c>
      <c r="L476" s="253" t="n">
        <v>0</v>
      </c>
      <c r="M476" s="253"/>
      <c r="N476" s="254" t="e">
        <f aca="false">ROUND(L476*K476;2)</f>
        <v>#VALUE!</v>
      </c>
      <c r="O476" s="254"/>
      <c r="P476" s="254"/>
      <c r="Q476" s="254"/>
      <c r="R476" s="173"/>
      <c r="T476" s="213"/>
      <c r="U476" s="44" t="s">
        <v>43</v>
      </c>
      <c r="V476" s="34"/>
      <c r="W476" s="214" t="n">
        <f aca="false">V476*K476</f>
        <v>0</v>
      </c>
      <c r="X476" s="214" t="n">
        <v>0.019</v>
      </c>
      <c r="Y476" s="214" t="n">
        <f aca="false">X476*K476</f>
        <v>0.304</v>
      </c>
      <c r="Z476" s="214" t="n">
        <v>0</v>
      </c>
      <c r="AA476" s="215" t="n">
        <f aca="false">Z476*K476</f>
        <v>0</v>
      </c>
      <c r="AR476" s="10" t="s">
        <v>368</v>
      </c>
      <c r="AT476" s="10" t="s">
        <v>295</v>
      </c>
      <c r="AU476" s="10" t="s">
        <v>88</v>
      </c>
      <c r="AY476" s="10" t="s">
        <v>175</v>
      </c>
      <c r="BE476" s="134" t="e">
        <f aca="false">IF(U476="základní";N476;0)</f>
        <v>#VALUE!</v>
      </c>
      <c r="BF476" s="134" t="e">
        <f aca="false">IF(U476="snížená";N476;0)</f>
        <v>#VALUE!</v>
      </c>
      <c r="BG476" s="134" t="e">
        <f aca="false">IF(U476="zákl. přenesená";N476;0)</f>
        <v>#VALUE!</v>
      </c>
      <c r="BH476" s="134" t="e">
        <f aca="false">IF(U476="sníž. přenesená";N476;0)</f>
        <v>#VALUE!</v>
      </c>
      <c r="BI476" s="134" t="e">
        <f aca="false">IF(U476="nulová";N476;0)</f>
        <v>#VALUE!</v>
      </c>
      <c r="BJ476" s="10" t="s">
        <v>88</v>
      </c>
      <c r="BK476" s="134" t="e">
        <f aca="false">ROUND(L476*K476;2)</f>
        <v>#VALUE!</v>
      </c>
      <c r="BL476" s="10" t="s">
        <v>339</v>
      </c>
      <c r="BM476" s="10" t="s">
        <v>773</v>
      </c>
    </row>
    <row collapsed="false" customFormat="true" customHeight="true" hidden="false" ht="31.5" outlineLevel="0" r="477" s="32">
      <c r="B477" s="171"/>
      <c r="C477" s="248" t="s">
        <v>774</v>
      </c>
      <c r="D477" s="248" t="s">
        <v>295</v>
      </c>
      <c r="E477" s="249" t="s">
        <v>775</v>
      </c>
      <c r="F477" s="250" t="s">
        <v>776</v>
      </c>
      <c r="G477" s="250"/>
      <c r="H477" s="250"/>
      <c r="I477" s="250"/>
      <c r="J477" s="251" t="s">
        <v>699</v>
      </c>
      <c r="K477" s="252" t="n">
        <v>16</v>
      </c>
      <c r="L477" s="253" t="n">
        <v>0</v>
      </c>
      <c r="M477" s="253"/>
      <c r="N477" s="254" t="e">
        <f aca="false">ROUND(L477*K477;2)</f>
        <v>#VALUE!</v>
      </c>
      <c r="O477" s="254"/>
      <c r="P477" s="254"/>
      <c r="Q477" s="254"/>
      <c r="R477" s="173"/>
      <c r="T477" s="213"/>
      <c r="U477" s="44" t="s">
        <v>43</v>
      </c>
      <c r="V477" s="34"/>
      <c r="W477" s="214" t="n">
        <f aca="false">V477*K477</f>
        <v>0</v>
      </c>
      <c r="X477" s="214" t="n">
        <v>0.0085</v>
      </c>
      <c r="Y477" s="214" t="n">
        <f aca="false">X477*K477</f>
        <v>0.136</v>
      </c>
      <c r="Z477" s="214" t="n">
        <v>0</v>
      </c>
      <c r="AA477" s="215" t="n">
        <f aca="false">Z477*K477</f>
        <v>0</v>
      </c>
      <c r="AR477" s="10" t="s">
        <v>368</v>
      </c>
      <c r="AT477" s="10" t="s">
        <v>295</v>
      </c>
      <c r="AU477" s="10" t="s">
        <v>88</v>
      </c>
      <c r="AY477" s="10" t="s">
        <v>175</v>
      </c>
      <c r="BE477" s="134" t="e">
        <f aca="false">IF(U477="základní";N477;0)</f>
        <v>#VALUE!</v>
      </c>
      <c r="BF477" s="134" t="e">
        <f aca="false">IF(U477="snížená";N477;0)</f>
        <v>#VALUE!</v>
      </c>
      <c r="BG477" s="134" t="e">
        <f aca="false">IF(U477="zákl. přenesená";N477;0)</f>
        <v>#VALUE!</v>
      </c>
      <c r="BH477" s="134" t="e">
        <f aca="false">IF(U477="sníž. přenesená";N477;0)</f>
        <v>#VALUE!</v>
      </c>
      <c r="BI477" s="134" t="e">
        <f aca="false">IF(U477="nulová";N477;0)</f>
        <v>#VALUE!</v>
      </c>
      <c r="BJ477" s="10" t="s">
        <v>88</v>
      </c>
      <c r="BK477" s="134" t="e">
        <f aca="false">ROUND(L477*K477;2)</f>
        <v>#VALUE!</v>
      </c>
      <c r="BL477" s="10" t="s">
        <v>339</v>
      </c>
      <c r="BM477" s="10" t="s">
        <v>777</v>
      </c>
    </row>
    <row collapsed="false" customFormat="true" customHeight="true" hidden="false" ht="57" outlineLevel="0" r="478" s="32">
      <c r="B478" s="171"/>
      <c r="C478" s="248" t="s">
        <v>778</v>
      </c>
      <c r="D478" s="248" t="s">
        <v>295</v>
      </c>
      <c r="E478" s="249" t="s">
        <v>779</v>
      </c>
      <c r="F478" s="250" t="s">
        <v>780</v>
      </c>
      <c r="G478" s="250"/>
      <c r="H478" s="250"/>
      <c r="I478" s="250"/>
      <c r="J478" s="251" t="s">
        <v>699</v>
      </c>
      <c r="K478" s="252" t="n">
        <v>8</v>
      </c>
      <c r="L478" s="253" t="n">
        <v>0</v>
      </c>
      <c r="M478" s="253"/>
      <c r="N478" s="254" t="e">
        <f aca="false">ROUND(L478*K478;2)</f>
        <v>#VALUE!</v>
      </c>
      <c r="O478" s="254"/>
      <c r="P478" s="254"/>
      <c r="Q478" s="254"/>
      <c r="R478" s="173"/>
      <c r="T478" s="213"/>
      <c r="U478" s="44" t="s">
        <v>43</v>
      </c>
      <c r="V478" s="34"/>
      <c r="W478" s="214" t="n">
        <f aca="false">V478*K478</f>
        <v>0</v>
      </c>
      <c r="X478" s="214" t="n">
        <v>0.079</v>
      </c>
      <c r="Y478" s="214" t="n">
        <f aca="false">X478*K478</f>
        <v>0.632</v>
      </c>
      <c r="Z478" s="214" t="n">
        <v>0</v>
      </c>
      <c r="AA478" s="215" t="n">
        <f aca="false">Z478*K478</f>
        <v>0</v>
      </c>
      <c r="AR478" s="10" t="s">
        <v>368</v>
      </c>
      <c r="AT478" s="10" t="s">
        <v>295</v>
      </c>
      <c r="AU478" s="10" t="s">
        <v>88</v>
      </c>
      <c r="AY478" s="10" t="s">
        <v>175</v>
      </c>
      <c r="BE478" s="134" t="e">
        <f aca="false">IF(U478="základní";N478;0)</f>
        <v>#VALUE!</v>
      </c>
      <c r="BF478" s="134" t="e">
        <f aca="false">IF(U478="snížená";N478;0)</f>
        <v>#VALUE!</v>
      </c>
      <c r="BG478" s="134" t="e">
        <f aca="false">IF(U478="zákl. přenesená";N478;0)</f>
        <v>#VALUE!</v>
      </c>
      <c r="BH478" s="134" t="e">
        <f aca="false">IF(U478="sníž. přenesená";N478;0)</f>
        <v>#VALUE!</v>
      </c>
      <c r="BI478" s="134" t="e">
        <f aca="false">IF(U478="nulová";N478;0)</f>
        <v>#VALUE!</v>
      </c>
      <c r="BJ478" s="10" t="s">
        <v>88</v>
      </c>
      <c r="BK478" s="134" t="e">
        <f aca="false">ROUND(L478*K478;2)</f>
        <v>#VALUE!</v>
      </c>
      <c r="BL478" s="10" t="s">
        <v>339</v>
      </c>
      <c r="BM478" s="10" t="s">
        <v>781</v>
      </c>
    </row>
    <row collapsed="false" customFormat="true" customHeight="true" hidden="false" ht="31.5" outlineLevel="0" r="479" s="32">
      <c r="B479" s="171"/>
      <c r="C479" s="206" t="s">
        <v>782</v>
      </c>
      <c r="D479" s="206" t="s">
        <v>177</v>
      </c>
      <c r="E479" s="207" t="s">
        <v>783</v>
      </c>
      <c r="F479" s="208" t="s">
        <v>784</v>
      </c>
      <c r="G479" s="208"/>
      <c r="H479" s="208"/>
      <c r="I479" s="208"/>
      <c r="J479" s="209" t="s">
        <v>699</v>
      </c>
      <c r="K479" s="210" t="n">
        <v>14</v>
      </c>
      <c r="L479" s="211" t="n">
        <v>0</v>
      </c>
      <c r="M479" s="211"/>
      <c r="N479" s="212" t="e">
        <f aca="false">ROUND(L479*K479;2)</f>
        <v>#VALUE!</v>
      </c>
      <c r="O479" s="212"/>
      <c r="P479" s="212"/>
      <c r="Q479" s="212"/>
      <c r="R479" s="173"/>
      <c r="T479" s="213"/>
      <c r="U479" s="44" t="s">
        <v>43</v>
      </c>
      <c r="V479" s="34"/>
      <c r="W479" s="214" t="n">
        <f aca="false">V479*K479</f>
        <v>0</v>
      </c>
      <c r="X479" s="214" t="n">
        <v>0</v>
      </c>
      <c r="Y479" s="214" t="n">
        <f aca="false">X479*K479</f>
        <v>0</v>
      </c>
      <c r="Z479" s="214" t="n">
        <v>0</v>
      </c>
      <c r="AA479" s="215" t="n">
        <f aca="false">Z479*K479</f>
        <v>0</v>
      </c>
      <c r="AR479" s="10" t="s">
        <v>339</v>
      </c>
      <c r="AT479" s="10" t="s">
        <v>177</v>
      </c>
      <c r="AU479" s="10" t="s">
        <v>88</v>
      </c>
      <c r="AY479" s="10" t="s">
        <v>175</v>
      </c>
      <c r="BE479" s="134" t="e">
        <f aca="false">IF(U479="základní";N479;0)</f>
        <v>#VALUE!</v>
      </c>
      <c r="BF479" s="134" t="e">
        <f aca="false">IF(U479="snížená";N479;0)</f>
        <v>#VALUE!</v>
      </c>
      <c r="BG479" s="134" t="e">
        <f aca="false">IF(U479="zákl. přenesená";N479;0)</f>
        <v>#VALUE!</v>
      </c>
      <c r="BH479" s="134" t="e">
        <f aca="false">IF(U479="sníž. přenesená";N479;0)</f>
        <v>#VALUE!</v>
      </c>
      <c r="BI479" s="134" t="e">
        <f aca="false">IF(U479="nulová";N479;0)</f>
        <v>#VALUE!</v>
      </c>
      <c r="BJ479" s="10" t="s">
        <v>88</v>
      </c>
      <c r="BK479" s="134" t="e">
        <f aca="false">ROUND(L479*K479;2)</f>
        <v>#VALUE!</v>
      </c>
      <c r="BL479" s="10" t="s">
        <v>339</v>
      </c>
      <c r="BM479" s="10" t="s">
        <v>785</v>
      </c>
    </row>
    <row collapsed="false" customFormat="true" customHeight="true" hidden="false" ht="22.5" outlineLevel="0" r="480" s="32">
      <c r="B480" s="171"/>
      <c r="C480" s="248" t="s">
        <v>786</v>
      </c>
      <c r="D480" s="248" t="s">
        <v>295</v>
      </c>
      <c r="E480" s="249" t="s">
        <v>787</v>
      </c>
      <c r="F480" s="250" t="s">
        <v>788</v>
      </c>
      <c r="G480" s="250"/>
      <c r="H480" s="250"/>
      <c r="I480" s="250"/>
      <c r="J480" s="251" t="s">
        <v>303</v>
      </c>
      <c r="K480" s="252" t="n">
        <v>21.7</v>
      </c>
      <c r="L480" s="253" t="n">
        <v>0</v>
      </c>
      <c r="M480" s="253"/>
      <c r="N480" s="254" t="e">
        <f aca="false">ROUND(L480*K480;2)</f>
        <v>#VALUE!</v>
      </c>
      <c r="O480" s="254"/>
      <c r="P480" s="254"/>
      <c r="Q480" s="254"/>
      <c r="R480" s="173"/>
      <c r="T480" s="213"/>
      <c r="U480" s="44" t="s">
        <v>43</v>
      </c>
      <c r="V480" s="34"/>
      <c r="W480" s="214" t="n">
        <f aca="false">V480*K480</f>
        <v>0</v>
      </c>
      <c r="X480" s="214" t="n">
        <v>0.0011</v>
      </c>
      <c r="Y480" s="214" t="n">
        <f aca="false">X480*K480</f>
        <v>0.02387</v>
      </c>
      <c r="Z480" s="214" t="n">
        <v>0</v>
      </c>
      <c r="AA480" s="215" t="n">
        <f aca="false">Z480*K480</f>
        <v>0</v>
      </c>
      <c r="AR480" s="10" t="s">
        <v>368</v>
      </c>
      <c r="AT480" s="10" t="s">
        <v>295</v>
      </c>
      <c r="AU480" s="10" t="s">
        <v>88</v>
      </c>
      <c r="AY480" s="10" t="s">
        <v>175</v>
      </c>
      <c r="BE480" s="134" t="e">
        <f aca="false">IF(U480="základní";N480;0)</f>
        <v>#VALUE!</v>
      </c>
      <c r="BF480" s="134" t="e">
        <f aca="false">IF(U480="snížená";N480;0)</f>
        <v>#VALUE!</v>
      </c>
      <c r="BG480" s="134" t="e">
        <f aca="false">IF(U480="zákl. přenesená";N480;0)</f>
        <v>#VALUE!</v>
      </c>
      <c r="BH480" s="134" t="e">
        <f aca="false">IF(U480="sníž. přenesená";N480;0)</f>
        <v>#VALUE!</v>
      </c>
      <c r="BI480" s="134" t="e">
        <f aca="false">IF(U480="nulová";N480;0)</f>
        <v>#VALUE!</v>
      </c>
      <c r="BJ480" s="10" t="s">
        <v>88</v>
      </c>
      <c r="BK480" s="134" t="e">
        <f aca="false">ROUND(L480*K480;2)</f>
        <v>#VALUE!</v>
      </c>
      <c r="BL480" s="10" t="s">
        <v>339</v>
      </c>
      <c r="BM480" s="10" t="s">
        <v>789</v>
      </c>
    </row>
    <row collapsed="false" customFormat="true" customHeight="true" hidden="false" ht="22.5" outlineLevel="0" r="481" s="216">
      <c r="B481" s="217"/>
      <c r="C481" s="218"/>
      <c r="D481" s="218"/>
      <c r="E481" s="219"/>
      <c r="F481" s="220" t="s">
        <v>790</v>
      </c>
      <c r="G481" s="220"/>
      <c r="H481" s="220"/>
      <c r="I481" s="220"/>
      <c r="J481" s="218"/>
      <c r="K481" s="221" t="n">
        <v>21.7</v>
      </c>
      <c r="L481" s="218"/>
      <c r="M481" s="218"/>
      <c r="N481" s="218"/>
      <c r="O481" s="218"/>
      <c r="P481" s="218"/>
      <c r="Q481" s="218"/>
      <c r="R481" s="222"/>
      <c r="T481" s="223"/>
      <c r="U481" s="218"/>
      <c r="V481" s="218"/>
      <c r="W481" s="218"/>
      <c r="X481" s="218"/>
      <c r="Y481" s="218"/>
      <c r="Z481" s="218"/>
      <c r="AA481" s="224"/>
      <c r="AT481" s="225" t="s">
        <v>201</v>
      </c>
      <c r="AU481" s="225" t="s">
        <v>88</v>
      </c>
      <c r="AV481" s="216" t="s">
        <v>88</v>
      </c>
      <c r="AW481" s="216" t="s">
        <v>33</v>
      </c>
      <c r="AX481" s="216" t="s">
        <v>83</v>
      </c>
      <c r="AY481" s="225" t="s">
        <v>175</v>
      </c>
    </row>
    <row collapsed="false" customFormat="true" customHeight="true" hidden="false" ht="22.5" outlineLevel="0" r="482" s="32">
      <c r="B482" s="171"/>
      <c r="C482" s="248" t="s">
        <v>791</v>
      </c>
      <c r="D482" s="248" t="s">
        <v>295</v>
      </c>
      <c r="E482" s="249" t="s">
        <v>792</v>
      </c>
      <c r="F482" s="250" t="s">
        <v>793</v>
      </c>
      <c r="G482" s="250"/>
      <c r="H482" s="250"/>
      <c r="I482" s="250"/>
      <c r="J482" s="251" t="s">
        <v>699</v>
      </c>
      <c r="K482" s="252" t="n">
        <v>14</v>
      </c>
      <c r="L482" s="253" t="n">
        <v>0</v>
      </c>
      <c r="M482" s="253"/>
      <c r="N482" s="254" t="n">
        <f aca="false">ROUND(L482*K482,2)</f>
        <v>0</v>
      </c>
      <c r="O482" s="254"/>
      <c r="P482" s="254"/>
      <c r="Q482" s="254"/>
      <c r="R482" s="173"/>
      <c r="T482" s="213"/>
      <c r="U482" s="44" t="s">
        <v>43</v>
      </c>
      <c r="V482" s="34"/>
      <c r="W482" s="214" t="n">
        <f aca="false">V482*K482</f>
        <v>0</v>
      </c>
      <c r="X482" s="214" t="n">
        <v>0.0002</v>
      </c>
      <c r="Y482" s="214" t="n">
        <f aca="false">X482*K482</f>
        <v>0.0028</v>
      </c>
      <c r="Z482" s="214" t="n">
        <v>0</v>
      </c>
      <c r="AA482" s="215" t="n">
        <f aca="false">Z482*K482</f>
        <v>0</v>
      </c>
      <c r="AR482" s="10" t="s">
        <v>368</v>
      </c>
      <c r="AT482" s="10" t="s">
        <v>295</v>
      </c>
      <c r="AU482" s="10" t="s">
        <v>88</v>
      </c>
      <c r="AY482" s="10" t="s">
        <v>175</v>
      </c>
      <c r="BE482" s="134" t="n">
        <f aca="false">IF(U482="základní",N482,0)</f>
        <v>0</v>
      </c>
      <c r="BF482" s="134" t="n">
        <f aca="false">IF(U482="snížená",N482,0)</f>
        <v>0</v>
      </c>
      <c r="BG482" s="134" t="n">
        <f aca="false">IF(U482="zákl. přenesená",N482,0)</f>
        <v>0</v>
      </c>
      <c r="BH482" s="134" t="n">
        <f aca="false">IF(U482="sníž. přenesená",N482,0)</f>
        <v>0</v>
      </c>
      <c r="BI482" s="134" t="n">
        <f aca="false">IF(U482="nulová",N482,0)</f>
        <v>0</v>
      </c>
      <c r="BJ482" s="10" t="s">
        <v>88</v>
      </c>
      <c r="BK482" s="134" t="n">
        <f aca="false">ROUND(L482*K482,2)</f>
        <v>0</v>
      </c>
      <c r="BL482" s="10" t="s">
        <v>339</v>
      </c>
      <c r="BM482" s="10" t="s">
        <v>794</v>
      </c>
    </row>
    <row collapsed="false" customFormat="true" customHeight="true" hidden="false" ht="22.5" outlineLevel="0" r="483" s="32">
      <c r="B483" s="171"/>
      <c r="C483" s="206" t="s">
        <v>795</v>
      </c>
      <c r="D483" s="206" t="s">
        <v>177</v>
      </c>
      <c r="E483" s="207" t="s">
        <v>796</v>
      </c>
      <c r="F483" s="208" t="s">
        <v>797</v>
      </c>
      <c r="G483" s="208"/>
      <c r="H483" s="208"/>
      <c r="I483" s="208"/>
      <c r="J483" s="209" t="s">
        <v>303</v>
      </c>
      <c r="K483" s="210" t="n">
        <v>176</v>
      </c>
      <c r="L483" s="211" t="n">
        <v>0</v>
      </c>
      <c r="M483" s="211"/>
      <c r="N483" s="212" t="n">
        <f aca="false">ROUND(L483*K483,2)</f>
        <v>0</v>
      </c>
      <c r="O483" s="212"/>
      <c r="P483" s="212"/>
      <c r="Q483" s="212"/>
      <c r="R483" s="173"/>
      <c r="T483" s="213"/>
      <c r="U483" s="44" t="s">
        <v>43</v>
      </c>
      <c r="V483" s="34"/>
      <c r="W483" s="214" t="n">
        <f aca="false">V483*K483</f>
        <v>0</v>
      </c>
      <c r="X483" s="214" t="n">
        <v>0</v>
      </c>
      <c r="Y483" s="214" t="n">
        <f aca="false">X483*K483</f>
        <v>0</v>
      </c>
      <c r="Z483" s="214" t="n">
        <v>0</v>
      </c>
      <c r="AA483" s="215" t="n">
        <f aca="false">Z483*K483</f>
        <v>0</v>
      </c>
      <c r="AR483" s="10" t="s">
        <v>339</v>
      </c>
      <c r="AT483" s="10" t="s">
        <v>177</v>
      </c>
      <c r="AU483" s="10" t="s">
        <v>88</v>
      </c>
      <c r="AY483" s="10" t="s">
        <v>175</v>
      </c>
      <c r="BE483" s="134" t="n">
        <f aca="false">IF(U483="základní",N483,0)</f>
        <v>0</v>
      </c>
      <c r="BF483" s="134" t="n">
        <f aca="false">IF(U483="snížená",N483,0)</f>
        <v>0</v>
      </c>
      <c r="BG483" s="134" t="n">
        <f aca="false">IF(U483="zákl. přenesená",N483,0)</f>
        <v>0</v>
      </c>
      <c r="BH483" s="134" t="n">
        <f aca="false">IF(U483="sníž. přenesená",N483,0)</f>
        <v>0</v>
      </c>
      <c r="BI483" s="134" t="n">
        <f aca="false">IF(U483="nulová",N483,0)</f>
        <v>0</v>
      </c>
      <c r="BJ483" s="10" t="s">
        <v>88</v>
      </c>
      <c r="BK483" s="134" t="n">
        <f aca="false">ROUND(L483*K483,2)</f>
        <v>0</v>
      </c>
      <c r="BL483" s="10" t="s">
        <v>339</v>
      </c>
      <c r="BM483" s="10" t="s">
        <v>798</v>
      </c>
    </row>
    <row collapsed="false" customFormat="true" customHeight="true" hidden="false" ht="22.5" outlineLevel="0" r="484" s="216">
      <c r="B484" s="217"/>
      <c r="C484" s="218"/>
      <c r="D484" s="218"/>
      <c r="E484" s="219"/>
      <c r="F484" s="220" t="s">
        <v>799</v>
      </c>
      <c r="G484" s="220"/>
      <c r="H484" s="220"/>
      <c r="I484" s="220"/>
      <c r="J484" s="218"/>
      <c r="K484" s="221" t="n">
        <v>67.2</v>
      </c>
      <c r="L484" s="218"/>
      <c r="M484" s="218"/>
      <c r="N484" s="218"/>
      <c r="O484" s="218"/>
      <c r="P484" s="218"/>
      <c r="Q484" s="218"/>
      <c r="R484" s="222"/>
      <c r="T484" s="223"/>
      <c r="U484" s="218"/>
      <c r="V484" s="218"/>
      <c r="W484" s="218"/>
      <c r="X484" s="218"/>
      <c r="Y484" s="218"/>
      <c r="Z484" s="218"/>
      <c r="AA484" s="224"/>
      <c r="AT484" s="225" t="s">
        <v>201</v>
      </c>
      <c r="AU484" s="225" t="s">
        <v>88</v>
      </c>
      <c r="AV484" s="216" t="s">
        <v>88</v>
      </c>
      <c r="AW484" s="216" t="s">
        <v>33</v>
      </c>
      <c r="AX484" s="216" t="s">
        <v>76</v>
      </c>
      <c r="AY484" s="225" t="s">
        <v>175</v>
      </c>
    </row>
    <row collapsed="false" customFormat="true" customHeight="true" hidden="false" ht="22.5" outlineLevel="0" r="485" s="216">
      <c r="B485" s="217"/>
      <c r="C485" s="218"/>
      <c r="D485" s="218"/>
      <c r="E485" s="219"/>
      <c r="F485" s="227" t="s">
        <v>800</v>
      </c>
      <c r="G485" s="227"/>
      <c r="H485" s="227"/>
      <c r="I485" s="227"/>
      <c r="J485" s="218"/>
      <c r="K485" s="221" t="n">
        <v>56</v>
      </c>
      <c r="L485" s="218"/>
      <c r="M485" s="218"/>
      <c r="N485" s="218"/>
      <c r="O485" s="218"/>
      <c r="P485" s="218"/>
      <c r="Q485" s="218"/>
      <c r="R485" s="222"/>
      <c r="T485" s="223"/>
      <c r="U485" s="218"/>
      <c r="V485" s="218"/>
      <c r="W485" s="218"/>
      <c r="X485" s="218"/>
      <c r="Y485" s="218"/>
      <c r="Z485" s="218"/>
      <c r="AA485" s="224"/>
      <c r="AT485" s="225" t="s">
        <v>201</v>
      </c>
      <c r="AU485" s="225" t="s">
        <v>88</v>
      </c>
      <c r="AV485" s="216" t="s">
        <v>88</v>
      </c>
      <c r="AW485" s="216" t="s">
        <v>33</v>
      </c>
      <c r="AX485" s="216" t="s">
        <v>76</v>
      </c>
      <c r="AY485" s="225" t="s">
        <v>175</v>
      </c>
    </row>
    <row collapsed="false" customFormat="true" customHeight="true" hidden="false" ht="22.5" outlineLevel="0" r="486" s="216">
      <c r="B486" s="217"/>
      <c r="C486" s="218"/>
      <c r="D486" s="218"/>
      <c r="E486" s="219"/>
      <c r="F486" s="227" t="s">
        <v>801</v>
      </c>
      <c r="G486" s="227"/>
      <c r="H486" s="227"/>
      <c r="I486" s="227"/>
      <c r="J486" s="218"/>
      <c r="K486" s="221" t="n">
        <v>52.8</v>
      </c>
      <c r="L486" s="218"/>
      <c r="M486" s="218"/>
      <c r="N486" s="218"/>
      <c r="O486" s="218"/>
      <c r="P486" s="218"/>
      <c r="Q486" s="218"/>
      <c r="R486" s="222"/>
      <c r="T486" s="223"/>
      <c r="U486" s="218"/>
      <c r="V486" s="218"/>
      <c r="W486" s="218"/>
      <c r="X486" s="218"/>
      <c r="Y486" s="218"/>
      <c r="Z486" s="218"/>
      <c r="AA486" s="224"/>
      <c r="AT486" s="225" t="s">
        <v>201</v>
      </c>
      <c r="AU486" s="225" t="s">
        <v>88</v>
      </c>
      <c r="AV486" s="216" t="s">
        <v>88</v>
      </c>
      <c r="AW486" s="216" t="s">
        <v>33</v>
      </c>
      <c r="AX486" s="216" t="s">
        <v>76</v>
      </c>
      <c r="AY486" s="225" t="s">
        <v>175</v>
      </c>
    </row>
    <row collapsed="false" customFormat="true" customHeight="true" hidden="false" ht="22.5" outlineLevel="0" r="487" s="228">
      <c r="B487" s="229"/>
      <c r="C487" s="230"/>
      <c r="D487" s="230"/>
      <c r="E487" s="231"/>
      <c r="F487" s="232" t="s">
        <v>214</v>
      </c>
      <c r="G487" s="232"/>
      <c r="H487" s="232"/>
      <c r="I487" s="232"/>
      <c r="J487" s="230"/>
      <c r="K487" s="233" t="n">
        <v>176</v>
      </c>
      <c r="L487" s="230"/>
      <c r="M487" s="230"/>
      <c r="N487" s="230"/>
      <c r="O487" s="230"/>
      <c r="P487" s="230"/>
      <c r="Q487" s="230"/>
      <c r="R487" s="234"/>
      <c r="T487" s="235"/>
      <c r="U487" s="230"/>
      <c r="V487" s="230"/>
      <c r="W487" s="230"/>
      <c r="X487" s="230"/>
      <c r="Y487" s="230"/>
      <c r="Z487" s="230"/>
      <c r="AA487" s="236"/>
      <c r="AT487" s="237" t="s">
        <v>201</v>
      </c>
      <c r="AU487" s="237" t="s">
        <v>88</v>
      </c>
      <c r="AV487" s="228" t="s">
        <v>181</v>
      </c>
      <c r="AW487" s="228" t="s">
        <v>33</v>
      </c>
      <c r="AX487" s="228" t="s">
        <v>83</v>
      </c>
      <c r="AY487" s="237" t="s">
        <v>175</v>
      </c>
    </row>
    <row collapsed="false" customFormat="true" customHeight="true" hidden="false" ht="22.5" outlineLevel="0" r="488" s="32">
      <c r="B488" s="171"/>
      <c r="C488" s="206" t="s">
        <v>802</v>
      </c>
      <c r="D488" s="206" t="s">
        <v>177</v>
      </c>
      <c r="E488" s="207" t="s">
        <v>803</v>
      </c>
      <c r="F488" s="208" t="s">
        <v>804</v>
      </c>
      <c r="G488" s="208"/>
      <c r="H488" s="208"/>
      <c r="I488" s="208"/>
      <c r="J488" s="209" t="s">
        <v>303</v>
      </c>
      <c r="K488" s="210" t="n">
        <v>176</v>
      </c>
      <c r="L488" s="211" t="n">
        <v>0</v>
      </c>
      <c r="M488" s="211"/>
      <c r="N488" s="212" t="n">
        <f aca="false">ROUND(L488*K488,2)</f>
        <v>0</v>
      </c>
      <c r="O488" s="212"/>
      <c r="P488" s="212"/>
      <c r="Q488" s="212"/>
      <c r="R488" s="173"/>
      <c r="T488" s="213"/>
      <c r="U488" s="44" t="s">
        <v>43</v>
      </c>
      <c r="V488" s="34"/>
      <c r="W488" s="214" t="n">
        <f aca="false">V488*K488</f>
        <v>0</v>
      </c>
      <c r="X488" s="214" t="n">
        <v>0</v>
      </c>
      <c r="Y488" s="214" t="n">
        <f aca="false">X488*K488</f>
        <v>0</v>
      </c>
      <c r="Z488" s="214" t="n">
        <v>0</v>
      </c>
      <c r="AA488" s="215" t="n">
        <f aca="false">Z488*K488</f>
        <v>0</v>
      </c>
      <c r="AR488" s="10" t="s">
        <v>339</v>
      </c>
      <c r="AT488" s="10" t="s">
        <v>177</v>
      </c>
      <c r="AU488" s="10" t="s">
        <v>88</v>
      </c>
      <c r="AY488" s="10" t="s">
        <v>175</v>
      </c>
      <c r="BE488" s="134" t="n">
        <f aca="false">IF(U488="základní",N488,0)</f>
        <v>0</v>
      </c>
      <c r="BF488" s="134" t="n">
        <f aca="false">IF(U488="snížená",N488,0)</f>
        <v>0</v>
      </c>
      <c r="BG488" s="134" t="n">
        <f aca="false">IF(U488="zákl. přenesená",N488,0)</f>
        <v>0</v>
      </c>
      <c r="BH488" s="134" t="n">
        <f aca="false">IF(U488="sníž. přenesená",N488,0)</f>
        <v>0</v>
      </c>
      <c r="BI488" s="134" t="n">
        <f aca="false">IF(U488="nulová",N488,0)</f>
        <v>0</v>
      </c>
      <c r="BJ488" s="10" t="s">
        <v>88</v>
      </c>
      <c r="BK488" s="134" t="n">
        <f aca="false">ROUND(L488*K488,2)</f>
        <v>0</v>
      </c>
      <c r="BL488" s="10" t="s">
        <v>339</v>
      </c>
      <c r="BM488" s="10" t="s">
        <v>805</v>
      </c>
    </row>
    <row collapsed="false" customFormat="true" customHeight="true" hidden="false" ht="38.05" outlineLevel="0" r="489" s="32">
      <c r="B489" s="171"/>
      <c r="C489" s="206" t="s">
        <v>806</v>
      </c>
      <c r="D489" s="206" t="s">
        <v>177</v>
      </c>
      <c r="E489" s="207" t="s">
        <v>807</v>
      </c>
      <c r="F489" s="208" t="s">
        <v>808</v>
      </c>
      <c r="G489" s="208"/>
      <c r="H489" s="208"/>
      <c r="I489" s="208"/>
      <c r="J489" s="209" t="s">
        <v>280</v>
      </c>
      <c r="K489" s="210" t="n">
        <v>8</v>
      </c>
      <c r="L489" s="211" t="n">
        <v>0</v>
      </c>
      <c r="M489" s="211"/>
      <c r="N489" s="212" t="n">
        <f aca="false">ROUND(L489*K489,2)</f>
        <v>0</v>
      </c>
      <c r="O489" s="212"/>
      <c r="P489" s="212"/>
      <c r="Q489" s="212"/>
      <c r="R489" s="173"/>
      <c r="T489" s="213"/>
      <c r="U489" s="44" t="s">
        <v>43</v>
      </c>
      <c r="V489" s="34"/>
      <c r="W489" s="214" t="n">
        <f aca="false">V489*K489</f>
        <v>0</v>
      </c>
      <c r="X489" s="214" t="n">
        <v>0</v>
      </c>
      <c r="Y489" s="214" t="n">
        <f aca="false">X489*K489</f>
        <v>0</v>
      </c>
      <c r="Z489" s="214" t="n">
        <v>0</v>
      </c>
      <c r="AA489" s="215" t="n">
        <f aca="false">Z489*K489</f>
        <v>0</v>
      </c>
      <c r="AR489" s="10" t="s">
        <v>339</v>
      </c>
      <c r="AT489" s="10" t="s">
        <v>177</v>
      </c>
      <c r="AU489" s="10" t="s">
        <v>88</v>
      </c>
      <c r="AY489" s="10" t="s">
        <v>175</v>
      </c>
      <c r="BE489" s="134" t="n">
        <f aca="false">IF(U489="základní",N489,0)</f>
        <v>0</v>
      </c>
      <c r="BF489" s="134" t="n">
        <f aca="false">IF(U489="snížená",N489,0)</f>
        <v>0</v>
      </c>
      <c r="BG489" s="134" t="n">
        <f aca="false">IF(U489="zákl. přenesená",N489,0)</f>
        <v>0</v>
      </c>
      <c r="BH489" s="134" t="n">
        <f aca="false">IF(U489="sníž. přenesená",N489,0)</f>
        <v>0</v>
      </c>
      <c r="BI489" s="134" t="n">
        <f aca="false">IF(U489="nulová",N489,0)</f>
        <v>0</v>
      </c>
      <c r="BJ489" s="10" t="s">
        <v>88</v>
      </c>
      <c r="BK489" s="134" t="n">
        <f aca="false">ROUND(L489*K489,2)</f>
        <v>0</v>
      </c>
      <c r="BL489" s="10" t="s">
        <v>339</v>
      </c>
      <c r="BM489" s="10" t="s">
        <v>809</v>
      </c>
    </row>
    <row collapsed="false" customFormat="true" customHeight="true" hidden="false" ht="31.5" outlineLevel="0" r="490" s="32">
      <c r="B490" s="171"/>
      <c r="C490" s="206" t="s">
        <v>810</v>
      </c>
      <c r="D490" s="206" t="s">
        <v>177</v>
      </c>
      <c r="E490" s="207" t="s">
        <v>811</v>
      </c>
      <c r="F490" s="208" t="s">
        <v>812</v>
      </c>
      <c r="G490" s="208"/>
      <c r="H490" s="208"/>
      <c r="I490" s="208"/>
      <c r="J490" s="209" t="s">
        <v>280</v>
      </c>
      <c r="K490" s="210" t="n">
        <v>6</v>
      </c>
      <c r="L490" s="211" t="n">
        <v>0</v>
      </c>
      <c r="M490" s="211"/>
      <c r="N490" s="212" t="n">
        <f aca="false">ROUND(L490*K490,2)</f>
        <v>0</v>
      </c>
      <c r="O490" s="212"/>
      <c r="P490" s="212"/>
      <c r="Q490" s="212"/>
      <c r="R490" s="173"/>
      <c r="T490" s="213"/>
      <c r="U490" s="44" t="s">
        <v>43</v>
      </c>
      <c r="V490" s="34"/>
      <c r="W490" s="214" t="n">
        <f aca="false">V490*K490</f>
        <v>0</v>
      </c>
      <c r="X490" s="214" t="n">
        <v>0</v>
      </c>
      <c r="Y490" s="214" t="n">
        <f aca="false">X490*K490</f>
        <v>0</v>
      </c>
      <c r="Z490" s="214" t="n">
        <v>0</v>
      </c>
      <c r="AA490" s="215" t="n">
        <f aca="false">Z490*K490</f>
        <v>0</v>
      </c>
      <c r="AR490" s="10" t="s">
        <v>339</v>
      </c>
      <c r="AT490" s="10" t="s">
        <v>177</v>
      </c>
      <c r="AU490" s="10" t="s">
        <v>88</v>
      </c>
      <c r="AY490" s="10" t="s">
        <v>175</v>
      </c>
      <c r="BE490" s="134" t="n">
        <f aca="false">IF(U490="základní",N490,0)</f>
        <v>0</v>
      </c>
      <c r="BF490" s="134" t="n">
        <f aca="false">IF(U490="snížená",N490,0)</f>
        <v>0</v>
      </c>
      <c r="BG490" s="134" t="n">
        <f aca="false">IF(U490="zákl. přenesená",N490,0)</f>
        <v>0</v>
      </c>
      <c r="BH490" s="134" t="n">
        <f aca="false">IF(U490="sníž. přenesená",N490,0)</f>
        <v>0</v>
      </c>
      <c r="BI490" s="134" t="n">
        <f aca="false">IF(U490="nulová",N490,0)</f>
        <v>0</v>
      </c>
      <c r="BJ490" s="10" t="s">
        <v>88</v>
      </c>
      <c r="BK490" s="134" t="n">
        <f aca="false">ROUND(L490*K490,2)</f>
        <v>0</v>
      </c>
      <c r="BL490" s="10" t="s">
        <v>339</v>
      </c>
      <c r="BM490" s="10" t="s">
        <v>813</v>
      </c>
    </row>
    <row collapsed="false" customFormat="true" customHeight="true" hidden="false" ht="31.5" outlineLevel="0" r="491" s="32">
      <c r="B491" s="171"/>
      <c r="C491" s="206" t="s">
        <v>814</v>
      </c>
      <c r="D491" s="206" t="s">
        <v>177</v>
      </c>
      <c r="E491" s="207" t="s">
        <v>815</v>
      </c>
      <c r="F491" s="208" t="s">
        <v>816</v>
      </c>
      <c r="G491" s="208"/>
      <c r="H491" s="208"/>
      <c r="I491" s="208"/>
      <c r="J491" s="209" t="s">
        <v>280</v>
      </c>
      <c r="K491" s="210" t="n">
        <v>2</v>
      </c>
      <c r="L491" s="211" t="n">
        <v>0</v>
      </c>
      <c r="M491" s="211"/>
      <c r="N491" s="212" t="n">
        <f aca="false">ROUND(L491*K491,2)</f>
        <v>0</v>
      </c>
      <c r="O491" s="212"/>
      <c r="P491" s="212"/>
      <c r="Q491" s="212"/>
      <c r="R491" s="173"/>
      <c r="T491" s="213"/>
      <c r="U491" s="44" t="s">
        <v>43</v>
      </c>
      <c r="V491" s="34"/>
      <c r="W491" s="214" t="n">
        <f aca="false">V491*K491</f>
        <v>0</v>
      </c>
      <c r="X491" s="214" t="n">
        <v>0</v>
      </c>
      <c r="Y491" s="214" t="n">
        <f aca="false">X491*K491</f>
        <v>0</v>
      </c>
      <c r="Z491" s="214" t="n">
        <v>0</v>
      </c>
      <c r="AA491" s="215" t="n">
        <f aca="false">Z491*K491</f>
        <v>0</v>
      </c>
      <c r="AR491" s="10" t="s">
        <v>339</v>
      </c>
      <c r="AT491" s="10" t="s">
        <v>177</v>
      </c>
      <c r="AU491" s="10" t="s">
        <v>88</v>
      </c>
      <c r="AY491" s="10" t="s">
        <v>175</v>
      </c>
      <c r="BE491" s="134" t="n">
        <f aca="false">IF(U491="základní",N491,0)</f>
        <v>0</v>
      </c>
      <c r="BF491" s="134" t="n">
        <f aca="false">IF(U491="snížená",N491,0)</f>
        <v>0</v>
      </c>
      <c r="BG491" s="134" t="n">
        <f aca="false">IF(U491="zákl. přenesená",N491,0)</f>
        <v>0</v>
      </c>
      <c r="BH491" s="134" t="n">
        <f aca="false">IF(U491="sníž. přenesená",N491,0)</f>
        <v>0</v>
      </c>
      <c r="BI491" s="134" t="n">
        <f aca="false">IF(U491="nulová",N491,0)</f>
        <v>0</v>
      </c>
      <c r="BJ491" s="10" t="s">
        <v>88</v>
      </c>
      <c r="BK491" s="134" t="n">
        <f aca="false">ROUND(L491*K491,2)</f>
        <v>0</v>
      </c>
      <c r="BL491" s="10" t="s">
        <v>339</v>
      </c>
      <c r="BM491" s="10" t="s">
        <v>817</v>
      </c>
    </row>
    <row collapsed="false" customFormat="true" customHeight="true" hidden="false" ht="31.5" outlineLevel="0" r="492" s="32">
      <c r="B492" s="171"/>
      <c r="C492" s="206" t="s">
        <v>818</v>
      </c>
      <c r="D492" s="206" t="s">
        <v>177</v>
      </c>
      <c r="E492" s="207" t="s">
        <v>819</v>
      </c>
      <c r="F492" s="208" t="s">
        <v>820</v>
      </c>
      <c r="G492" s="208"/>
      <c r="H492" s="208"/>
      <c r="I492" s="208"/>
      <c r="J492" s="209" t="s">
        <v>391</v>
      </c>
      <c r="K492" s="257" t="n">
        <v>0</v>
      </c>
      <c r="L492" s="211" t="n">
        <v>0</v>
      </c>
      <c r="M492" s="211"/>
      <c r="N492" s="212" t="n">
        <f aca="false">ROUND(L492*K492,2)</f>
        <v>0</v>
      </c>
      <c r="O492" s="212"/>
      <c r="P492" s="212"/>
      <c r="Q492" s="212"/>
      <c r="R492" s="173"/>
      <c r="T492" s="213"/>
      <c r="U492" s="44" t="s">
        <v>43</v>
      </c>
      <c r="V492" s="34"/>
      <c r="W492" s="214" t="n">
        <f aca="false">V492*K492</f>
        <v>0</v>
      </c>
      <c r="X492" s="214" t="n">
        <v>0</v>
      </c>
      <c r="Y492" s="214" t="n">
        <f aca="false">X492*K492</f>
        <v>0</v>
      </c>
      <c r="Z492" s="214" t="n">
        <v>0</v>
      </c>
      <c r="AA492" s="215" t="n">
        <f aca="false">Z492*K492</f>
        <v>0</v>
      </c>
      <c r="AR492" s="10" t="s">
        <v>339</v>
      </c>
      <c r="AT492" s="10" t="s">
        <v>177</v>
      </c>
      <c r="AU492" s="10" t="s">
        <v>88</v>
      </c>
      <c r="AY492" s="10" t="s">
        <v>175</v>
      </c>
      <c r="BE492" s="134" t="n">
        <f aca="false">IF(U492="základní",N492,0)</f>
        <v>0</v>
      </c>
      <c r="BF492" s="134" t="n">
        <f aca="false">IF(U492="snížená",N492,0)</f>
        <v>0</v>
      </c>
      <c r="BG492" s="134" t="n">
        <f aca="false">IF(U492="zákl. přenesená",N492,0)</f>
        <v>0</v>
      </c>
      <c r="BH492" s="134" t="n">
        <f aca="false">IF(U492="sníž. přenesená",N492,0)</f>
        <v>0</v>
      </c>
      <c r="BI492" s="134" t="n">
        <f aca="false">IF(U492="nulová",N492,0)</f>
        <v>0</v>
      </c>
      <c r="BJ492" s="10" t="s">
        <v>88</v>
      </c>
      <c r="BK492" s="134" t="n">
        <f aca="false">ROUND(L492*K492,2)</f>
        <v>0</v>
      </c>
      <c r="BL492" s="10" t="s">
        <v>339</v>
      </c>
      <c r="BM492" s="10" t="s">
        <v>821</v>
      </c>
    </row>
    <row collapsed="false" customFormat="true" customHeight="true" hidden="false" ht="29.85" outlineLevel="0" r="493" s="193">
      <c r="B493" s="194"/>
      <c r="C493" s="195"/>
      <c r="D493" s="204" t="s">
        <v>146</v>
      </c>
      <c r="E493" s="204"/>
      <c r="F493" s="204"/>
      <c r="G493" s="204"/>
      <c r="H493" s="204"/>
      <c r="I493" s="204"/>
      <c r="J493" s="204"/>
      <c r="K493" s="204"/>
      <c r="L493" s="204"/>
      <c r="M493" s="204"/>
      <c r="N493" s="226" t="n">
        <f aca="false">BK493</f>
        <v>0</v>
      </c>
      <c r="O493" s="226"/>
      <c r="P493" s="226"/>
      <c r="Q493" s="226"/>
      <c r="R493" s="197"/>
      <c r="T493" s="198"/>
      <c r="U493" s="195"/>
      <c r="V493" s="195"/>
      <c r="W493" s="199" t="n">
        <f aca="false">SUM(W494:W506)</f>
        <v>0</v>
      </c>
      <c r="X493" s="195"/>
      <c r="Y493" s="199" t="n">
        <f aca="false">SUM(Y494:Y506)</f>
        <v>2.143693</v>
      </c>
      <c r="Z493" s="195"/>
      <c r="AA493" s="200" t="n">
        <f aca="false">SUM(AA494:AA506)</f>
        <v>0</v>
      </c>
      <c r="AR493" s="201" t="s">
        <v>88</v>
      </c>
      <c r="AT493" s="202" t="s">
        <v>75</v>
      </c>
      <c r="AU493" s="202" t="s">
        <v>83</v>
      </c>
      <c r="AY493" s="201" t="s">
        <v>175</v>
      </c>
      <c r="BK493" s="203" t="n">
        <f aca="false">SUM(BK494:BK506)</f>
        <v>0</v>
      </c>
    </row>
    <row collapsed="false" customFormat="true" customHeight="true" hidden="false" ht="31.5" outlineLevel="0" r="494" s="32">
      <c r="B494" s="171"/>
      <c r="C494" s="206" t="s">
        <v>822</v>
      </c>
      <c r="D494" s="206" t="s">
        <v>177</v>
      </c>
      <c r="E494" s="207" t="s">
        <v>823</v>
      </c>
      <c r="F494" s="208" t="s">
        <v>824</v>
      </c>
      <c r="G494" s="208"/>
      <c r="H494" s="208"/>
      <c r="I494" s="208"/>
      <c r="J494" s="209" t="s">
        <v>303</v>
      </c>
      <c r="K494" s="210" t="n">
        <v>48.72</v>
      </c>
      <c r="L494" s="211" t="n">
        <v>0</v>
      </c>
      <c r="M494" s="211"/>
      <c r="N494" s="212" t="n">
        <f aca="false">ROUND(L494*K494,2)</f>
        <v>0</v>
      </c>
      <c r="O494" s="212"/>
      <c r="P494" s="212"/>
      <c r="Q494" s="212"/>
      <c r="R494" s="173"/>
      <c r="T494" s="213"/>
      <c r="U494" s="44" t="s">
        <v>43</v>
      </c>
      <c r="V494" s="34"/>
      <c r="W494" s="214" t="n">
        <f aca="false">V494*K494</f>
        <v>0</v>
      </c>
      <c r="X494" s="214" t="n">
        <v>0.00062</v>
      </c>
      <c r="Y494" s="214" t="n">
        <f aca="false">X494*K494</f>
        <v>0.0302064</v>
      </c>
      <c r="Z494" s="214" t="n">
        <v>0</v>
      </c>
      <c r="AA494" s="215" t="n">
        <f aca="false">Z494*K494</f>
        <v>0</v>
      </c>
      <c r="AR494" s="10" t="s">
        <v>339</v>
      </c>
      <c r="AT494" s="10" t="s">
        <v>177</v>
      </c>
      <c r="AU494" s="10" t="s">
        <v>88</v>
      </c>
      <c r="AY494" s="10" t="s">
        <v>175</v>
      </c>
      <c r="BE494" s="134" t="n">
        <f aca="false">IF(U494="základní",N494,0)</f>
        <v>0</v>
      </c>
      <c r="BF494" s="134" t="n">
        <f aca="false">IF(U494="snížená",N494,0)</f>
        <v>0</v>
      </c>
      <c r="BG494" s="134" t="n">
        <f aca="false">IF(U494="zákl. přenesená",N494,0)</f>
        <v>0</v>
      </c>
      <c r="BH494" s="134" t="n">
        <f aca="false">IF(U494="sníž. přenesená",N494,0)</f>
        <v>0</v>
      </c>
      <c r="BI494" s="134" t="n">
        <f aca="false">IF(U494="nulová",N494,0)</f>
        <v>0</v>
      </c>
      <c r="BJ494" s="10" t="s">
        <v>88</v>
      </c>
      <c r="BK494" s="134" t="n">
        <f aca="false">ROUND(L494*K494,2)</f>
        <v>0</v>
      </c>
      <c r="BL494" s="10" t="s">
        <v>339</v>
      </c>
      <c r="BM494" s="10" t="s">
        <v>825</v>
      </c>
    </row>
    <row collapsed="false" customFormat="true" customHeight="true" hidden="false" ht="22.5" outlineLevel="0" r="495" s="216">
      <c r="B495" s="217"/>
      <c r="C495" s="218"/>
      <c r="D495" s="218"/>
      <c r="E495" s="219"/>
      <c r="F495" s="220" t="s">
        <v>826</v>
      </c>
      <c r="G495" s="220"/>
      <c r="H495" s="220"/>
      <c r="I495" s="220"/>
      <c r="J495" s="218"/>
      <c r="K495" s="221" t="n">
        <v>70.32</v>
      </c>
      <c r="L495" s="218"/>
      <c r="M495" s="218"/>
      <c r="N495" s="218"/>
      <c r="O495" s="218"/>
      <c r="P495" s="218"/>
      <c r="Q495" s="218"/>
      <c r="R495" s="222"/>
      <c r="T495" s="223"/>
      <c r="U495" s="218"/>
      <c r="V495" s="218"/>
      <c r="W495" s="218"/>
      <c r="X495" s="218"/>
      <c r="Y495" s="218"/>
      <c r="Z495" s="218"/>
      <c r="AA495" s="224"/>
      <c r="AT495" s="225" t="s">
        <v>201</v>
      </c>
      <c r="AU495" s="225" t="s">
        <v>88</v>
      </c>
      <c r="AV495" s="216" t="s">
        <v>88</v>
      </c>
      <c r="AW495" s="216" t="s">
        <v>33</v>
      </c>
      <c r="AX495" s="216" t="s">
        <v>76</v>
      </c>
      <c r="AY495" s="225" t="s">
        <v>175</v>
      </c>
    </row>
    <row collapsed="false" customFormat="true" customHeight="true" hidden="false" ht="22.5" outlineLevel="0" r="496" s="216">
      <c r="B496" s="217"/>
      <c r="C496" s="218"/>
      <c r="D496" s="218"/>
      <c r="E496" s="219"/>
      <c r="F496" s="227" t="s">
        <v>827</v>
      </c>
      <c r="G496" s="227"/>
      <c r="H496" s="227"/>
      <c r="I496" s="227"/>
      <c r="J496" s="218"/>
      <c r="K496" s="221" t="n">
        <v>-21.6</v>
      </c>
      <c r="L496" s="218"/>
      <c r="M496" s="218"/>
      <c r="N496" s="218"/>
      <c r="O496" s="218"/>
      <c r="P496" s="218"/>
      <c r="Q496" s="218"/>
      <c r="R496" s="222"/>
      <c r="T496" s="223"/>
      <c r="U496" s="218"/>
      <c r="V496" s="218"/>
      <c r="W496" s="218"/>
      <c r="X496" s="218"/>
      <c r="Y496" s="218"/>
      <c r="Z496" s="218"/>
      <c r="AA496" s="224"/>
      <c r="AT496" s="225" t="s">
        <v>201</v>
      </c>
      <c r="AU496" s="225" t="s">
        <v>88</v>
      </c>
      <c r="AV496" s="216" t="s">
        <v>88</v>
      </c>
      <c r="AW496" s="216" t="s">
        <v>33</v>
      </c>
      <c r="AX496" s="216" t="s">
        <v>76</v>
      </c>
      <c r="AY496" s="225" t="s">
        <v>175</v>
      </c>
    </row>
    <row collapsed="false" customFormat="true" customHeight="true" hidden="false" ht="22.5" outlineLevel="0" r="497" s="228">
      <c r="B497" s="229"/>
      <c r="C497" s="230"/>
      <c r="D497" s="230"/>
      <c r="E497" s="231"/>
      <c r="F497" s="232" t="s">
        <v>214</v>
      </c>
      <c r="G497" s="232"/>
      <c r="H497" s="232"/>
      <c r="I497" s="232"/>
      <c r="J497" s="230"/>
      <c r="K497" s="233" t="n">
        <v>48.72</v>
      </c>
      <c r="L497" s="230"/>
      <c r="M497" s="230"/>
      <c r="N497" s="230"/>
      <c r="O497" s="230"/>
      <c r="P497" s="230"/>
      <c r="Q497" s="230"/>
      <c r="R497" s="234"/>
      <c r="T497" s="235"/>
      <c r="U497" s="230"/>
      <c r="V497" s="230"/>
      <c r="W497" s="230"/>
      <c r="X497" s="230"/>
      <c r="Y497" s="230"/>
      <c r="Z497" s="230"/>
      <c r="AA497" s="236"/>
      <c r="AT497" s="237" t="s">
        <v>201</v>
      </c>
      <c r="AU497" s="237" t="s">
        <v>88</v>
      </c>
      <c r="AV497" s="228" t="s">
        <v>181</v>
      </c>
      <c r="AW497" s="228" t="s">
        <v>33</v>
      </c>
      <c r="AX497" s="228" t="s">
        <v>83</v>
      </c>
      <c r="AY497" s="237" t="s">
        <v>175</v>
      </c>
    </row>
    <row collapsed="false" customFormat="true" customHeight="true" hidden="false" ht="31.5" outlineLevel="0" r="498" s="32">
      <c r="B498" s="171"/>
      <c r="C498" s="206" t="s">
        <v>828</v>
      </c>
      <c r="D498" s="206" t="s">
        <v>177</v>
      </c>
      <c r="E498" s="207" t="s">
        <v>829</v>
      </c>
      <c r="F498" s="208" t="s">
        <v>830</v>
      </c>
      <c r="G498" s="208"/>
      <c r="H498" s="208"/>
      <c r="I498" s="208"/>
      <c r="J498" s="209" t="s">
        <v>221</v>
      </c>
      <c r="K498" s="210" t="n">
        <v>84.32</v>
      </c>
      <c r="L498" s="211" t="n">
        <v>0</v>
      </c>
      <c r="M498" s="211"/>
      <c r="N498" s="212" t="n">
        <f aca="false">ROUND(L498*K498,2)</f>
        <v>0</v>
      </c>
      <c r="O498" s="212"/>
      <c r="P498" s="212"/>
      <c r="Q498" s="212"/>
      <c r="R498" s="173"/>
      <c r="T498" s="213"/>
      <c r="U498" s="44" t="s">
        <v>43</v>
      </c>
      <c r="V498" s="34"/>
      <c r="W498" s="214" t="n">
        <f aca="false">V498*K498</f>
        <v>0</v>
      </c>
      <c r="X498" s="214" t="n">
        <v>0.00372</v>
      </c>
      <c r="Y498" s="214" t="n">
        <f aca="false">X498*K498</f>
        <v>0.3136704</v>
      </c>
      <c r="Z498" s="214" t="n">
        <v>0</v>
      </c>
      <c r="AA498" s="215" t="n">
        <f aca="false">Z498*K498</f>
        <v>0</v>
      </c>
      <c r="AR498" s="10" t="s">
        <v>339</v>
      </c>
      <c r="AT498" s="10" t="s">
        <v>177</v>
      </c>
      <c r="AU498" s="10" t="s">
        <v>88</v>
      </c>
      <c r="AY498" s="10" t="s">
        <v>175</v>
      </c>
      <c r="BE498" s="134" t="n">
        <f aca="false">IF(U498="základní",N498,0)</f>
        <v>0</v>
      </c>
      <c r="BF498" s="134" t="n">
        <f aca="false">IF(U498="snížená",N498,0)</f>
        <v>0</v>
      </c>
      <c r="BG498" s="134" t="n">
        <f aca="false">IF(U498="zákl. přenesená",N498,0)</f>
        <v>0</v>
      </c>
      <c r="BH498" s="134" t="n">
        <f aca="false">IF(U498="sníž. přenesená",N498,0)</f>
        <v>0</v>
      </c>
      <c r="BI498" s="134" t="n">
        <f aca="false">IF(U498="nulová",N498,0)</f>
        <v>0</v>
      </c>
      <c r="BJ498" s="10" t="s">
        <v>88</v>
      </c>
      <c r="BK498" s="134" t="n">
        <f aca="false">ROUND(L498*K498,2)</f>
        <v>0</v>
      </c>
      <c r="BL498" s="10" t="s">
        <v>339</v>
      </c>
      <c r="BM498" s="10" t="s">
        <v>831</v>
      </c>
    </row>
    <row collapsed="false" customFormat="true" customHeight="true" hidden="false" ht="22.5" outlineLevel="0" r="499" s="216">
      <c r="B499" s="217"/>
      <c r="C499" s="218"/>
      <c r="D499" s="218"/>
      <c r="E499" s="219"/>
      <c r="F499" s="220" t="s">
        <v>832</v>
      </c>
      <c r="G499" s="220"/>
      <c r="H499" s="220"/>
      <c r="I499" s="220"/>
      <c r="J499" s="218"/>
      <c r="K499" s="221" t="n">
        <v>38.24</v>
      </c>
      <c r="L499" s="218"/>
      <c r="M499" s="218"/>
      <c r="N499" s="218"/>
      <c r="O499" s="218"/>
      <c r="P499" s="218"/>
      <c r="Q499" s="218"/>
      <c r="R499" s="222"/>
      <c r="T499" s="223"/>
      <c r="U499" s="218"/>
      <c r="V499" s="218"/>
      <c r="W499" s="218"/>
      <c r="X499" s="218"/>
      <c r="Y499" s="218"/>
      <c r="Z499" s="218"/>
      <c r="AA499" s="224"/>
      <c r="AT499" s="225" t="s">
        <v>201</v>
      </c>
      <c r="AU499" s="225" t="s">
        <v>88</v>
      </c>
      <c r="AV499" s="216" t="s">
        <v>88</v>
      </c>
      <c r="AW499" s="216" t="s">
        <v>33</v>
      </c>
      <c r="AX499" s="216" t="s">
        <v>76</v>
      </c>
      <c r="AY499" s="225" t="s">
        <v>175</v>
      </c>
    </row>
    <row collapsed="false" customFormat="true" customHeight="true" hidden="false" ht="22.5" outlineLevel="0" r="500" s="216">
      <c r="B500" s="217"/>
      <c r="C500" s="218"/>
      <c r="D500" s="218"/>
      <c r="E500" s="219"/>
      <c r="F500" s="227" t="s">
        <v>383</v>
      </c>
      <c r="G500" s="227"/>
      <c r="H500" s="227"/>
      <c r="I500" s="227"/>
      <c r="J500" s="218"/>
      <c r="K500" s="221" t="n">
        <v>46.08</v>
      </c>
      <c r="L500" s="218"/>
      <c r="M500" s="218"/>
      <c r="N500" s="218"/>
      <c r="O500" s="218"/>
      <c r="P500" s="218"/>
      <c r="Q500" s="218"/>
      <c r="R500" s="222"/>
      <c r="T500" s="223"/>
      <c r="U500" s="218"/>
      <c r="V500" s="218"/>
      <c r="W500" s="218"/>
      <c r="X500" s="218"/>
      <c r="Y500" s="218"/>
      <c r="Z500" s="218"/>
      <c r="AA500" s="224"/>
      <c r="AT500" s="225" t="s">
        <v>201</v>
      </c>
      <c r="AU500" s="225" t="s">
        <v>88</v>
      </c>
      <c r="AV500" s="216" t="s">
        <v>88</v>
      </c>
      <c r="AW500" s="216" t="s">
        <v>33</v>
      </c>
      <c r="AX500" s="216" t="s">
        <v>76</v>
      </c>
      <c r="AY500" s="225" t="s">
        <v>175</v>
      </c>
    </row>
    <row collapsed="false" customFormat="true" customHeight="true" hidden="false" ht="22.5" outlineLevel="0" r="501" s="228">
      <c r="B501" s="229"/>
      <c r="C501" s="230"/>
      <c r="D501" s="230"/>
      <c r="E501" s="231"/>
      <c r="F501" s="232" t="s">
        <v>214</v>
      </c>
      <c r="G501" s="232"/>
      <c r="H501" s="232"/>
      <c r="I501" s="232"/>
      <c r="J501" s="230"/>
      <c r="K501" s="233" t="n">
        <v>84.32</v>
      </c>
      <c r="L501" s="230"/>
      <c r="M501" s="230"/>
      <c r="N501" s="230"/>
      <c r="O501" s="230"/>
      <c r="P501" s="230"/>
      <c r="Q501" s="230"/>
      <c r="R501" s="234"/>
      <c r="T501" s="235"/>
      <c r="U501" s="230"/>
      <c r="V501" s="230"/>
      <c r="W501" s="230"/>
      <c r="X501" s="230"/>
      <c r="Y501" s="230"/>
      <c r="Z501" s="230"/>
      <c r="AA501" s="236"/>
      <c r="AT501" s="237" t="s">
        <v>201</v>
      </c>
      <c r="AU501" s="237" t="s">
        <v>88</v>
      </c>
      <c r="AV501" s="228" t="s">
        <v>181</v>
      </c>
      <c r="AW501" s="228" t="s">
        <v>33</v>
      </c>
      <c r="AX501" s="228" t="s">
        <v>83</v>
      </c>
      <c r="AY501" s="237" t="s">
        <v>175</v>
      </c>
    </row>
    <row collapsed="false" customFormat="true" customHeight="true" hidden="false" ht="31.5" outlineLevel="0" r="502" s="32">
      <c r="B502" s="171"/>
      <c r="C502" s="248" t="s">
        <v>833</v>
      </c>
      <c r="D502" s="248" t="s">
        <v>295</v>
      </c>
      <c r="E502" s="249" t="s">
        <v>834</v>
      </c>
      <c r="F502" s="250" t="s">
        <v>835</v>
      </c>
      <c r="G502" s="250"/>
      <c r="H502" s="250"/>
      <c r="I502" s="250"/>
      <c r="J502" s="251" t="s">
        <v>221</v>
      </c>
      <c r="K502" s="252" t="n">
        <v>98.891</v>
      </c>
      <c r="L502" s="253" t="n">
        <v>0</v>
      </c>
      <c r="M502" s="253"/>
      <c r="N502" s="254" t="n">
        <f aca="false">ROUND(L502*K502,2)</f>
        <v>0</v>
      </c>
      <c r="O502" s="254"/>
      <c r="P502" s="254"/>
      <c r="Q502" s="254"/>
      <c r="R502" s="173"/>
      <c r="T502" s="213"/>
      <c r="U502" s="44" t="s">
        <v>43</v>
      </c>
      <c r="V502" s="34"/>
      <c r="W502" s="214" t="n">
        <f aca="false">V502*K502</f>
        <v>0</v>
      </c>
      <c r="X502" s="214" t="n">
        <v>0.0182</v>
      </c>
      <c r="Y502" s="214" t="n">
        <f aca="false">X502*K502</f>
        <v>1.7998162</v>
      </c>
      <c r="Z502" s="214" t="n">
        <v>0</v>
      </c>
      <c r="AA502" s="215" t="n">
        <f aca="false">Z502*K502</f>
        <v>0</v>
      </c>
      <c r="AR502" s="10" t="s">
        <v>368</v>
      </c>
      <c r="AT502" s="10" t="s">
        <v>295</v>
      </c>
      <c r="AU502" s="10" t="s">
        <v>88</v>
      </c>
      <c r="AY502" s="10" t="s">
        <v>175</v>
      </c>
      <c r="BE502" s="134" t="n">
        <f aca="false">IF(U502="základní",N502,0)</f>
        <v>0</v>
      </c>
      <c r="BF502" s="134" t="n">
        <f aca="false">IF(U502="snížená",N502,0)</f>
        <v>0</v>
      </c>
      <c r="BG502" s="134" t="n">
        <f aca="false">IF(U502="zákl. přenesená",N502,0)</f>
        <v>0</v>
      </c>
      <c r="BH502" s="134" t="n">
        <f aca="false">IF(U502="sníž. přenesená",N502,0)</f>
        <v>0</v>
      </c>
      <c r="BI502" s="134" t="n">
        <f aca="false">IF(U502="nulová",N502,0)</f>
        <v>0</v>
      </c>
      <c r="BJ502" s="10" t="s">
        <v>88</v>
      </c>
      <c r="BK502" s="134" t="n">
        <f aca="false">ROUND(L502*K502,2)</f>
        <v>0</v>
      </c>
      <c r="BL502" s="10" t="s">
        <v>339</v>
      </c>
      <c r="BM502" s="10" t="s">
        <v>836</v>
      </c>
    </row>
    <row collapsed="false" customFormat="true" customHeight="true" hidden="false" ht="22.5" outlineLevel="0" r="503" s="216">
      <c r="B503" s="217"/>
      <c r="C503" s="218"/>
      <c r="D503" s="218"/>
      <c r="E503" s="219"/>
      <c r="F503" s="220" t="s">
        <v>837</v>
      </c>
      <c r="G503" s="220"/>
      <c r="H503" s="220"/>
      <c r="I503" s="220"/>
      <c r="J503" s="218"/>
      <c r="K503" s="221" t="n">
        <v>6.139</v>
      </c>
      <c r="L503" s="218"/>
      <c r="M503" s="218"/>
      <c r="N503" s="218"/>
      <c r="O503" s="218"/>
      <c r="P503" s="218"/>
      <c r="Q503" s="218"/>
      <c r="R503" s="222"/>
      <c r="T503" s="223"/>
      <c r="U503" s="218"/>
      <c r="V503" s="218"/>
      <c r="W503" s="218"/>
      <c r="X503" s="218"/>
      <c r="Y503" s="218"/>
      <c r="Z503" s="218"/>
      <c r="AA503" s="224"/>
      <c r="AT503" s="225" t="s">
        <v>201</v>
      </c>
      <c r="AU503" s="225" t="s">
        <v>88</v>
      </c>
      <c r="AV503" s="216" t="s">
        <v>88</v>
      </c>
      <c r="AW503" s="216" t="s">
        <v>33</v>
      </c>
      <c r="AX503" s="216" t="s">
        <v>76</v>
      </c>
      <c r="AY503" s="225" t="s">
        <v>175</v>
      </c>
    </row>
    <row collapsed="false" customFormat="true" customHeight="true" hidden="false" ht="22.5" outlineLevel="0" r="504" s="216">
      <c r="B504" s="217"/>
      <c r="C504" s="218"/>
      <c r="D504" s="218"/>
      <c r="E504" s="219"/>
      <c r="F504" s="227" t="s">
        <v>838</v>
      </c>
      <c r="G504" s="227"/>
      <c r="H504" s="227"/>
      <c r="I504" s="227"/>
      <c r="J504" s="218"/>
      <c r="K504" s="221" t="n">
        <v>92.752</v>
      </c>
      <c r="L504" s="218"/>
      <c r="M504" s="218"/>
      <c r="N504" s="218"/>
      <c r="O504" s="218"/>
      <c r="P504" s="218"/>
      <c r="Q504" s="218"/>
      <c r="R504" s="222"/>
      <c r="T504" s="223"/>
      <c r="U504" s="218"/>
      <c r="V504" s="218"/>
      <c r="W504" s="218"/>
      <c r="X504" s="218"/>
      <c r="Y504" s="218"/>
      <c r="Z504" s="218"/>
      <c r="AA504" s="224"/>
      <c r="AT504" s="225" t="s">
        <v>201</v>
      </c>
      <c r="AU504" s="225" t="s">
        <v>88</v>
      </c>
      <c r="AV504" s="216" t="s">
        <v>88</v>
      </c>
      <c r="AW504" s="216" t="s">
        <v>33</v>
      </c>
      <c r="AX504" s="216" t="s">
        <v>76</v>
      </c>
      <c r="AY504" s="225" t="s">
        <v>175</v>
      </c>
    </row>
    <row collapsed="false" customFormat="true" customHeight="true" hidden="false" ht="22.5" outlineLevel="0" r="505" s="228">
      <c r="B505" s="229"/>
      <c r="C505" s="230"/>
      <c r="D505" s="230"/>
      <c r="E505" s="231"/>
      <c r="F505" s="232" t="s">
        <v>214</v>
      </c>
      <c r="G505" s="232"/>
      <c r="H505" s="232"/>
      <c r="I505" s="232"/>
      <c r="J505" s="230"/>
      <c r="K505" s="233" t="n">
        <v>98.891</v>
      </c>
      <c r="L505" s="230"/>
      <c r="M505" s="230"/>
      <c r="N505" s="230"/>
      <c r="O505" s="230"/>
      <c r="P505" s="230"/>
      <c r="Q505" s="230"/>
      <c r="R505" s="234"/>
      <c r="T505" s="235"/>
      <c r="U505" s="230"/>
      <c r="V505" s="230"/>
      <c r="W505" s="230"/>
      <c r="X505" s="230"/>
      <c r="Y505" s="230"/>
      <c r="Z505" s="230"/>
      <c r="AA505" s="236"/>
      <c r="AT505" s="237" t="s">
        <v>201</v>
      </c>
      <c r="AU505" s="237" t="s">
        <v>88</v>
      </c>
      <c r="AV505" s="228" t="s">
        <v>181</v>
      </c>
      <c r="AW505" s="228" t="s">
        <v>33</v>
      </c>
      <c r="AX505" s="228" t="s">
        <v>83</v>
      </c>
      <c r="AY505" s="237" t="s">
        <v>175</v>
      </c>
    </row>
    <row collapsed="false" customFormat="true" customHeight="true" hidden="false" ht="31.5" outlineLevel="0" r="506" s="32">
      <c r="B506" s="171"/>
      <c r="C506" s="206" t="s">
        <v>839</v>
      </c>
      <c r="D506" s="206" t="s">
        <v>177</v>
      </c>
      <c r="E506" s="207" t="s">
        <v>840</v>
      </c>
      <c r="F506" s="208" t="s">
        <v>841</v>
      </c>
      <c r="G506" s="208"/>
      <c r="H506" s="208"/>
      <c r="I506" s="208"/>
      <c r="J506" s="209" t="s">
        <v>391</v>
      </c>
      <c r="K506" s="257" t="n">
        <v>0</v>
      </c>
      <c r="L506" s="211" t="n">
        <v>0</v>
      </c>
      <c r="M506" s="211"/>
      <c r="N506" s="212" t="n">
        <f aca="false">ROUND(L506*K506,2)</f>
        <v>0</v>
      </c>
      <c r="O506" s="212"/>
      <c r="P506" s="212"/>
      <c r="Q506" s="212"/>
      <c r="R506" s="173"/>
      <c r="T506" s="213"/>
      <c r="U506" s="44" t="s">
        <v>43</v>
      </c>
      <c r="V506" s="34"/>
      <c r="W506" s="214" t="n">
        <f aca="false">V506*K506</f>
        <v>0</v>
      </c>
      <c r="X506" s="214" t="n">
        <v>0</v>
      </c>
      <c r="Y506" s="214" t="n">
        <f aca="false">X506*K506</f>
        <v>0</v>
      </c>
      <c r="Z506" s="214" t="n">
        <v>0</v>
      </c>
      <c r="AA506" s="215" t="n">
        <f aca="false">Z506*K506</f>
        <v>0</v>
      </c>
      <c r="AR506" s="10" t="s">
        <v>339</v>
      </c>
      <c r="AT506" s="10" t="s">
        <v>177</v>
      </c>
      <c r="AU506" s="10" t="s">
        <v>88</v>
      </c>
      <c r="AY506" s="10" t="s">
        <v>175</v>
      </c>
      <c r="BE506" s="134" t="n">
        <f aca="false">IF(U506="základní",N506,0)</f>
        <v>0</v>
      </c>
      <c r="BF506" s="134" t="n">
        <f aca="false">IF(U506="snížená",N506,0)</f>
        <v>0</v>
      </c>
      <c r="BG506" s="134" t="n">
        <f aca="false">IF(U506="zákl. přenesená",N506,0)</f>
        <v>0</v>
      </c>
      <c r="BH506" s="134" t="n">
        <f aca="false">IF(U506="sníž. přenesená",N506,0)</f>
        <v>0</v>
      </c>
      <c r="BI506" s="134" t="n">
        <f aca="false">IF(U506="nulová",N506,0)</f>
        <v>0</v>
      </c>
      <c r="BJ506" s="10" t="s">
        <v>88</v>
      </c>
      <c r="BK506" s="134" t="n">
        <f aca="false">ROUND(L506*K506,2)</f>
        <v>0</v>
      </c>
      <c r="BL506" s="10" t="s">
        <v>339</v>
      </c>
      <c r="BM506" s="10" t="s">
        <v>842</v>
      </c>
    </row>
    <row collapsed="false" customFormat="true" customHeight="true" hidden="false" ht="29.85" outlineLevel="0" r="507" s="193">
      <c r="B507" s="194"/>
      <c r="C507" s="195"/>
      <c r="D507" s="204" t="s">
        <v>147</v>
      </c>
      <c r="E507" s="204"/>
      <c r="F507" s="204"/>
      <c r="G507" s="204"/>
      <c r="H507" s="204"/>
      <c r="I507" s="204"/>
      <c r="J507" s="204"/>
      <c r="K507" s="204"/>
      <c r="L507" s="204"/>
      <c r="M507" s="204"/>
      <c r="N507" s="226" t="n">
        <f aca="false">BK507</f>
        <v>0</v>
      </c>
      <c r="O507" s="226"/>
      <c r="P507" s="226"/>
      <c r="Q507" s="226"/>
      <c r="R507" s="197"/>
      <c r="T507" s="198"/>
      <c r="U507" s="195"/>
      <c r="V507" s="195"/>
      <c r="W507" s="199" t="n">
        <f aca="false">SUM(W508:W521)</f>
        <v>0</v>
      </c>
      <c r="X507" s="195"/>
      <c r="Y507" s="199" t="n">
        <f aca="false">SUM(Y508:Y521)</f>
        <v>3.3905454</v>
      </c>
      <c r="Z507" s="195"/>
      <c r="AA507" s="200" t="n">
        <f aca="false">SUM(AA508:AA521)</f>
        <v>0</v>
      </c>
      <c r="AR507" s="201" t="s">
        <v>88</v>
      </c>
      <c r="AT507" s="202" t="s">
        <v>75</v>
      </c>
      <c r="AU507" s="202" t="s">
        <v>83</v>
      </c>
      <c r="AY507" s="201" t="s">
        <v>175</v>
      </c>
      <c r="BK507" s="203" t="n">
        <f aca="false">SUM(BK508:BK521)</f>
        <v>0</v>
      </c>
    </row>
    <row collapsed="false" customFormat="true" customHeight="true" hidden="false" ht="31.5" outlineLevel="0" r="508" s="32">
      <c r="B508" s="171"/>
      <c r="C508" s="206" t="s">
        <v>843</v>
      </c>
      <c r="D508" s="206" t="s">
        <v>177</v>
      </c>
      <c r="E508" s="207" t="s">
        <v>844</v>
      </c>
      <c r="F508" s="208" t="s">
        <v>845</v>
      </c>
      <c r="G508" s="208"/>
      <c r="H508" s="208"/>
      <c r="I508" s="208"/>
      <c r="J508" s="209" t="s">
        <v>303</v>
      </c>
      <c r="K508" s="210" t="n">
        <v>120.8</v>
      </c>
      <c r="L508" s="211" t="n">
        <v>0</v>
      </c>
      <c r="M508" s="211"/>
      <c r="N508" s="212" t="n">
        <f aca="false">ROUND(L508*K508,2)</f>
        <v>0</v>
      </c>
      <c r="O508" s="212"/>
      <c r="P508" s="212"/>
      <c r="Q508" s="212"/>
      <c r="R508" s="173"/>
      <c r="T508" s="213"/>
      <c r="U508" s="44" t="s">
        <v>43</v>
      </c>
      <c r="V508" s="34"/>
      <c r="W508" s="214" t="n">
        <f aca="false">V508*K508</f>
        <v>0</v>
      </c>
      <c r="X508" s="214" t="n">
        <v>3E-005</v>
      </c>
      <c r="Y508" s="214" t="n">
        <f aca="false">X508*K508</f>
        <v>0.003624</v>
      </c>
      <c r="Z508" s="214" t="n">
        <v>0</v>
      </c>
      <c r="AA508" s="215" t="n">
        <f aca="false">Z508*K508</f>
        <v>0</v>
      </c>
      <c r="AR508" s="10" t="s">
        <v>339</v>
      </c>
      <c r="AT508" s="10" t="s">
        <v>177</v>
      </c>
      <c r="AU508" s="10" t="s">
        <v>88</v>
      </c>
      <c r="AY508" s="10" t="s">
        <v>175</v>
      </c>
      <c r="BE508" s="134" t="n">
        <f aca="false">IF(U508="základní",N508,0)</f>
        <v>0</v>
      </c>
      <c r="BF508" s="134" t="n">
        <f aca="false">IF(U508="snížená",N508,0)</f>
        <v>0</v>
      </c>
      <c r="BG508" s="134" t="n">
        <f aca="false">IF(U508="zákl. přenesená",N508,0)</f>
        <v>0</v>
      </c>
      <c r="BH508" s="134" t="n">
        <f aca="false">IF(U508="sníž. přenesená",N508,0)</f>
        <v>0</v>
      </c>
      <c r="BI508" s="134" t="n">
        <f aca="false">IF(U508="nulová",N508,0)</f>
        <v>0</v>
      </c>
      <c r="BJ508" s="10" t="s">
        <v>88</v>
      </c>
      <c r="BK508" s="134" t="n">
        <f aca="false">ROUND(L508*K508,2)</f>
        <v>0</v>
      </c>
      <c r="BL508" s="10" t="s">
        <v>339</v>
      </c>
      <c r="BM508" s="10" t="s">
        <v>846</v>
      </c>
    </row>
    <row collapsed="false" customFormat="true" customHeight="true" hidden="false" ht="22.5" outlineLevel="0" r="509" s="216">
      <c r="B509" s="217"/>
      <c r="C509" s="218"/>
      <c r="D509" s="218"/>
      <c r="E509" s="219"/>
      <c r="F509" s="220" t="s">
        <v>847</v>
      </c>
      <c r="G509" s="220"/>
      <c r="H509" s="220"/>
      <c r="I509" s="220"/>
      <c r="J509" s="218"/>
      <c r="K509" s="221" t="n">
        <v>144</v>
      </c>
      <c r="L509" s="218"/>
      <c r="M509" s="218"/>
      <c r="N509" s="218"/>
      <c r="O509" s="218"/>
      <c r="P509" s="218"/>
      <c r="Q509" s="218"/>
      <c r="R509" s="222"/>
      <c r="T509" s="223"/>
      <c r="U509" s="218"/>
      <c r="V509" s="218"/>
      <c r="W509" s="218"/>
      <c r="X509" s="218"/>
      <c r="Y509" s="218"/>
      <c r="Z509" s="218"/>
      <c r="AA509" s="224"/>
      <c r="AT509" s="225" t="s">
        <v>201</v>
      </c>
      <c r="AU509" s="225" t="s">
        <v>88</v>
      </c>
      <c r="AV509" s="216" t="s">
        <v>88</v>
      </c>
      <c r="AW509" s="216" t="s">
        <v>33</v>
      </c>
      <c r="AX509" s="216" t="s">
        <v>76</v>
      </c>
      <c r="AY509" s="225" t="s">
        <v>175</v>
      </c>
    </row>
    <row collapsed="false" customFormat="true" customHeight="true" hidden="false" ht="22.5" outlineLevel="0" r="510" s="216">
      <c r="B510" s="217"/>
      <c r="C510" s="218"/>
      <c r="D510" s="218"/>
      <c r="E510" s="219"/>
      <c r="F510" s="227" t="s">
        <v>848</v>
      </c>
      <c r="G510" s="227"/>
      <c r="H510" s="227"/>
      <c r="I510" s="227"/>
      <c r="J510" s="218"/>
      <c r="K510" s="221" t="n">
        <v>-23.2</v>
      </c>
      <c r="L510" s="218"/>
      <c r="M510" s="218"/>
      <c r="N510" s="218"/>
      <c r="O510" s="218"/>
      <c r="P510" s="218"/>
      <c r="Q510" s="218"/>
      <c r="R510" s="222"/>
      <c r="T510" s="223"/>
      <c r="U510" s="218"/>
      <c r="V510" s="218"/>
      <c r="W510" s="218"/>
      <c r="X510" s="218"/>
      <c r="Y510" s="218"/>
      <c r="Z510" s="218"/>
      <c r="AA510" s="224"/>
      <c r="AT510" s="225" t="s">
        <v>201</v>
      </c>
      <c r="AU510" s="225" t="s">
        <v>88</v>
      </c>
      <c r="AV510" s="216" t="s">
        <v>88</v>
      </c>
      <c r="AW510" s="216" t="s">
        <v>33</v>
      </c>
      <c r="AX510" s="216" t="s">
        <v>76</v>
      </c>
      <c r="AY510" s="225" t="s">
        <v>175</v>
      </c>
    </row>
    <row collapsed="false" customFormat="true" customHeight="true" hidden="false" ht="22.5" outlineLevel="0" r="511" s="228">
      <c r="B511" s="229"/>
      <c r="C511" s="230"/>
      <c r="D511" s="230"/>
      <c r="E511" s="231"/>
      <c r="F511" s="232" t="s">
        <v>214</v>
      </c>
      <c r="G511" s="232"/>
      <c r="H511" s="232"/>
      <c r="I511" s="232"/>
      <c r="J511" s="230"/>
      <c r="K511" s="233" t="n">
        <v>120.8</v>
      </c>
      <c r="L511" s="230"/>
      <c r="M511" s="230"/>
      <c r="N511" s="230"/>
      <c r="O511" s="230"/>
      <c r="P511" s="230"/>
      <c r="Q511" s="230"/>
      <c r="R511" s="234"/>
      <c r="T511" s="235"/>
      <c r="U511" s="230"/>
      <c r="V511" s="230"/>
      <c r="W511" s="230"/>
      <c r="X511" s="230"/>
      <c r="Y511" s="230"/>
      <c r="Z511" s="230"/>
      <c r="AA511" s="236"/>
      <c r="AT511" s="237" t="s">
        <v>201</v>
      </c>
      <c r="AU511" s="237" t="s">
        <v>88</v>
      </c>
      <c r="AV511" s="228" t="s">
        <v>181</v>
      </c>
      <c r="AW511" s="228" t="s">
        <v>33</v>
      </c>
      <c r="AX511" s="228" t="s">
        <v>83</v>
      </c>
      <c r="AY511" s="237" t="s">
        <v>175</v>
      </c>
    </row>
    <row collapsed="false" customFormat="true" customHeight="true" hidden="false" ht="22.5" outlineLevel="0" r="512" s="32">
      <c r="B512" s="171"/>
      <c r="C512" s="248" t="s">
        <v>849</v>
      </c>
      <c r="D512" s="248" t="s">
        <v>295</v>
      </c>
      <c r="E512" s="249" t="s">
        <v>850</v>
      </c>
      <c r="F512" s="250" t="s">
        <v>851</v>
      </c>
      <c r="G512" s="250"/>
      <c r="H512" s="250"/>
      <c r="I512" s="250"/>
      <c r="J512" s="251" t="s">
        <v>303</v>
      </c>
      <c r="K512" s="252" t="n">
        <v>126.84</v>
      </c>
      <c r="L512" s="253" t="n">
        <v>0</v>
      </c>
      <c r="M512" s="253"/>
      <c r="N512" s="254" t="n">
        <f aca="false">ROUND(L512*K512,2)</f>
        <v>0</v>
      </c>
      <c r="O512" s="254"/>
      <c r="P512" s="254"/>
      <c r="Q512" s="254"/>
      <c r="R512" s="173"/>
      <c r="T512" s="213"/>
      <c r="U512" s="44" t="s">
        <v>43</v>
      </c>
      <c r="V512" s="34"/>
      <c r="W512" s="214" t="n">
        <f aca="false">V512*K512</f>
        <v>0</v>
      </c>
      <c r="X512" s="214" t="n">
        <v>0.00021</v>
      </c>
      <c r="Y512" s="214" t="n">
        <f aca="false">X512*K512</f>
        <v>0.0266364</v>
      </c>
      <c r="Z512" s="214" t="n">
        <v>0</v>
      </c>
      <c r="AA512" s="215" t="n">
        <f aca="false">Z512*K512</f>
        <v>0</v>
      </c>
      <c r="AR512" s="10" t="s">
        <v>368</v>
      </c>
      <c r="AT512" s="10" t="s">
        <v>295</v>
      </c>
      <c r="AU512" s="10" t="s">
        <v>88</v>
      </c>
      <c r="AY512" s="10" t="s">
        <v>175</v>
      </c>
      <c r="BE512" s="134" t="n">
        <f aca="false">IF(U512="základní",N512,0)</f>
        <v>0</v>
      </c>
      <c r="BF512" s="134" t="n">
        <f aca="false">IF(U512="snížená",N512,0)</f>
        <v>0</v>
      </c>
      <c r="BG512" s="134" t="n">
        <f aca="false">IF(U512="zákl. přenesená",N512,0)</f>
        <v>0</v>
      </c>
      <c r="BH512" s="134" t="n">
        <f aca="false">IF(U512="sníž. přenesená",N512,0)</f>
        <v>0</v>
      </c>
      <c r="BI512" s="134" t="n">
        <f aca="false">IF(U512="nulová",N512,0)</f>
        <v>0</v>
      </c>
      <c r="BJ512" s="10" t="s">
        <v>88</v>
      </c>
      <c r="BK512" s="134" t="n">
        <f aca="false">ROUND(L512*K512,2)</f>
        <v>0</v>
      </c>
      <c r="BL512" s="10" t="s">
        <v>339</v>
      </c>
      <c r="BM512" s="10" t="s">
        <v>852</v>
      </c>
    </row>
    <row collapsed="false" customFormat="true" customHeight="true" hidden="false" ht="22.5" outlineLevel="0" r="513" s="216">
      <c r="B513" s="217"/>
      <c r="C513" s="218"/>
      <c r="D513" s="218"/>
      <c r="E513" s="219"/>
      <c r="F513" s="220" t="s">
        <v>853</v>
      </c>
      <c r="G513" s="220"/>
      <c r="H513" s="220"/>
      <c r="I513" s="220"/>
      <c r="J513" s="218"/>
      <c r="K513" s="221" t="n">
        <v>126.84</v>
      </c>
      <c r="L513" s="218"/>
      <c r="M513" s="218"/>
      <c r="N513" s="218"/>
      <c r="O513" s="218"/>
      <c r="P513" s="218"/>
      <c r="Q513" s="218"/>
      <c r="R513" s="222"/>
      <c r="T513" s="223"/>
      <c r="U513" s="218"/>
      <c r="V513" s="218"/>
      <c r="W513" s="218"/>
      <c r="X513" s="218"/>
      <c r="Y513" s="218"/>
      <c r="Z513" s="218"/>
      <c r="AA513" s="224"/>
      <c r="AT513" s="225" t="s">
        <v>201</v>
      </c>
      <c r="AU513" s="225" t="s">
        <v>88</v>
      </c>
      <c r="AV513" s="216" t="s">
        <v>88</v>
      </c>
      <c r="AW513" s="216" t="s">
        <v>33</v>
      </c>
      <c r="AX513" s="216" t="s">
        <v>83</v>
      </c>
      <c r="AY513" s="225" t="s">
        <v>175</v>
      </c>
    </row>
    <row collapsed="false" customFormat="true" customHeight="true" hidden="false" ht="44.25" outlineLevel="0" r="514" s="32">
      <c r="B514" s="171"/>
      <c r="C514" s="206" t="s">
        <v>854</v>
      </c>
      <c r="D514" s="206" t="s">
        <v>177</v>
      </c>
      <c r="E514" s="207" t="s">
        <v>855</v>
      </c>
      <c r="F514" s="208" t="s">
        <v>856</v>
      </c>
      <c r="G514" s="208"/>
      <c r="H514" s="208"/>
      <c r="I514" s="208"/>
      <c r="J514" s="209" t="s">
        <v>221</v>
      </c>
      <c r="K514" s="210" t="n">
        <v>162</v>
      </c>
      <c r="L514" s="211" t="n">
        <v>0</v>
      </c>
      <c r="M514" s="211"/>
      <c r="N514" s="212" t="n">
        <f aca="false">ROUND(L514*K514,2)</f>
        <v>0</v>
      </c>
      <c r="O514" s="212"/>
      <c r="P514" s="212"/>
      <c r="Q514" s="212"/>
      <c r="R514" s="173"/>
      <c r="T514" s="213"/>
      <c r="U514" s="44" t="s">
        <v>43</v>
      </c>
      <c r="V514" s="34"/>
      <c r="W514" s="214" t="n">
        <f aca="false">V514*K514</f>
        <v>0</v>
      </c>
      <c r="X514" s="214" t="n">
        <v>0.00011</v>
      </c>
      <c r="Y514" s="214" t="n">
        <f aca="false">X514*K514</f>
        <v>0.01782</v>
      </c>
      <c r="Z514" s="214" t="n">
        <v>0</v>
      </c>
      <c r="AA514" s="215" t="n">
        <f aca="false">Z514*K514</f>
        <v>0</v>
      </c>
      <c r="AR514" s="10" t="s">
        <v>339</v>
      </c>
      <c r="AT514" s="10" t="s">
        <v>177</v>
      </c>
      <c r="AU514" s="10" t="s">
        <v>88</v>
      </c>
      <c r="AY514" s="10" t="s">
        <v>175</v>
      </c>
      <c r="BE514" s="134" t="n">
        <f aca="false">IF(U514="základní",N514,0)</f>
        <v>0</v>
      </c>
      <c r="BF514" s="134" t="n">
        <f aca="false">IF(U514="snížená",N514,0)</f>
        <v>0</v>
      </c>
      <c r="BG514" s="134" t="n">
        <f aca="false">IF(U514="zákl. přenesená",N514,0)</f>
        <v>0</v>
      </c>
      <c r="BH514" s="134" t="n">
        <f aca="false">IF(U514="sníž. přenesená",N514,0)</f>
        <v>0</v>
      </c>
      <c r="BI514" s="134" t="n">
        <f aca="false">IF(U514="nulová",N514,0)</f>
        <v>0</v>
      </c>
      <c r="BJ514" s="10" t="s">
        <v>88</v>
      </c>
      <c r="BK514" s="134" t="n">
        <f aca="false">ROUND(L514*K514,2)</f>
        <v>0</v>
      </c>
      <c r="BL514" s="10" t="s">
        <v>339</v>
      </c>
      <c r="BM514" s="10" t="s">
        <v>857</v>
      </c>
    </row>
    <row collapsed="false" customFormat="true" customHeight="true" hidden="false" ht="22.5" outlineLevel="0" r="515" s="216">
      <c r="B515" s="217"/>
      <c r="C515" s="218"/>
      <c r="D515" s="218"/>
      <c r="E515" s="219"/>
      <c r="F515" s="220" t="s">
        <v>858</v>
      </c>
      <c r="G515" s="220"/>
      <c r="H515" s="220"/>
      <c r="I515" s="220"/>
      <c r="J515" s="218"/>
      <c r="K515" s="221" t="n">
        <v>162</v>
      </c>
      <c r="L515" s="218"/>
      <c r="M515" s="218"/>
      <c r="N515" s="218"/>
      <c r="O515" s="218"/>
      <c r="P515" s="218"/>
      <c r="Q515" s="218"/>
      <c r="R515" s="222"/>
      <c r="T515" s="223"/>
      <c r="U515" s="218"/>
      <c r="V515" s="218"/>
      <c r="W515" s="218"/>
      <c r="X515" s="218"/>
      <c r="Y515" s="218"/>
      <c r="Z515" s="218"/>
      <c r="AA515" s="224"/>
      <c r="AT515" s="225" t="s">
        <v>201</v>
      </c>
      <c r="AU515" s="225" t="s">
        <v>88</v>
      </c>
      <c r="AV515" s="216" t="s">
        <v>88</v>
      </c>
      <c r="AW515" s="216" t="s">
        <v>33</v>
      </c>
      <c r="AX515" s="216" t="s">
        <v>83</v>
      </c>
      <c r="AY515" s="225" t="s">
        <v>175</v>
      </c>
    </row>
    <row collapsed="false" customFormat="true" customHeight="true" hidden="false" ht="31.5" outlineLevel="0" r="516" s="32">
      <c r="B516" s="171"/>
      <c r="C516" s="248" t="s">
        <v>859</v>
      </c>
      <c r="D516" s="248" t="s">
        <v>295</v>
      </c>
      <c r="E516" s="249" t="s">
        <v>860</v>
      </c>
      <c r="F516" s="250" t="s">
        <v>861</v>
      </c>
      <c r="G516" s="250"/>
      <c r="H516" s="250"/>
      <c r="I516" s="250"/>
      <c r="J516" s="251" t="s">
        <v>221</v>
      </c>
      <c r="K516" s="252" t="n">
        <v>170.1</v>
      </c>
      <c r="L516" s="253" t="n">
        <v>0</v>
      </c>
      <c r="M516" s="253"/>
      <c r="N516" s="254" t="n">
        <f aca="false">ROUND(L516*K516,2)</f>
        <v>0</v>
      </c>
      <c r="O516" s="254"/>
      <c r="P516" s="254"/>
      <c r="Q516" s="254"/>
      <c r="R516" s="173"/>
      <c r="T516" s="213"/>
      <c r="U516" s="44" t="s">
        <v>43</v>
      </c>
      <c r="V516" s="34"/>
      <c r="W516" s="214" t="n">
        <f aca="false">V516*K516</f>
        <v>0</v>
      </c>
      <c r="X516" s="214" t="n">
        <v>0.01925</v>
      </c>
      <c r="Y516" s="214" t="n">
        <f aca="false">X516*K516</f>
        <v>3.274425</v>
      </c>
      <c r="Z516" s="214" t="n">
        <v>0</v>
      </c>
      <c r="AA516" s="215" t="n">
        <f aca="false">Z516*K516</f>
        <v>0</v>
      </c>
      <c r="AR516" s="10" t="s">
        <v>368</v>
      </c>
      <c r="AT516" s="10" t="s">
        <v>295</v>
      </c>
      <c r="AU516" s="10" t="s">
        <v>88</v>
      </c>
      <c r="AY516" s="10" t="s">
        <v>175</v>
      </c>
      <c r="BE516" s="134" t="n">
        <f aca="false">IF(U516="základní",N516,0)</f>
        <v>0</v>
      </c>
      <c r="BF516" s="134" t="n">
        <f aca="false">IF(U516="snížená",N516,0)</f>
        <v>0</v>
      </c>
      <c r="BG516" s="134" t="n">
        <f aca="false">IF(U516="zákl. přenesená",N516,0)</f>
        <v>0</v>
      </c>
      <c r="BH516" s="134" t="n">
        <f aca="false">IF(U516="sníž. přenesená",N516,0)</f>
        <v>0</v>
      </c>
      <c r="BI516" s="134" t="n">
        <f aca="false">IF(U516="nulová",N516,0)</f>
        <v>0</v>
      </c>
      <c r="BJ516" s="10" t="s">
        <v>88</v>
      </c>
      <c r="BK516" s="134" t="n">
        <f aca="false">ROUND(L516*K516,2)</f>
        <v>0</v>
      </c>
      <c r="BL516" s="10" t="s">
        <v>339</v>
      </c>
      <c r="BM516" s="10" t="s">
        <v>862</v>
      </c>
    </row>
    <row collapsed="false" customFormat="true" customHeight="true" hidden="false" ht="22.5" outlineLevel="0" r="517" s="216">
      <c r="B517" s="217"/>
      <c r="C517" s="218"/>
      <c r="D517" s="218"/>
      <c r="E517" s="219"/>
      <c r="F517" s="220" t="s">
        <v>863</v>
      </c>
      <c r="G517" s="220"/>
      <c r="H517" s="220"/>
      <c r="I517" s="220"/>
      <c r="J517" s="218"/>
      <c r="K517" s="221" t="n">
        <v>170.1</v>
      </c>
      <c r="L517" s="218"/>
      <c r="M517" s="218"/>
      <c r="N517" s="218"/>
      <c r="O517" s="218"/>
      <c r="P517" s="218"/>
      <c r="Q517" s="218"/>
      <c r="R517" s="222"/>
      <c r="T517" s="223"/>
      <c r="U517" s="218"/>
      <c r="V517" s="218"/>
      <c r="W517" s="218"/>
      <c r="X517" s="218"/>
      <c r="Y517" s="218"/>
      <c r="Z517" s="218"/>
      <c r="AA517" s="224"/>
      <c r="AT517" s="225" t="s">
        <v>201</v>
      </c>
      <c r="AU517" s="225" t="s">
        <v>88</v>
      </c>
      <c r="AV517" s="216" t="s">
        <v>88</v>
      </c>
      <c r="AW517" s="216" t="s">
        <v>33</v>
      </c>
      <c r="AX517" s="216" t="s">
        <v>83</v>
      </c>
      <c r="AY517" s="225" t="s">
        <v>175</v>
      </c>
    </row>
    <row collapsed="false" customFormat="true" customHeight="true" hidden="false" ht="31.5" outlineLevel="0" r="518" s="32">
      <c r="B518" s="171"/>
      <c r="C518" s="206" t="s">
        <v>864</v>
      </c>
      <c r="D518" s="206" t="s">
        <v>177</v>
      </c>
      <c r="E518" s="207" t="s">
        <v>865</v>
      </c>
      <c r="F518" s="208" t="s">
        <v>866</v>
      </c>
      <c r="G518" s="208"/>
      <c r="H518" s="208"/>
      <c r="I518" s="208"/>
      <c r="J518" s="209" t="s">
        <v>221</v>
      </c>
      <c r="K518" s="210" t="n">
        <v>162</v>
      </c>
      <c r="L518" s="211" t="n">
        <v>0</v>
      </c>
      <c r="M518" s="211"/>
      <c r="N518" s="212" t="n">
        <f aca="false">ROUND(L518*K518,2)</f>
        <v>0</v>
      </c>
      <c r="O518" s="212"/>
      <c r="P518" s="212"/>
      <c r="Q518" s="212"/>
      <c r="R518" s="173"/>
      <c r="T518" s="213"/>
      <c r="U518" s="44" t="s">
        <v>43</v>
      </c>
      <c r="V518" s="34"/>
      <c r="W518" s="214" t="n">
        <f aca="false">V518*K518</f>
        <v>0</v>
      </c>
      <c r="X518" s="214" t="n">
        <v>0</v>
      </c>
      <c r="Y518" s="214" t="n">
        <f aca="false">X518*K518</f>
        <v>0</v>
      </c>
      <c r="Z518" s="214" t="n">
        <v>0</v>
      </c>
      <c r="AA518" s="215" t="n">
        <f aca="false">Z518*K518</f>
        <v>0</v>
      </c>
      <c r="AR518" s="10" t="s">
        <v>339</v>
      </c>
      <c r="AT518" s="10" t="s">
        <v>177</v>
      </c>
      <c r="AU518" s="10" t="s">
        <v>88</v>
      </c>
      <c r="AY518" s="10" t="s">
        <v>175</v>
      </c>
      <c r="BE518" s="134" t="n">
        <f aca="false">IF(U518="základní",N518,0)</f>
        <v>0</v>
      </c>
      <c r="BF518" s="134" t="n">
        <f aca="false">IF(U518="snížená",N518,0)</f>
        <v>0</v>
      </c>
      <c r="BG518" s="134" t="n">
        <f aca="false">IF(U518="zákl. přenesená",N518,0)</f>
        <v>0</v>
      </c>
      <c r="BH518" s="134" t="n">
        <f aca="false">IF(U518="sníž. přenesená",N518,0)</f>
        <v>0</v>
      </c>
      <c r="BI518" s="134" t="n">
        <f aca="false">IF(U518="nulová",N518,0)</f>
        <v>0</v>
      </c>
      <c r="BJ518" s="10" t="s">
        <v>88</v>
      </c>
      <c r="BK518" s="134" t="n">
        <f aca="false">ROUND(L518*K518,2)</f>
        <v>0</v>
      </c>
      <c r="BL518" s="10" t="s">
        <v>339</v>
      </c>
      <c r="BM518" s="10" t="s">
        <v>867</v>
      </c>
    </row>
    <row collapsed="false" customFormat="true" customHeight="true" hidden="false" ht="22.5" outlineLevel="0" r="519" s="32">
      <c r="B519" s="171"/>
      <c r="C519" s="248" t="s">
        <v>868</v>
      </c>
      <c r="D519" s="248" t="s">
        <v>295</v>
      </c>
      <c r="E519" s="249" t="s">
        <v>869</v>
      </c>
      <c r="F519" s="250" t="s">
        <v>870</v>
      </c>
      <c r="G519" s="250"/>
      <c r="H519" s="250"/>
      <c r="I519" s="250"/>
      <c r="J519" s="251" t="s">
        <v>221</v>
      </c>
      <c r="K519" s="252" t="n">
        <v>170.1</v>
      </c>
      <c r="L519" s="253" t="n">
        <v>0</v>
      </c>
      <c r="M519" s="253"/>
      <c r="N519" s="254" t="n">
        <f aca="false">ROUND(L519*K519,2)</f>
        <v>0</v>
      </c>
      <c r="O519" s="254"/>
      <c r="P519" s="254"/>
      <c r="Q519" s="254"/>
      <c r="R519" s="173"/>
      <c r="T519" s="213"/>
      <c r="U519" s="44" t="s">
        <v>43</v>
      </c>
      <c r="V519" s="34"/>
      <c r="W519" s="214" t="n">
        <f aca="false">V519*K519</f>
        <v>0</v>
      </c>
      <c r="X519" s="214" t="n">
        <v>0.0004</v>
      </c>
      <c r="Y519" s="214" t="n">
        <f aca="false">X519*K519</f>
        <v>0.06804</v>
      </c>
      <c r="Z519" s="214" t="n">
        <v>0</v>
      </c>
      <c r="AA519" s="215" t="n">
        <f aca="false">Z519*K519</f>
        <v>0</v>
      </c>
      <c r="AR519" s="10" t="s">
        <v>368</v>
      </c>
      <c r="AT519" s="10" t="s">
        <v>295</v>
      </c>
      <c r="AU519" s="10" t="s">
        <v>88</v>
      </c>
      <c r="AY519" s="10" t="s">
        <v>175</v>
      </c>
      <c r="BE519" s="134" t="n">
        <f aca="false">IF(U519="základní",N519,0)</f>
        <v>0</v>
      </c>
      <c r="BF519" s="134" t="n">
        <f aca="false">IF(U519="snížená",N519,0)</f>
        <v>0</v>
      </c>
      <c r="BG519" s="134" t="n">
        <f aca="false">IF(U519="zákl. přenesená",N519,0)</f>
        <v>0</v>
      </c>
      <c r="BH519" s="134" t="n">
        <f aca="false">IF(U519="sníž. přenesená",N519,0)</f>
        <v>0</v>
      </c>
      <c r="BI519" s="134" t="n">
        <f aca="false">IF(U519="nulová",N519,0)</f>
        <v>0</v>
      </c>
      <c r="BJ519" s="10" t="s">
        <v>88</v>
      </c>
      <c r="BK519" s="134" t="n">
        <f aca="false">ROUND(L519*K519,2)</f>
        <v>0</v>
      </c>
      <c r="BL519" s="10" t="s">
        <v>339</v>
      </c>
      <c r="BM519" s="10" t="s">
        <v>871</v>
      </c>
    </row>
    <row collapsed="false" customFormat="true" customHeight="true" hidden="false" ht="22.5" outlineLevel="0" r="520" s="216">
      <c r="B520" s="217"/>
      <c r="C520" s="218"/>
      <c r="D520" s="218"/>
      <c r="E520" s="219"/>
      <c r="F520" s="220" t="s">
        <v>872</v>
      </c>
      <c r="G520" s="220"/>
      <c r="H520" s="220"/>
      <c r="I520" s="220"/>
      <c r="J520" s="218"/>
      <c r="K520" s="221" t="n">
        <v>170.1</v>
      </c>
      <c r="L520" s="218"/>
      <c r="M520" s="218"/>
      <c r="N520" s="218"/>
      <c r="O520" s="218"/>
      <c r="P520" s="218"/>
      <c r="Q520" s="218"/>
      <c r="R520" s="222"/>
      <c r="T520" s="223"/>
      <c r="U520" s="218"/>
      <c r="V520" s="218"/>
      <c r="W520" s="218"/>
      <c r="X520" s="218"/>
      <c r="Y520" s="218"/>
      <c r="Z520" s="218"/>
      <c r="AA520" s="224"/>
      <c r="AT520" s="225" t="s">
        <v>201</v>
      </c>
      <c r="AU520" s="225" t="s">
        <v>88</v>
      </c>
      <c r="AV520" s="216" t="s">
        <v>88</v>
      </c>
      <c r="AW520" s="216" t="s">
        <v>33</v>
      </c>
      <c r="AX520" s="216" t="s">
        <v>83</v>
      </c>
      <c r="AY520" s="225" t="s">
        <v>175</v>
      </c>
    </row>
    <row collapsed="false" customFormat="true" customHeight="true" hidden="false" ht="31.5" outlineLevel="0" r="521" s="32">
      <c r="B521" s="171"/>
      <c r="C521" s="206" t="s">
        <v>873</v>
      </c>
      <c r="D521" s="206" t="s">
        <v>177</v>
      </c>
      <c r="E521" s="207" t="s">
        <v>874</v>
      </c>
      <c r="F521" s="208" t="s">
        <v>875</v>
      </c>
      <c r="G521" s="208"/>
      <c r="H521" s="208"/>
      <c r="I521" s="208"/>
      <c r="J521" s="209" t="s">
        <v>391</v>
      </c>
      <c r="K521" s="257" t="n">
        <v>0</v>
      </c>
      <c r="L521" s="211" t="n">
        <v>0</v>
      </c>
      <c r="M521" s="211"/>
      <c r="N521" s="212" t="n">
        <f aca="false">ROUND(L521*K521,2)</f>
        <v>0</v>
      </c>
      <c r="O521" s="212"/>
      <c r="P521" s="212"/>
      <c r="Q521" s="212"/>
      <c r="R521" s="173"/>
      <c r="T521" s="213"/>
      <c r="U521" s="44" t="s">
        <v>43</v>
      </c>
      <c r="V521" s="34"/>
      <c r="W521" s="214" t="n">
        <f aca="false">V521*K521</f>
        <v>0</v>
      </c>
      <c r="X521" s="214" t="n">
        <v>0</v>
      </c>
      <c r="Y521" s="214" t="n">
        <f aca="false">X521*K521</f>
        <v>0</v>
      </c>
      <c r="Z521" s="214" t="n">
        <v>0</v>
      </c>
      <c r="AA521" s="215" t="n">
        <f aca="false">Z521*K521</f>
        <v>0</v>
      </c>
      <c r="AR521" s="10" t="s">
        <v>339</v>
      </c>
      <c r="AT521" s="10" t="s">
        <v>177</v>
      </c>
      <c r="AU521" s="10" t="s">
        <v>88</v>
      </c>
      <c r="AY521" s="10" t="s">
        <v>175</v>
      </c>
      <c r="BE521" s="134" t="n">
        <f aca="false">IF(U521="základní",N521,0)</f>
        <v>0</v>
      </c>
      <c r="BF521" s="134" t="n">
        <f aca="false">IF(U521="snížená",N521,0)</f>
        <v>0</v>
      </c>
      <c r="BG521" s="134" t="n">
        <f aca="false">IF(U521="zákl. přenesená",N521,0)</f>
        <v>0</v>
      </c>
      <c r="BH521" s="134" t="n">
        <f aca="false">IF(U521="sníž. přenesená",N521,0)</f>
        <v>0</v>
      </c>
      <c r="BI521" s="134" t="n">
        <f aca="false">IF(U521="nulová",N521,0)</f>
        <v>0</v>
      </c>
      <c r="BJ521" s="10" t="s">
        <v>88</v>
      </c>
      <c r="BK521" s="134" t="n">
        <f aca="false">ROUND(L521*K521,2)</f>
        <v>0</v>
      </c>
      <c r="BL521" s="10" t="s">
        <v>339</v>
      </c>
      <c r="BM521" s="10" t="s">
        <v>876</v>
      </c>
    </row>
    <row collapsed="false" customFormat="true" customHeight="true" hidden="false" ht="29.85" outlineLevel="0" r="522" s="193">
      <c r="B522" s="194"/>
      <c r="C522" s="195"/>
      <c r="D522" s="204" t="s">
        <v>148</v>
      </c>
      <c r="E522" s="204"/>
      <c r="F522" s="204"/>
      <c r="G522" s="204"/>
      <c r="H522" s="204"/>
      <c r="I522" s="204"/>
      <c r="J522" s="204"/>
      <c r="K522" s="204"/>
      <c r="L522" s="204"/>
      <c r="M522" s="204"/>
      <c r="N522" s="226" t="n">
        <f aca="false">BK522</f>
        <v>0</v>
      </c>
      <c r="O522" s="226"/>
      <c r="P522" s="226"/>
      <c r="Q522" s="226"/>
      <c r="R522" s="197"/>
      <c r="T522" s="198"/>
      <c r="U522" s="195"/>
      <c r="V522" s="195"/>
      <c r="W522" s="199" t="n">
        <f aca="false">SUM(W523:W531)</f>
        <v>0</v>
      </c>
      <c r="X522" s="195"/>
      <c r="Y522" s="199" t="n">
        <f aca="false">SUM(Y523:Y531)</f>
        <v>2.5644704</v>
      </c>
      <c r="Z522" s="195"/>
      <c r="AA522" s="200" t="n">
        <f aca="false">SUM(AA523:AA531)</f>
        <v>0</v>
      </c>
      <c r="AR522" s="201" t="s">
        <v>88</v>
      </c>
      <c r="AT522" s="202" t="s">
        <v>75</v>
      </c>
      <c r="AU522" s="202" t="s">
        <v>83</v>
      </c>
      <c r="AY522" s="201" t="s">
        <v>175</v>
      </c>
      <c r="BK522" s="203" t="n">
        <f aca="false">SUM(BK523:BK531)</f>
        <v>0</v>
      </c>
    </row>
    <row collapsed="false" customFormat="true" customHeight="true" hidden="false" ht="31.5" outlineLevel="0" r="523" s="32">
      <c r="B523" s="171"/>
      <c r="C523" s="206" t="s">
        <v>877</v>
      </c>
      <c r="D523" s="206" t="s">
        <v>177</v>
      </c>
      <c r="E523" s="207" t="s">
        <v>878</v>
      </c>
      <c r="F523" s="208" t="s">
        <v>879</v>
      </c>
      <c r="G523" s="208"/>
      <c r="H523" s="208"/>
      <c r="I523" s="208"/>
      <c r="J523" s="209" t="s">
        <v>221</v>
      </c>
      <c r="K523" s="210" t="n">
        <v>160.48</v>
      </c>
      <c r="L523" s="211" t="n">
        <v>0</v>
      </c>
      <c r="M523" s="211"/>
      <c r="N523" s="212" t="n">
        <f aca="false">ROUND(L523*K523,2)</f>
        <v>0</v>
      </c>
      <c r="O523" s="212"/>
      <c r="P523" s="212"/>
      <c r="Q523" s="212"/>
      <c r="R523" s="173"/>
      <c r="T523" s="213"/>
      <c r="U523" s="44" t="s">
        <v>43</v>
      </c>
      <c r="V523" s="34"/>
      <c r="W523" s="214" t="n">
        <f aca="false">V523*K523</f>
        <v>0</v>
      </c>
      <c r="X523" s="214" t="n">
        <v>0.003</v>
      </c>
      <c r="Y523" s="214" t="n">
        <f aca="false">X523*K523</f>
        <v>0.48144</v>
      </c>
      <c r="Z523" s="214" t="n">
        <v>0</v>
      </c>
      <c r="AA523" s="215" t="n">
        <f aca="false">Z523*K523</f>
        <v>0</v>
      </c>
      <c r="AR523" s="10" t="s">
        <v>339</v>
      </c>
      <c r="AT523" s="10" t="s">
        <v>177</v>
      </c>
      <c r="AU523" s="10" t="s">
        <v>88</v>
      </c>
      <c r="AY523" s="10" t="s">
        <v>175</v>
      </c>
      <c r="BE523" s="134" t="n">
        <f aca="false">IF(U523="základní",N523,0)</f>
        <v>0</v>
      </c>
      <c r="BF523" s="134" t="n">
        <f aca="false">IF(U523="snížená",N523,0)</f>
        <v>0</v>
      </c>
      <c r="BG523" s="134" t="n">
        <f aca="false">IF(U523="zákl. přenesená",N523,0)</f>
        <v>0</v>
      </c>
      <c r="BH523" s="134" t="n">
        <f aca="false">IF(U523="sníž. přenesená",N523,0)</f>
        <v>0</v>
      </c>
      <c r="BI523" s="134" t="n">
        <f aca="false">IF(U523="nulová",N523,0)</f>
        <v>0</v>
      </c>
      <c r="BJ523" s="10" t="s">
        <v>88</v>
      </c>
      <c r="BK523" s="134" t="n">
        <f aca="false">ROUND(L523*K523,2)</f>
        <v>0</v>
      </c>
      <c r="BL523" s="10" t="s">
        <v>339</v>
      </c>
      <c r="BM523" s="10" t="s">
        <v>880</v>
      </c>
    </row>
    <row collapsed="false" customFormat="true" customHeight="true" hidden="false" ht="22.5" outlineLevel="0" r="524" s="238">
      <c r="B524" s="239"/>
      <c r="C524" s="240"/>
      <c r="D524" s="240"/>
      <c r="E524" s="241"/>
      <c r="F524" s="242" t="s">
        <v>881</v>
      </c>
      <c r="G524" s="242"/>
      <c r="H524" s="242"/>
      <c r="I524" s="242"/>
      <c r="J524" s="240"/>
      <c r="K524" s="241"/>
      <c r="L524" s="240"/>
      <c r="M524" s="240"/>
      <c r="N524" s="240"/>
      <c r="O524" s="240"/>
      <c r="P524" s="240"/>
      <c r="Q524" s="240"/>
      <c r="R524" s="243"/>
      <c r="T524" s="244"/>
      <c r="U524" s="240"/>
      <c r="V524" s="240"/>
      <c r="W524" s="240"/>
      <c r="X524" s="240"/>
      <c r="Y524" s="240"/>
      <c r="Z524" s="240"/>
      <c r="AA524" s="245"/>
      <c r="AT524" s="246" t="s">
        <v>201</v>
      </c>
      <c r="AU524" s="246" t="s">
        <v>88</v>
      </c>
      <c r="AV524" s="238" t="s">
        <v>83</v>
      </c>
      <c r="AW524" s="238" t="s">
        <v>33</v>
      </c>
      <c r="AX524" s="238" t="s">
        <v>76</v>
      </c>
      <c r="AY524" s="246" t="s">
        <v>175</v>
      </c>
    </row>
    <row collapsed="false" customFormat="true" customHeight="true" hidden="false" ht="22.5" outlineLevel="0" r="525" s="216">
      <c r="B525" s="217"/>
      <c r="C525" s="218"/>
      <c r="D525" s="218"/>
      <c r="E525" s="219"/>
      <c r="F525" s="227" t="s">
        <v>882</v>
      </c>
      <c r="G525" s="227"/>
      <c r="H525" s="227"/>
      <c r="I525" s="227"/>
      <c r="J525" s="218"/>
      <c r="K525" s="221" t="n">
        <v>153.6</v>
      </c>
      <c r="L525" s="218"/>
      <c r="M525" s="218"/>
      <c r="N525" s="218"/>
      <c r="O525" s="218"/>
      <c r="P525" s="218"/>
      <c r="Q525" s="218"/>
      <c r="R525" s="222"/>
      <c r="T525" s="223"/>
      <c r="U525" s="218"/>
      <c r="V525" s="218"/>
      <c r="W525" s="218"/>
      <c r="X525" s="218"/>
      <c r="Y525" s="218"/>
      <c r="Z525" s="218"/>
      <c r="AA525" s="224"/>
      <c r="AT525" s="225" t="s">
        <v>201</v>
      </c>
      <c r="AU525" s="225" t="s">
        <v>88</v>
      </c>
      <c r="AV525" s="216" t="s">
        <v>88</v>
      </c>
      <c r="AW525" s="216" t="s">
        <v>33</v>
      </c>
      <c r="AX525" s="216" t="s">
        <v>76</v>
      </c>
      <c r="AY525" s="225" t="s">
        <v>175</v>
      </c>
    </row>
    <row collapsed="false" customFormat="true" customHeight="true" hidden="false" ht="22.5" outlineLevel="0" r="526" s="216">
      <c r="B526" s="217"/>
      <c r="C526" s="218"/>
      <c r="D526" s="218"/>
      <c r="E526" s="219"/>
      <c r="F526" s="227" t="s">
        <v>883</v>
      </c>
      <c r="G526" s="227"/>
      <c r="H526" s="227"/>
      <c r="I526" s="227"/>
      <c r="J526" s="218"/>
      <c r="K526" s="221" t="n">
        <v>-14.4</v>
      </c>
      <c r="L526" s="218"/>
      <c r="M526" s="218"/>
      <c r="N526" s="218"/>
      <c r="O526" s="218"/>
      <c r="P526" s="218"/>
      <c r="Q526" s="218"/>
      <c r="R526" s="222"/>
      <c r="T526" s="223"/>
      <c r="U526" s="218"/>
      <c r="V526" s="218"/>
      <c r="W526" s="218"/>
      <c r="X526" s="218"/>
      <c r="Y526" s="218"/>
      <c r="Z526" s="218"/>
      <c r="AA526" s="224"/>
      <c r="AT526" s="225" t="s">
        <v>201</v>
      </c>
      <c r="AU526" s="225" t="s">
        <v>88</v>
      </c>
      <c r="AV526" s="216" t="s">
        <v>88</v>
      </c>
      <c r="AW526" s="216" t="s">
        <v>33</v>
      </c>
      <c r="AX526" s="216" t="s">
        <v>76</v>
      </c>
      <c r="AY526" s="225" t="s">
        <v>175</v>
      </c>
    </row>
    <row collapsed="false" customFormat="true" customHeight="true" hidden="false" ht="22.5" outlineLevel="0" r="527" s="238">
      <c r="B527" s="239"/>
      <c r="C527" s="240"/>
      <c r="D527" s="240"/>
      <c r="E527" s="241"/>
      <c r="F527" s="247" t="s">
        <v>884</v>
      </c>
      <c r="G527" s="247"/>
      <c r="H527" s="247"/>
      <c r="I527" s="247"/>
      <c r="J527" s="240"/>
      <c r="K527" s="241"/>
      <c r="L527" s="240"/>
      <c r="M527" s="240"/>
      <c r="N527" s="240"/>
      <c r="O527" s="240"/>
      <c r="P527" s="240"/>
      <c r="Q527" s="240"/>
      <c r="R527" s="243"/>
      <c r="T527" s="244"/>
      <c r="U527" s="240"/>
      <c r="V527" s="240"/>
      <c r="W527" s="240"/>
      <c r="X527" s="240"/>
      <c r="Y527" s="240"/>
      <c r="Z527" s="240"/>
      <c r="AA527" s="245"/>
      <c r="AT527" s="246" t="s">
        <v>201</v>
      </c>
      <c r="AU527" s="246" t="s">
        <v>88</v>
      </c>
      <c r="AV527" s="238" t="s">
        <v>83</v>
      </c>
      <c r="AW527" s="238" t="s">
        <v>33</v>
      </c>
      <c r="AX527" s="238" t="s">
        <v>76</v>
      </c>
      <c r="AY527" s="246" t="s">
        <v>175</v>
      </c>
    </row>
    <row collapsed="false" customFormat="true" customHeight="true" hidden="false" ht="22.5" outlineLevel="0" r="528" s="216">
      <c r="B528" s="217"/>
      <c r="C528" s="218"/>
      <c r="D528" s="218"/>
      <c r="E528" s="219"/>
      <c r="F528" s="227" t="s">
        <v>885</v>
      </c>
      <c r="G528" s="227"/>
      <c r="H528" s="227"/>
      <c r="I528" s="227"/>
      <c r="J528" s="218"/>
      <c r="K528" s="221" t="n">
        <v>21.28</v>
      </c>
      <c r="L528" s="218"/>
      <c r="M528" s="218"/>
      <c r="N528" s="218"/>
      <c r="O528" s="218"/>
      <c r="P528" s="218"/>
      <c r="Q528" s="218"/>
      <c r="R528" s="222"/>
      <c r="T528" s="223"/>
      <c r="U528" s="218"/>
      <c r="V528" s="218"/>
      <c r="W528" s="218"/>
      <c r="X528" s="218"/>
      <c r="Y528" s="218"/>
      <c r="Z528" s="218"/>
      <c r="AA528" s="224"/>
      <c r="AT528" s="225" t="s">
        <v>201</v>
      </c>
      <c r="AU528" s="225" t="s">
        <v>88</v>
      </c>
      <c r="AV528" s="216" t="s">
        <v>88</v>
      </c>
      <c r="AW528" s="216" t="s">
        <v>33</v>
      </c>
      <c r="AX528" s="216" t="s">
        <v>76</v>
      </c>
      <c r="AY528" s="225" t="s">
        <v>175</v>
      </c>
    </row>
    <row collapsed="false" customFormat="true" customHeight="true" hidden="false" ht="22.5" outlineLevel="0" r="529" s="228">
      <c r="B529" s="229"/>
      <c r="C529" s="230"/>
      <c r="D529" s="230"/>
      <c r="E529" s="231"/>
      <c r="F529" s="232" t="s">
        <v>214</v>
      </c>
      <c r="G529" s="232"/>
      <c r="H529" s="232"/>
      <c r="I529" s="232"/>
      <c r="J529" s="230"/>
      <c r="K529" s="233" t="n">
        <v>160.48</v>
      </c>
      <c r="L529" s="230"/>
      <c r="M529" s="230"/>
      <c r="N529" s="230"/>
      <c r="O529" s="230"/>
      <c r="P529" s="230"/>
      <c r="Q529" s="230"/>
      <c r="R529" s="234"/>
      <c r="T529" s="235"/>
      <c r="U529" s="230"/>
      <c r="V529" s="230"/>
      <c r="W529" s="230"/>
      <c r="X529" s="230"/>
      <c r="Y529" s="230"/>
      <c r="Z529" s="230"/>
      <c r="AA529" s="236"/>
      <c r="AT529" s="237" t="s">
        <v>201</v>
      </c>
      <c r="AU529" s="237" t="s">
        <v>88</v>
      </c>
      <c r="AV529" s="228" t="s">
        <v>181</v>
      </c>
      <c r="AW529" s="228" t="s">
        <v>33</v>
      </c>
      <c r="AX529" s="228" t="s">
        <v>83</v>
      </c>
      <c r="AY529" s="237" t="s">
        <v>175</v>
      </c>
    </row>
    <row collapsed="false" customFormat="true" customHeight="true" hidden="false" ht="31.5" outlineLevel="0" r="530" s="32">
      <c r="B530" s="171"/>
      <c r="C530" s="248" t="s">
        <v>886</v>
      </c>
      <c r="D530" s="248" t="s">
        <v>295</v>
      </c>
      <c r="E530" s="249" t="s">
        <v>887</v>
      </c>
      <c r="F530" s="250" t="s">
        <v>888</v>
      </c>
      <c r="G530" s="250"/>
      <c r="H530" s="250"/>
      <c r="I530" s="250"/>
      <c r="J530" s="251" t="s">
        <v>221</v>
      </c>
      <c r="K530" s="252" t="n">
        <v>176.528</v>
      </c>
      <c r="L530" s="253" t="n">
        <v>0</v>
      </c>
      <c r="M530" s="253"/>
      <c r="N530" s="254" t="n">
        <f aca="false">ROUND(L530*K530,2)</f>
        <v>0</v>
      </c>
      <c r="O530" s="254"/>
      <c r="P530" s="254"/>
      <c r="Q530" s="254"/>
      <c r="R530" s="173"/>
      <c r="T530" s="213"/>
      <c r="U530" s="44" t="s">
        <v>43</v>
      </c>
      <c r="V530" s="34"/>
      <c r="W530" s="214" t="n">
        <f aca="false">V530*K530</f>
        <v>0</v>
      </c>
      <c r="X530" s="214" t="n">
        <v>0.0118</v>
      </c>
      <c r="Y530" s="214" t="n">
        <f aca="false">X530*K530</f>
        <v>2.0830304</v>
      </c>
      <c r="Z530" s="214" t="n">
        <v>0</v>
      </c>
      <c r="AA530" s="215" t="n">
        <f aca="false">Z530*K530</f>
        <v>0</v>
      </c>
      <c r="AR530" s="10" t="s">
        <v>368</v>
      </c>
      <c r="AT530" s="10" t="s">
        <v>295</v>
      </c>
      <c r="AU530" s="10" t="s">
        <v>88</v>
      </c>
      <c r="AY530" s="10" t="s">
        <v>175</v>
      </c>
      <c r="BE530" s="134" t="n">
        <f aca="false">IF(U530="základní",N530,0)</f>
        <v>0</v>
      </c>
      <c r="BF530" s="134" t="n">
        <f aca="false">IF(U530="snížená",N530,0)</f>
        <v>0</v>
      </c>
      <c r="BG530" s="134" t="n">
        <f aca="false">IF(U530="zákl. přenesená",N530,0)</f>
        <v>0</v>
      </c>
      <c r="BH530" s="134" t="n">
        <f aca="false">IF(U530="sníž. přenesená",N530,0)</f>
        <v>0</v>
      </c>
      <c r="BI530" s="134" t="n">
        <f aca="false">IF(U530="nulová",N530,0)</f>
        <v>0</v>
      </c>
      <c r="BJ530" s="10" t="s">
        <v>88</v>
      </c>
      <c r="BK530" s="134" t="n">
        <f aca="false">ROUND(L530*K530,2)</f>
        <v>0</v>
      </c>
      <c r="BL530" s="10" t="s">
        <v>339</v>
      </c>
      <c r="BM530" s="10" t="s">
        <v>889</v>
      </c>
    </row>
    <row collapsed="false" customFormat="true" customHeight="true" hidden="false" ht="31.5" outlineLevel="0" r="531" s="32">
      <c r="B531" s="171"/>
      <c r="C531" s="206" t="s">
        <v>890</v>
      </c>
      <c r="D531" s="206" t="s">
        <v>177</v>
      </c>
      <c r="E531" s="207" t="s">
        <v>891</v>
      </c>
      <c r="F531" s="208" t="s">
        <v>892</v>
      </c>
      <c r="G531" s="208"/>
      <c r="H531" s="208"/>
      <c r="I531" s="208"/>
      <c r="J531" s="209" t="s">
        <v>391</v>
      </c>
      <c r="K531" s="257" t="n">
        <v>0</v>
      </c>
      <c r="L531" s="211" t="n">
        <v>0</v>
      </c>
      <c r="M531" s="211"/>
      <c r="N531" s="212" t="n">
        <f aca="false">ROUND(L531*K531,2)</f>
        <v>0</v>
      </c>
      <c r="O531" s="212"/>
      <c r="P531" s="212"/>
      <c r="Q531" s="212"/>
      <c r="R531" s="173"/>
      <c r="T531" s="213"/>
      <c r="U531" s="44" t="s">
        <v>43</v>
      </c>
      <c r="V531" s="34"/>
      <c r="W531" s="214" t="n">
        <f aca="false">V531*K531</f>
        <v>0</v>
      </c>
      <c r="X531" s="214" t="n">
        <v>0</v>
      </c>
      <c r="Y531" s="214" t="n">
        <f aca="false">X531*K531</f>
        <v>0</v>
      </c>
      <c r="Z531" s="214" t="n">
        <v>0</v>
      </c>
      <c r="AA531" s="215" t="n">
        <f aca="false">Z531*K531</f>
        <v>0</v>
      </c>
      <c r="AR531" s="10" t="s">
        <v>339</v>
      </c>
      <c r="AT531" s="10" t="s">
        <v>177</v>
      </c>
      <c r="AU531" s="10" t="s">
        <v>88</v>
      </c>
      <c r="AY531" s="10" t="s">
        <v>175</v>
      </c>
      <c r="BE531" s="134" t="n">
        <f aca="false">IF(U531="základní",N531,0)</f>
        <v>0</v>
      </c>
      <c r="BF531" s="134" t="n">
        <f aca="false">IF(U531="snížená",N531,0)</f>
        <v>0</v>
      </c>
      <c r="BG531" s="134" t="n">
        <f aca="false">IF(U531="zákl. přenesená",N531,0)</f>
        <v>0</v>
      </c>
      <c r="BH531" s="134" t="n">
        <f aca="false">IF(U531="sníž. přenesená",N531,0)</f>
        <v>0</v>
      </c>
      <c r="BI531" s="134" t="n">
        <f aca="false">IF(U531="nulová",N531,0)</f>
        <v>0</v>
      </c>
      <c r="BJ531" s="10" t="s">
        <v>88</v>
      </c>
      <c r="BK531" s="134" t="n">
        <f aca="false">ROUND(L531*K531,2)</f>
        <v>0</v>
      </c>
      <c r="BL531" s="10" t="s">
        <v>339</v>
      </c>
      <c r="BM531" s="10" t="s">
        <v>893</v>
      </c>
    </row>
    <row collapsed="false" customFormat="true" customHeight="true" hidden="false" ht="29.85" outlineLevel="0" r="532" s="193">
      <c r="B532" s="194"/>
      <c r="C532" s="195"/>
      <c r="D532" s="204" t="s">
        <v>149</v>
      </c>
      <c r="E532" s="204"/>
      <c r="F532" s="204"/>
      <c r="G532" s="204"/>
      <c r="H532" s="204"/>
      <c r="I532" s="204"/>
      <c r="J532" s="204"/>
      <c r="K532" s="204"/>
      <c r="L532" s="204"/>
      <c r="M532" s="204"/>
      <c r="N532" s="226" t="n">
        <f aca="false">BK532</f>
        <v>0</v>
      </c>
      <c r="O532" s="226"/>
      <c r="P532" s="226"/>
      <c r="Q532" s="226"/>
      <c r="R532" s="197"/>
      <c r="T532" s="198"/>
      <c r="U532" s="195"/>
      <c r="V532" s="195"/>
      <c r="W532" s="199" t="n">
        <f aca="false">SUM(W533:W543)</f>
        <v>0</v>
      </c>
      <c r="X532" s="195"/>
      <c r="Y532" s="199" t="n">
        <f aca="false">SUM(Y533:Y543)</f>
        <v>0.16538144</v>
      </c>
      <c r="Z532" s="195"/>
      <c r="AA532" s="200" t="n">
        <f aca="false">SUM(AA533:AA543)</f>
        <v>0</v>
      </c>
      <c r="AR532" s="201" t="s">
        <v>88</v>
      </c>
      <c r="AT532" s="202" t="s">
        <v>75</v>
      </c>
      <c r="AU532" s="202" t="s">
        <v>83</v>
      </c>
      <c r="AY532" s="201" t="s">
        <v>175</v>
      </c>
      <c r="BK532" s="203" t="n">
        <f aca="false">SUM(BK533:BK543)</f>
        <v>0</v>
      </c>
    </row>
    <row collapsed="false" customFormat="true" customHeight="true" hidden="false" ht="31.5" outlineLevel="0" r="533" s="32">
      <c r="B533" s="171"/>
      <c r="C533" s="206" t="s">
        <v>894</v>
      </c>
      <c r="D533" s="206" t="s">
        <v>177</v>
      </c>
      <c r="E533" s="207" t="s">
        <v>895</v>
      </c>
      <c r="F533" s="208" t="s">
        <v>896</v>
      </c>
      <c r="G533" s="208"/>
      <c r="H533" s="208"/>
      <c r="I533" s="208"/>
      <c r="J533" s="209" t="s">
        <v>221</v>
      </c>
      <c r="K533" s="210" t="n">
        <v>972.832</v>
      </c>
      <c r="L533" s="211" t="n">
        <v>0</v>
      </c>
      <c r="M533" s="211"/>
      <c r="N533" s="212" t="n">
        <f aca="false">ROUND(L533*K533,2)</f>
        <v>0</v>
      </c>
      <c r="O533" s="212"/>
      <c r="P533" s="212"/>
      <c r="Q533" s="212"/>
      <c r="R533" s="173"/>
      <c r="T533" s="213"/>
      <c r="U533" s="44" t="s">
        <v>43</v>
      </c>
      <c r="V533" s="34"/>
      <c r="W533" s="214" t="n">
        <f aca="false">V533*K533</f>
        <v>0</v>
      </c>
      <c r="X533" s="214" t="n">
        <v>0.00017</v>
      </c>
      <c r="Y533" s="214" t="n">
        <f aca="false">X533*K533</f>
        <v>0.16538144</v>
      </c>
      <c r="Z533" s="214" t="n">
        <v>0</v>
      </c>
      <c r="AA533" s="215" t="n">
        <f aca="false">Z533*K533</f>
        <v>0</v>
      </c>
      <c r="AR533" s="10" t="s">
        <v>339</v>
      </c>
      <c r="AT533" s="10" t="s">
        <v>177</v>
      </c>
      <c r="AU533" s="10" t="s">
        <v>88</v>
      </c>
      <c r="AY533" s="10" t="s">
        <v>175</v>
      </c>
      <c r="BE533" s="134" t="n">
        <f aca="false">IF(U533="základní",N533,0)</f>
        <v>0</v>
      </c>
      <c r="BF533" s="134" t="n">
        <f aca="false">IF(U533="snížená",N533,0)</f>
        <v>0</v>
      </c>
      <c r="BG533" s="134" t="n">
        <f aca="false">IF(U533="zákl. přenesená",N533,0)</f>
        <v>0</v>
      </c>
      <c r="BH533" s="134" t="n">
        <f aca="false">IF(U533="sníž. přenesená",N533,0)</f>
        <v>0</v>
      </c>
      <c r="BI533" s="134" t="n">
        <f aca="false">IF(U533="nulová",N533,0)</f>
        <v>0</v>
      </c>
      <c r="BJ533" s="10" t="s">
        <v>88</v>
      </c>
      <c r="BK533" s="134" t="n">
        <f aca="false">ROUND(L533*K533,2)</f>
        <v>0</v>
      </c>
      <c r="BL533" s="10" t="s">
        <v>339</v>
      </c>
      <c r="BM533" s="10" t="s">
        <v>897</v>
      </c>
    </row>
    <row collapsed="false" customFormat="true" customHeight="true" hidden="false" ht="22.5" outlineLevel="0" r="534" s="216">
      <c r="B534" s="217"/>
      <c r="C534" s="218"/>
      <c r="D534" s="218"/>
      <c r="E534" s="219"/>
      <c r="F534" s="220" t="s">
        <v>898</v>
      </c>
      <c r="G534" s="220"/>
      <c r="H534" s="220"/>
      <c r="I534" s="220"/>
      <c r="J534" s="218"/>
      <c r="K534" s="221" t="n">
        <v>228.664</v>
      </c>
      <c r="L534" s="218"/>
      <c r="M534" s="218"/>
      <c r="N534" s="218"/>
      <c r="O534" s="218"/>
      <c r="P534" s="218"/>
      <c r="Q534" s="218"/>
      <c r="R534" s="222"/>
      <c r="T534" s="223"/>
      <c r="U534" s="218"/>
      <c r="V534" s="218"/>
      <c r="W534" s="218"/>
      <c r="X534" s="218"/>
      <c r="Y534" s="218"/>
      <c r="Z534" s="218"/>
      <c r="AA534" s="224"/>
      <c r="AT534" s="225" t="s">
        <v>201</v>
      </c>
      <c r="AU534" s="225" t="s">
        <v>88</v>
      </c>
      <c r="AV534" s="216" t="s">
        <v>88</v>
      </c>
      <c r="AW534" s="216" t="s">
        <v>33</v>
      </c>
      <c r="AX534" s="216" t="s">
        <v>76</v>
      </c>
      <c r="AY534" s="225" t="s">
        <v>175</v>
      </c>
    </row>
    <row collapsed="false" customFormat="true" customHeight="true" hidden="false" ht="22.5" outlineLevel="0" r="535" s="238">
      <c r="B535" s="239"/>
      <c r="C535" s="240"/>
      <c r="D535" s="240"/>
      <c r="E535" s="241"/>
      <c r="F535" s="247" t="s">
        <v>899</v>
      </c>
      <c r="G535" s="247"/>
      <c r="H535" s="247"/>
      <c r="I535" s="247"/>
      <c r="J535" s="240"/>
      <c r="K535" s="241"/>
      <c r="L535" s="240"/>
      <c r="M535" s="240"/>
      <c r="N535" s="240"/>
      <c r="O535" s="240"/>
      <c r="P535" s="240"/>
      <c r="Q535" s="240"/>
      <c r="R535" s="243"/>
      <c r="T535" s="244"/>
      <c r="U535" s="240"/>
      <c r="V535" s="240"/>
      <c r="W535" s="240"/>
      <c r="X535" s="240"/>
      <c r="Y535" s="240"/>
      <c r="Z535" s="240"/>
      <c r="AA535" s="245"/>
      <c r="AT535" s="246" t="s">
        <v>201</v>
      </c>
      <c r="AU535" s="246" t="s">
        <v>88</v>
      </c>
      <c r="AV535" s="238" t="s">
        <v>83</v>
      </c>
      <c r="AW535" s="238" t="s">
        <v>33</v>
      </c>
      <c r="AX535" s="238" t="s">
        <v>76</v>
      </c>
      <c r="AY535" s="246" t="s">
        <v>175</v>
      </c>
    </row>
    <row collapsed="false" customFormat="true" customHeight="true" hidden="false" ht="22.5" outlineLevel="0" r="536" s="216">
      <c r="B536" s="217"/>
      <c r="C536" s="218"/>
      <c r="D536" s="218"/>
      <c r="E536" s="219"/>
      <c r="F536" s="227" t="s">
        <v>900</v>
      </c>
      <c r="G536" s="227"/>
      <c r="H536" s="227"/>
      <c r="I536" s="227"/>
      <c r="J536" s="218"/>
      <c r="K536" s="221" t="n">
        <v>283.2</v>
      </c>
      <c r="L536" s="218"/>
      <c r="M536" s="218"/>
      <c r="N536" s="218"/>
      <c r="O536" s="218"/>
      <c r="P536" s="218"/>
      <c r="Q536" s="218"/>
      <c r="R536" s="222"/>
      <c r="T536" s="223"/>
      <c r="U536" s="218"/>
      <c r="V536" s="218"/>
      <c r="W536" s="218"/>
      <c r="X536" s="218"/>
      <c r="Y536" s="218"/>
      <c r="Z536" s="218"/>
      <c r="AA536" s="224"/>
      <c r="AT536" s="225" t="s">
        <v>201</v>
      </c>
      <c r="AU536" s="225" t="s">
        <v>88</v>
      </c>
      <c r="AV536" s="216" t="s">
        <v>88</v>
      </c>
      <c r="AW536" s="216" t="s">
        <v>33</v>
      </c>
      <c r="AX536" s="216" t="s">
        <v>76</v>
      </c>
      <c r="AY536" s="225" t="s">
        <v>175</v>
      </c>
    </row>
    <row collapsed="false" customFormat="true" customHeight="true" hidden="false" ht="22.5" outlineLevel="0" r="537" s="216">
      <c r="B537" s="217"/>
      <c r="C537" s="218"/>
      <c r="D537" s="218"/>
      <c r="E537" s="219"/>
      <c r="F537" s="227" t="s">
        <v>901</v>
      </c>
      <c r="G537" s="227"/>
      <c r="H537" s="227"/>
      <c r="I537" s="227"/>
      <c r="J537" s="218"/>
      <c r="K537" s="221" t="n">
        <v>57.6</v>
      </c>
      <c r="L537" s="218"/>
      <c r="M537" s="218"/>
      <c r="N537" s="218"/>
      <c r="O537" s="218"/>
      <c r="P537" s="218"/>
      <c r="Q537" s="218"/>
      <c r="R537" s="222"/>
      <c r="T537" s="223"/>
      <c r="U537" s="218"/>
      <c r="V537" s="218"/>
      <c r="W537" s="218"/>
      <c r="X537" s="218"/>
      <c r="Y537" s="218"/>
      <c r="Z537" s="218"/>
      <c r="AA537" s="224"/>
      <c r="AT537" s="225" t="s">
        <v>201</v>
      </c>
      <c r="AU537" s="225" t="s">
        <v>88</v>
      </c>
      <c r="AV537" s="216" t="s">
        <v>88</v>
      </c>
      <c r="AW537" s="216" t="s">
        <v>33</v>
      </c>
      <c r="AX537" s="216" t="s">
        <v>76</v>
      </c>
      <c r="AY537" s="225" t="s">
        <v>175</v>
      </c>
    </row>
    <row collapsed="false" customFormat="true" customHeight="true" hidden="false" ht="22.5" outlineLevel="0" r="538" s="216">
      <c r="B538" s="217"/>
      <c r="C538" s="218"/>
      <c r="D538" s="218"/>
      <c r="E538" s="219"/>
      <c r="F538" s="227" t="s">
        <v>902</v>
      </c>
      <c r="G538" s="227"/>
      <c r="H538" s="227"/>
      <c r="I538" s="227"/>
      <c r="J538" s="218"/>
      <c r="K538" s="221" t="n">
        <v>68.32</v>
      </c>
      <c r="L538" s="218"/>
      <c r="M538" s="218"/>
      <c r="N538" s="218"/>
      <c r="O538" s="218"/>
      <c r="P538" s="218"/>
      <c r="Q538" s="218"/>
      <c r="R538" s="222"/>
      <c r="T538" s="223"/>
      <c r="U538" s="218"/>
      <c r="V538" s="218"/>
      <c r="W538" s="218"/>
      <c r="X538" s="218"/>
      <c r="Y538" s="218"/>
      <c r="Z538" s="218"/>
      <c r="AA538" s="224"/>
      <c r="AT538" s="225" t="s">
        <v>201</v>
      </c>
      <c r="AU538" s="225" t="s">
        <v>88</v>
      </c>
      <c r="AV538" s="216" t="s">
        <v>88</v>
      </c>
      <c r="AW538" s="216" t="s">
        <v>33</v>
      </c>
      <c r="AX538" s="216" t="s">
        <v>76</v>
      </c>
      <c r="AY538" s="225" t="s">
        <v>175</v>
      </c>
    </row>
    <row collapsed="false" customFormat="true" customHeight="true" hidden="false" ht="22.5" outlineLevel="0" r="539" s="216">
      <c r="B539" s="217"/>
      <c r="C539" s="218"/>
      <c r="D539" s="218"/>
      <c r="E539" s="219"/>
      <c r="F539" s="227" t="s">
        <v>903</v>
      </c>
      <c r="G539" s="227"/>
      <c r="H539" s="227"/>
      <c r="I539" s="227"/>
      <c r="J539" s="218"/>
      <c r="K539" s="221" t="n">
        <v>34.56</v>
      </c>
      <c r="L539" s="218"/>
      <c r="M539" s="218"/>
      <c r="N539" s="218"/>
      <c r="O539" s="218"/>
      <c r="P539" s="218"/>
      <c r="Q539" s="218"/>
      <c r="R539" s="222"/>
      <c r="T539" s="223"/>
      <c r="U539" s="218"/>
      <c r="V539" s="218"/>
      <c r="W539" s="218"/>
      <c r="X539" s="218"/>
      <c r="Y539" s="218"/>
      <c r="Z539" s="218"/>
      <c r="AA539" s="224"/>
      <c r="AT539" s="225" t="s">
        <v>201</v>
      </c>
      <c r="AU539" s="225" t="s">
        <v>88</v>
      </c>
      <c r="AV539" s="216" t="s">
        <v>88</v>
      </c>
      <c r="AW539" s="216" t="s">
        <v>33</v>
      </c>
      <c r="AX539" s="216" t="s">
        <v>76</v>
      </c>
      <c r="AY539" s="225" t="s">
        <v>175</v>
      </c>
    </row>
    <row collapsed="false" customFormat="true" customHeight="true" hidden="false" ht="22.5" outlineLevel="0" r="540" s="216">
      <c r="B540" s="217"/>
      <c r="C540" s="218"/>
      <c r="D540" s="218"/>
      <c r="E540" s="219"/>
      <c r="F540" s="227" t="s">
        <v>904</v>
      </c>
      <c r="G540" s="227"/>
      <c r="H540" s="227"/>
      <c r="I540" s="227"/>
      <c r="J540" s="218"/>
      <c r="K540" s="221" t="n">
        <v>12.288</v>
      </c>
      <c r="L540" s="218"/>
      <c r="M540" s="218"/>
      <c r="N540" s="218"/>
      <c r="O540" s="218"/>
      <c r="P540" s="218"/>
      <c r="Q540" s="218"/>
      <c r="R540" s="222"/>
      <c r="T540" s="223"/>
      <c r="U540" s="218"/>
      <c r="V540" s="218"/>
      <c r="W540" s="218"/>
      <c r="X540" s="218"/>
      <c r="Y540" s="218"/>
      <c r="Z540" s="218"/>
      <c r="AA540" s="224"/>
      <c r="AT540" s="225" t="s">
        <v>201</v>
      </c>
      <c r="AU540" s="225" t="s">
        <v>88</v>
      </c>
      <c r="AV540" s="216" t="s">
        <v>88</v>
      </c>
      <c r="AW540" s="216" t="s">
        <v>33</v>
      </c>
      <c r="AX540" s="216" t="s">
        <v>76</v>
      </c>
      <c r="AY540" s="225" t="s">
        <v>175</v>
      </c>
    </row>
    <row collapsed="false" customFormat="true" customHeight="true" hidden="false" ht="22.5" outlineLevel="0" r="541" s="216">
      <c r="B541" s="217"/>
      <c r="C541" s="218"/>
      <c r="D541" s="218"/>
      <c r="E541" s="219"/>
      <c r="F541" s="227" t="s">
        <v>905</v>
      </c>
      <c r="G541" s="227"/>
      <c r="H541" s="227"/>
      <c r="I541" s="227"/>
      <c r="J541" s="218"/>
      <c r="K541" s="221" t="n">
        <v>42.24</v>
      </c>
      <c r="L541" s="218"/>
      <c r="M541" s="218"/>
      <c r="N541" s="218"/>
      <c r="O541" s="218"/>
      <c r="P541" s="218"/>
      <c r="Q541" s="218"/>
      <c r="R541" s="222"/>
      <c r="T541" s="223"/>
      <c r="U541" s="218"/>
      <c r="V541" s="218"/>
      <c r="W541" s="218"/>
      <c r="X541" s="218"/>
      <c r="Y541" s="218"/>
      <c r="Z541" s="218"/>
      <c r="AA541" s="224"/>
      <c r="AT541" s="225" t="s">
        <v>201</v>
      </c>
      <c r="AU541" s="225" t="s">
        <v>88</v>
      </c>
      <c r="AV541" s="216" t="s">
        <v>88</v>
      </c>
      <c r="AW541" s="216" t="s">
        <v>33</v>
      </c>
      <c r="AX541" s="216" t="s">
        <v>76</v>
      </c>
      <c r="AY541" s="225" t="s">
        <v>175</v>
      </c>
    </row>
    <row collapsed="false" customFormat="true" customHeight="true" hidden="false" ht="22.5" outlineLevel="0" r="542" s="216">
      <c r="B542" s="217"/>
      <c r="C542" s="218"/>
      <c r="D542" s="218"/>
      <c r="E542" s="219"/>
      <c r="F542" s="227" t="s">
        <v>906</v>
      </c>
      <c r="G542" s="227"/>
      <c r="H542" s="227"/>
      <c r="I542" s="227"/>
      <c r="J542" s="218"/>
      <c r="K542" s="221" t="n">
        <v>245.96</v>
      </c>
      <c r="L542" s="218"/>
      <c r="M542" s="218"/>
      <c r="N542" s="218"/>
      <c r="O542" s="218"/>
      <c r="P542" s="218"/>
      <c r="Q542" s="218"/>
      <c r="R542" s="222"/>
      <c r="T542" s="223"/>
      <c r="U542" s="218"/>
      <c r="V542" s="218"/>
      <c r="W542" s="218"/>
      <c r="X542" s="218"/>
      <c r="Y542" s="218"/>
      <c r="Z542" s="218"/>
      <c r="AA542" s="224"/>
      <c r="AT542" s="225" t="s">
        <v>201</v>
      </c>
      <c r="AU542" s="225" t="s">
        <v>88</v>
      </c>
      <c r="AV542" s="216" t="s">
        <v>88</v>
      </c>
      <c r="AW542" s="216" t="s">
        <v>33</v>
      </c>
      <c r="AX542" s="216" t="s">
        <v>76</v>
      </c>
      <c r="AY542" s="225" t="s">
        <v>175</v>
      </c>
    </row>
    <row collapsed="false" customFormat="true" customHeight="true" hidden="false" ht="22.5" outlineLevel="0" r="543" s="228">
      <c r="B543" s="229"/>
      <c r="C543" s="230"/>
      <c r="D543" s="230"/>
      <c r="E543" s="231"/>
      <c r="F543" s="232" t="s">
        <v>214</v>
      </c>
      <c r="G543" s="232"/>
      <c r="H543" s="232"/>
      <c r="I543" s="232"/>
      <c r="J543" s="230"/>
      <c r="K543" s="233" t="n">
        <v>972.832</v>
      </c>
      <c r="L543" s="230"/>
      <c r="M543" s="230"/>
      <c r="N543" s="230"/>
      <c r="O543" s="230"/>
      <c r="P543" s="230"/>
      <c r="Q543" s="230"/>
      <c r="R543" s="234"/>
      <c r="T543" s="235"/>
      <c r="U543" s="230"/>
      <c r="V543" s="230"/>
      <c r="W543" s="230"/>
      <c r="X543" s="230"/>
      <c r="Y543" s="230"/>
      <c r="Z543" s="230"/>
      <c r="AA543" s="236"/>
      <c r="AT543" s="237" t="s">
        <v>201</v>
      </c>
      <c r="AU543" s="237" t="s">
        <v>88</v>
      </c>
      <c r="AV543" s="228" t="s">
        <v>181</v>
      </c>
      <c r="AW543" s="228" t="s">
        <v>33</v>
      </c>
      <c r="AX543" s="228" t="s">
        <v>83</v>
      </c>
      <c r="AY543" s="237" t="s">
        <v>175</v>
      </c>
    </row>
    <row collapsed="false" customFormat="true" customHeight="true" hidden="false" ht="29.85" outlineLevel="0" r="544" s="193">
      <c r="B544" s="194"/>
      <c r="C544" s="195"/>
      <c r="D544" s="204" t="s">
        <v>150</v>
      </c>
      <c r="E544" s="204"/>
      <c r="F544" s="204"/>
      <c r="G544" s="204"/>
      <c r="H544" s="204"/>
      <c r="I544" s="204"/>
      <c r="J544" s="204"/>
      <c r="K544" s="204"/>
      <c r="L544" s="204"/>
      <c r="M544" s="204"/>
      <c r="N544" s="205" t="n">
        <f aca="false">BK544</f>
        <v>0</v>
      </c>
      <c r="O544" s="205"/>
      <c r="P544" s="205"/>
      <c r="Q544" s="205"/>
      <c r="R544" s="197"/>
      <c r="T544" s="198"/>
      <c r="U544" s="195"/>
      <c r="V544" s="195"/>
      <c r="W544" s="199" t="n">
        <f aca="false">SUM(W545:W555)</f>
        <v>0</v>
      </c>
      <c r="X544" s="195"/>
      <c r="Y544" s="199" t="n">
        <f aca="false">SUM(Y545:Y555)</f>
        <v>0.3658438</v>
      </c>
      <c r="Z544" s="195"/>
      <c r="AA544" s="200" t="n">
        <f aca="false">SUM(AA545:AA555)</f>
        <v>0</v>
      </c>
      <c r="AR544" s="201" t="s">
        <v>88</v>
      </c>
      <c r="AT544" s="202" t="s">
        <v>75</v>
      </c>
      <c r="AU544" s="202" t="s">
        <v>83</v>
      </c>
      <c r="AY544" s="201" t="s">
        <v>175</v>
      </c>
      <c r="BK544" s="203" t="n">
        <f aca="false">SUM(BK545:BK555)</f>
        <v>0</v>
      </c>
    </row>
    <row collapsed="false" customFormat="true" customHeight="true" hidden="false" ht="31.5" outlineLevel="0" r="545" s="32">
      <c r="B545" s="171"/>
      <c r="C545" s="206" t="s">
        <v>907</v>
      </c>
      <c r="D545" s="206" t="s">
        <v>177</v>
      </c>
      <c r="E545" s="207" t="s">
        <v>908</v>
      </c>
      <c r="F545" s="208" t="s">
        <v>909</v>
      </c>
      <c r="G545" s="208"/>
      <c r="H545" s="208"/>
      <c r="I545" s="208"/>
      <c r="J545" s="209" t="s">
        <v>221</v>
      </c>
      <c r="K545" s="210" t="n">
        <v>63.3</v>
      </c>
      <c r="L545" s="211" t="n">
        <v>0</v>
      </c>
      <c r="M545" s="211"/>
      <c r="N545" s="212" t="n">
        <f aca="false">ROUND(L545*K545,2)</f>
        <v>0</v>
      </c>
      <c r="O545" s="212"/>
      <c r="P545" s="212"/>
      <c r="Q545" s="212"/>
      <c r="R545" s="173"/>
      <c r="T545" s="213"/>
      <c r="U545" s="44" t="s">
        <v>43</v>
      </c>
      <c r="V545" s="34"/>
      <c r="W545" s="214" t="n">
        <f aca="false">V545*K545</f>
        <v>0</v>
      </c>
      <c r="X545" s="214" t="n">
        <v>0</v>
      </c>
      <c r="Y545" s="214" t="n">
        <f aca="false">X545*K545</f>
        <v>0</v>
      </c>
      <c r="Z545" s="214" t="n">
        <v>0</v>
      </c>
      <c r="AA545" s="215" t="n">
        <f aca="false">Z545*K545</f>
        <v>0</v>
      </c>
      <c r="AR545" s="10" t="s">
        <v>339</v>
      </c>
      <c r="AT545" s="10" t="s">
        <v>177</v>
      </c>
      <c r="AU545" s="10" t="s">
        <v>88</v>
      </c>
      <c r="AY545" s="10" t="s">
        <v>175</v>
      </c>
      <c r="BE545" s="134" t="n">
        <f aca="false">IF(U545="základní",N545,0)</f>
        <v>0</v>
      </c>
      <c r="BF545" s="134" t="n">
        <f aca="false">IF(U545="snížená",N545,0)</f>
        <v>0</v>
      </c>
      <c r="BG545" s="134" t="n">
        <f aca="false">IF(U545="zákl. přenesená",N545,0)</f>
        <v>0</v>
      </c>
      <c r="BH545" s="134" t="n">
        <f aca="false">IF(U545="sníž. přenesená",N545,0)</f>
        <v>0</v>
      </c>
      <c r="BI545" s="134" t="n">
        <f aca="false">IF(U545="nulová",N545,0)</f>
        <v>0</v>
      </c>
      <c r="BJ545" s="10" t="s">
        <v>88</v>
      </c>
      <c r="BK545" s="134" t="n">
        <f aca="false">ROUND(L545*K545,2)</f>
        <v>0</v>
      </c>
      <c r="BL545" s="10" t="s">
        <v>339</v>
      </c>
      <c r="BM545" s="10" t="s">
        <v>910</v>
      </c>
    </row>
    <row collapsed="false" customFormat="true" customHeight="true" hidden="false" ht="22.5" outlineLevel="0" r="546" s="216">
      <c r="B546" s="217"/>
      <c r="C546" s="218"/>
      <c r="D546" s="218"/>
      <c r="E546" s="219"/>
      <c r="F546" s="220" t="s">
        <v>338</v>
      </c>
      <c r="G546" s="220"/>
      <c r="H546" s="220"/>
      <c r="I546" s="220"/>
      <c r="J546" s="218"/>
      <c r="K546" s="221" t="n">
        <v>63.3</v>
      </c>
      <c r="L546" s="218"/>
      <c r="M546" s="218"/>
      <c r="N546" s="218"/>
      <c r="O546" s="218"/>
      <c r="P546" s="218"/>
      <c r="Q546" s="218"/>
      <c r="R546" s="222"/>
      <c r="T546" s="223"/>
      <c r="U546" s="218"/>
      <c r="V546" s="218"/>
      <c r="W546" s="218"/>
      <c r="X546" s="218"/>
      <c r="Y546" s="218"/>
      <c r="Z546" s="218"/>
      <c r="AA546" s="224"/>
      <c r="AT546" s="225" t="s">
        <v>201</v>
      </c>
      <c r="AU546" s="225" t="s">
        <v>88</v>
      </c>
      <c r="AV546" s="216" t="s">
        <v>88</v>
      </c>
      <c r="AW546" s="216" t="s">
        <v>33</v>
      </c>
      <c r="AX546" s="216" t="s">
        <v>83</v>
      </c>
      <c r="AY546" s="225" t="s">
        <v>175</v>
      </c>
    </row>
    <row collapsed="false" customFormat="true" customHeight="true" hidden="false" ht="31.5" outlineLevel="0" r="547" s="32">
      <c r="B547" s="171"/>
      <c r="C547" s="248" t="s">
        <v>911</v>
      </c>
      <c r="D547" s="248" t="s">
        <v>295</v>
      </c>
      <c r="E547" s="249" t="s">
        <v>912</v>
      </c>
      <c r="F547" s="250" t="s">
        <v>913</v>
      </c>
      <c r="G547" s="250"/>
      <c r="H547" s="250"/>
      <c r="I547" s="250"/>
      <c r="J547" s="251" t="s">
        <v>221</v>
      </c>
      <c r="K547" s="252" t="n">
        <v>66.465</v>
      </c>
      <c r="L547" s="253" t="n">
        <v>0</v>
      </c>
      <c r="M547" s="253"/>
      <c r="N547" s="254" t="n">
        <f aca="false">ROUND(L547*K547,2)</f>
        <v>0</v>
      </c>
      <c r="O547" s="254"/>
      <c r="P547" s="254"/>
      <c r="Q547" s="254"/>
      <c r="R547" s="173"/>
      <c r="T547" s="213"/>
      <c r="U547" s="44" t="s">
        <v>43</v>
      </c>
      <c r="V547" s="34"/>
      <c r="W547" s="214" t="n">
        <f aca="false">V547*K547</f>
        <v>0</v>
      </c>
      <c r="X547" s="214" t="n">
        <v>0</v>
      </c>
      <c r="Y547" s="214" t="n">
        <f aca="false">X547*K547</f>
        <v>0</v>
      </c>
      <c r="Z547" s="214" t="n">
        <v>0</v>
      </c>
      <c r="AA547" s="215" t="n">
        <f aca="false">Z547*K547</f>
        <v>0</v>
      </c>
      <c r="AR547" s="10" t="s">
        <v>368</v>
      </c>
      <c r="AT547" s="10" t="s">
        <v>295</v>
      </c>
      <c r="AU547" s="10" t="s">
        <v>88</v>
      </c>
      <c r="AY547" s="10" t="s">
        <v>175</v>
      </c>
      <c r="BE547" s="134" t="n">
        <f aca="false">IF(U547="základní",N547,0)</f>
        <v>0</v>
      </c>
      <c r="BF547" s="134" t="n">
        <f aca="false">IF(U547="snížená",N547,0)</f>
        <v>0</v>
      </c>
      <c r="BG547" s="134" t="n">
        <f aca="false">IF(U547="zákl. přenesená",N547,0)</f>
        <v>0</v>
      </c>
      <c r="BH547" s="134" t="n">
        <f aca="false">IF(U547="sníž. přenesená",N547,0)</f>
        <v>0</v>
      </c>
      <c r="BI547" s="134" t="n">
        <f aca="false">IF(U547="nulová",N547,0)</f>
        <v>0</v>
      </c>
      <c r="BJ547" s="10" t="s">
        <v>88</v>
      </c>
      <c r="BK547" s="134" t="n">
        <f aca="false">ROUND(L547*K547,2)</f>
        <v>0</v>
      </c>
      <c r="BL547" s="10" t="s">
        <v>339</v>
      </c>
      <c r="BM547" s="10" t="s">
        <v>914</v>
      </c>
    </row>
    <row collapsed="false" customFormat="true" customHeight="true" hidden="false" ht="22.5" outlineLevel="0" r="548" s="216">
      <c r="B548" s="217"/>
      <c r="C548" s="218"/>
      <c r="D548" s="218"/>
      <c r="E548" s="219"/>
      <c r="F548" s="220" t="s">
        <v>915</v>
      </c>
      <c r="G548" s="220"/>
      <c r="H548" s="220"/>
      <c r="I548" s="220"/>
      <c r="J548" s="218"/>
      <c r="K548" s="221" t="n">
        <v>63.3</v>
      </c>
      <c r="L548" s="218"/>
      <c r="M548" s="218"/>
      <c r="N548" s="218"/>
      <c r="O548" s="218"/>
      <c r="P548" s="218"/>
      <c r="Q548" s="218"/>
      <c r="R548" s="222"/>
      <c r="T548" s="223"/>
      <c r="U548" s="218"/>
      <c r="V548" s="218"/>
      <c r="W548" s="218"/>
      <c r="X548" s="218"/>
      <c r="Y548" s="218"/>
      <c r="Z548" s="218"/>
      <c r="AA548" s="224"/>
      <c r="AT548" s="225" t="s">
        <v>201</v>
      </c>
      <c r="AU548" s="225" t="s">
        <v>88</v>
      </c>
      <c r="AV548" s="216" t="s">
        <v>88</v>
      </c>
      <c r="AW548" s="216" t="s">
        <v>33</v>
      </c>
      <c r="AX548" s="216" t="s">
        <v>83</v>
      </c>
      <c r="AY548" s="225" t="s">
        <v>175</v>
      </c>
    </row>
    <row collapsed="false" customFormat="true" customHeight="true" hidden="false" ht="31.5" outlineLevel="0" r="549" s="32">
      <c r="B549" s="171"/>
      <c r="C549" s="206" t="s">
        <v>916</v>
      </c>
      <c r="D549" s="206" t="s">
        <v>177</v>
      </c>
      <c r="E549" s="207" t="s">
        <v>917</v>
      </c>
      <c r="F549" s="208" t="s">
        <v>918</v>
      </c>
      <c r="G549" s="208"/>
      <c r="H549" s="208"/>
      <c r="I549" s="208"/>
      <c r="J549" s="209" t="s">
        <v>221</v>
      </c>
      <c r="K549" s="210" t="n">
        <v>746.62</v>
      </c>
      <c r="L549" s="211" t="n">
        <v>0</v>
      </c>
      <c r="M549" s="211"/>
      <c r="N549" s="212" t="n">
        <f aca="false">ROUND(L549*K549,2)</f>
        <v>0</v>
      </c>
      <c r="O549" s="212"/>
      <c r="P549" s="212"/>
      <c r="Q549" s="212"/>
      <c r="R549" s="173"/>
      <c r="T549" s="213"/>
      <c r="U549" s="44" t="s">
        <v>43</v>
      </c>
      <c r="V549" s="34"/>
      <c r="W549" s="214" t="n">
        <f aca="false">V549*K549</f>
        <v>0</v>
      </c>
      <c r="X549" s="214" t="n">
        <v>0.0002</v>
      </c>
      <c r="Y549" s="214" t="n">
        <f aca="false">X549*K549</f>
        <v>0.149324</v>
      </c>
      <c r="Z549" s="214" t="n">
        <v>0</v>
      </c>
      <c r="AA549" s="215" t="n">
        <f aca="false">Z549*K549</f>
        <v>0</v>
      </c>
      <c r="AR549" s="10" t="s">
        <v>339</v>
      </c>
      <c r="AT549" s="10" t="s">
        <v>177</v>
      </c>
      <c r="AU549" s="10" t="s">
        <v>88</v>
      </c>
      <c r="AY549" s="10" t="s">
        <v>175</v>
      </c>
      <c r="BE549" s="134" t="n">
        <f aca="false">IF(U549="základní",N549,0)</f>
        <v>0</v>
      </c>
      <c r="BF549" s="134" t="n">
        <f aca="false">IF(U549="snížená",N549,0)</f>
        <v>0</v>
      </c>
      <c r="BG549" s="134" t="n">
        <f aca="false">IF(U549="zákl. přenesená",N549,0)</f>
        <v>0</v>
      </c>
      <c r="BH549" s="134" t="n">
        <f aca="false">IF(U549="sníž. přenesená",N549,0)</f>
        <v>0</v>
      </c>
      <c r="BI549" s="134" t="n">
        <f aca="false">IF(U549="nulová",N549,0)</f>
        <v>0</v>
      </c>
      <c r="BJ549" s="10" t="s">
        <v>88</v>
      </c>
      <c r="BK549" s="134" t="n">
        <f aca="false">ROUND(L549*K549,2)</f>
        <v>0</v>
      </c>
      <c r="BL549" s="10" t="s">
        <v>339</v>
      </c>
      <c r="BM549" s="10" t="s">
        <v>919</v>
      </c>
    </row>
    <row collapsed="false" customFormat="true" customHeight="true" hidden="false" ht="44.25" outlineLevel="0" r="550" s="32">
      <c r="B550" s="171"/>
      <c r="C550" s="206" t="s">
        <v>920</v>
      </c>
      <c r="D550" s="206" t="s">
        <v>177</v>
      </c>
      <c r="E550" s="207" t="s">
        <v>921</v>
      </c>
      <c r="F550" s="208" t="s">
        <v>922</v>
      </c>
      <c r="G550" s="208"/>
      <c r="H550" s="208"/>
      <c r="I550" s="208"/>
      <c r="J550" s="209" t="s">
        <v>221</v>
      </c>
      <c r="K550" s="210" t="n">
        <v>746.62</v>
      </c>
      <c r="L550" s="211" t="n">
        <v>0</v>
      </c>
      <c r="M550" s="211"/>
      <c r="N550" s="212" t="n">
        <f aca="false">ROUND(L550*K550,2)</f>
        <v>0</v>
      </c>
      <c r="O550" s="212"/>
      <c r="P550" s="212"/>
      <c r="Q550" s="212"/>
      <c r="R550" s="173"/>
      <c r="T550" s="213"/>
      <c r="U550" s="44" t="s">
        <v>43</v>
      </c>
      <c r="V550" s="34"/>
      <c r="W550" s="214" t="n">
        <f aca="false">V550*K550</f>
        <v>0</v>
      </c>
      <c r="X550" s="214" t="n">
        <v>0.00029</v>
      </c>
      <c r="Y550" s="214" t="n">
        <f aca="false">X550*K550</f>
        <v>0.2165198</v>
      </c>
      <c r="Z550" s="214" t="n">
        <v>0</v>
      </c>
      <c r="AA550" s="215" t="n">
        <f aca="false">Z550*K550</f>
        <v>0</v>
      </c>
      <c r="AR550" s="10" t="s">
        <v>339</v>
      </c>
      <c r="AT550" s="10" t="s">
        <v>177</v>
      </c>
      <c r="AU550" s="10" t="s">
        <v>88</v>
      </c>
      <c r="AY550" s="10" t="s">
        <v>175</v>
      </c>
      <c r="BE550" s="134" t="n">
        <f aca="false">IF(U550="základní",N550,0)</f>
        <v>0</v>
      </c>
      <c r="BF550" s="134" t="n">
        <f aca="false">IF(U550="snížená",N550,0)</f>
        <v>0</v>
      </c>
      <c r="BG550" s="134" t="n">
        <f aca="false">IF(U550="zákl. přenesená",N550,0)</f>
        <v>0</v>
      </c>
      <c r="BH550" s="134" t="n">
        <f aca="false">IF(U550="sníž. přenesená",N550,0)</f>
        <v>0</v>
      </c>
      <c r="BI550" s="134" t="n">
        <f aca="false">IF(U550="nulová",N550,0)</f>
        <v>0</v>
      </c>
      <c r="BJ550" s="10" t="s">
        <v>88</v>
      </c>
      <c r="BK550" s="134" t="n">
        <f aca="false">ROUND(L550*K550,2)</f>
        <v>0</v>
      </c>
      <c r="BL550" s="10" t="s">
        <v>339</v>
      </c>
      <c r="BM550" s="10" t="s">
        <v>923</v>
      </c>
    </row>
    <row collapsed="false" customFormat="true" customHeight="true" hidden="false" ht="22.5" outlineLevel="0" r="551" s="216">
      <c r="B551" s="217"/>
      <c r="C551" s="218"/>
      <c r="D551" s="218"/>
      <c r="E551" s="219"/>
      <c r="F551" s="220" t="s">
        <v>637</v>
      </c>
      <c r="G551" s="220"/>
      <c r="H551" s="220"/>
      <c r="I551" s="220"/>
      <c r="J551" s="218"/>
      <c r="K551" s="221" t="n">
        <v>46.08</v>
      </c>
      <c r="L551" s="218"/>
      <c r="M551" s="218"/>
      <c r="N551" s="218"/>
      <c r="O551" s="218"/>
      <c r="P551" s="218"/>
      <c r="Q551" s="218"/>
      <c r="R551" s="222"/>
      <c r="T551" s="223"/>
      <c r="U551" s="218"/>
      <c r="V551" s="218"/>
      <c r="W551" s="218"/>
      <c r="X551" s="218"/>
      <c r="Y551" s="218"/>
      <c r="Z551" s="218"/>
      <c r="AA551" s="224"/>
      <c r="AT551" s="225" t="s">
        <v>201</v>
      </c>
      <c r="AU551" s="225" t="s">
        <v>88</v>
      </c>
      <c r="AV551" s="216" t="s">
        <v>88</v>
      </c>
      <c r="AW551" s="216" t="s">
        <v>33</v>
      </c>
      <c r="AX551" s="216" t="s">
        <v>76</v>
      </c>
      <c r="AY551" s="225" t="s">
        <v>175</v>
      </c>
    </row>
    <row collapsed="false" customFormat="true" customHeight="true" hidden="false" ht="22.5" outlineLevel="0" r="552" s="216">
      <c r="B552" s="217"/>
      <c r="C552" s="218"/>
      <c r="D552" s="218"/>
      <c r="E552" s="219"/>
      <c r="F552" s="227" t="s">
        <v>638</v>
      </c>
      <c r="G552" s="227"/>
      <c r="H552" s="227"/>
      <c r="I552" s="227"/>
      <c r="J552" s="218"/>
      <c r="K552" s="221" t="n">
        <v>139.84</v>
      </c>
      <c r="L552" s="218"/>
      <c r="M552" s="218"/>
      <c r="N552" s="218"/>
      <c r="O552" s="218"/>
      <c r="P552" s="218"/>
      <c r="Q552" s="218"/>
      <c r="R552" s="222"/>
      <c r="T552" s="223"/>
      <c r="U552" s="218"/>
      <c r="V552" s="218"/>
      <c r="W552" s="218"/>
      <c r="X552" s="218"/>
      <c r="Y552" s="218"/>
      <c r="Z552" s="218"/>
      <c r="AA552" s="224"/>
      <c r="AT552" s="225" t="s">
        <v>201</v>
      </c>
      <c r="AU552" s="225" t="s">
        <v>88</v>
      </c>
      <c r="AV552" s="216" t="s">
        <v>88</v>
      </c>
      <c r="AW552" s="216" t="s">
        <v>33</v>
      </c>
      <c r="AX552" s="216" t="s">
        <v>76</v>
      </c>
      <c r="AY552" s="225" t="s">
        <v>175</v>
      </c>
    </row>
    <row collapsed="false" customFormat="true" customHeight="true" hidden="false" ht="31.5" outlineLevel="0" r="553" s="216">
      <c r="B553" s="217"/>
      <c r="C553" s="218"/>
      <c r="D553" s="218"/>
      <c r="E553" s="219"/>
      <c r="F553" s="227" t="s">
        <v>639</v>
      </c>
      <c r="G553" s="227"/>
      <c r="H553" s="227"/>
      <c r="I553" s="227"/>
      <c r="J553" s="218"/>
      <c r="K553" s="221" t="n">
        <v>314.3</v>
      </c>
      <c r="L553" s="218"/>
      <c r="M553" s="218"/>
      <c r="N553" s="218"/>
      <c r="O553" s="218"/>
      <c r="P553" s="218"/>
      <c r="Q553" s="218"/>
      <c r="R553" s="222"/>
      <c r="T553" s="223"/>
      <c r="U553" s="218"/>
      <c r="V553" s="218"/>
      <c r="W553" s="218"/>
      <c r="X553" s="218"/>
      <c r="Y553" s="218"/>
      <c r="Z553" s="218"/>
      <c r="AA553" s="224"/>
      <c r="AT553" s="225" t="s">
        <v>201</v>
      </c>
      <c r="AU553" s="225" t="s">
        <v>88</v>
      </c>
      <c r="AV553" s="216" t="s">
        <v>88</v>
      </c>
      <c r="AW553" s="216" t="s">
        <v>33</v>
      </c>
      <c r="AX553" s="216" t="s">
        <v>76</v>
      </c>
      <c r="AY553" s="225" t="s">
        <v>175</v>
      </c>
    </row>
    <row collapsed="false" customFormat="true" customHeight="true" hidden="false" ht="22.5" outlineLevel="0" r="554" s="216">
      <c r="B554" s="217"/>
      <c r="C554" s="218"/>
      <c r="D554" s="218"/>
      <c r="E554" s="219"/>
      <c r="F554" s="227" t="s">
        <v>668</v>
      </c>
      <c r="G554" s="227"/>
      <c r="H554" s="227"/>
      <c r="I554" s="227"/>
      <c r="J554" s="218"/>
      <c r="K554" s="221" t="n">
        <v>246.4</v>
      </c>
      <c r="L554" s="218"/>
      <c r="M554" s="218"/>
      <c r="N554" s="218"/>
      <c r="O554" s="218"/>
      <c r="P554" s="218"/>
      <c r="Q554" s="218"/>
      <c r="R554" s="222"/>
      <c r="T554" s="223"/>
      <c r="U554" s="218"/>
      <c r="V554" s="218"/>
      <c r="W554" s="218"/>
      <c r="X554" s="218"/>
      <c r="Y554" s="218"/>
      <c r="Z554" s="218"/>
      <c r="AA554" s="224"/>
      <c r="AT554" s="225" t="s">
        <v>201</v>
      </c>
      <c r="AU554" s="225" t="s">
        <v>88</v>
      </c>
      <c r="AV554" s="216" t="s">
        <v>88</v>
      </c>
      <c r="AW554" s="216" t="s">
        <v>33</v>
      </c>
      <c r="AX554" s="216" t="s">
        <v>76</v>
      </c>
      <c r="AY554" s="225" t="s">
        <v>175</v>
      </c>
    </row>
    <row collapsed="false" customFormat="true" customHeight="true" hidden="false" ht="22.5" outlineLevel="0" r="555" s="228">
      <c r="B555" s="229"/>
      <c r="C555" s="230"/>
      <c r="D555" s="230"/>
      <c r="E555" s="231"/>
      <c r="F555" s="232" t="s">
        <v>214</v>
      </c>
      <c r="G555" s="232"/>
      <c r="H555" s="232"/>
      <c r="I555" s="232"/>
      <c r="J555" s="230"/>
      <c r="K555" s="233" t="n">
        <v>746.62</v>
      </c>
      <c r="L555" s="230"/>
      <c r="M555" s="230"/>
      <c r="N555" s="230"/>
      <c r="O555" s="230"/>
      <c r="P555" s="230"/>
      <c r="Q555" s="230"/>
      <c r="R555" s="234"/>
      <c r="T555" s="235"/>
      <c r="U555" s="230"/>
      <c r="V555" s="230"/>
      <c r="W555" s="230"/>
      <c r="X555" s="230"/>
      <c r="Y555" s="230"/>
      <c r="Z555" s="230"/>
      <c r="AA555" s="236"/>
      <c r="AT555" s="237" t="s">
        <v>201</v>
      </c>
      <c r="AU555" s="237" t="s">
        <v>88</v>
      </c>
      <c r="AV555" s="228" t="s">
        <v>181</v>
      </c>
      <c r="AW555" s="228" t="s">
        <v>33</v>
      </c>
      <c r="AX555" s="228" t="s">
        <v>83</v>
      </c>
      <c r="AY555" s="237" t="s">
        <v>175</v>
      </c>
    </row>
    <row collapsed="false" customFormat="true" customHeight="true" hidden="false" ht="49.9" outlineLevel="0" r="556" s="32">
      <c r="B556" s="33"/>
      <c r="C556" s="34"/>
      <c r="D556" s="196" t="s">
        <v>924</v>
      </c>
      <c r="E556" s="34"/>
      <c r="F556" s="34"/>
      <c r="G556" s="34"/>
      <c r="H556" s="34"/>
      <c r="I556" s="34"/>
      <c r="J556" s="34"/>
      <c r="K556" s="34"/>
      <c r="L556" s="34"/>
      <c r="M556" s="34"/>
      <c r="N556" s="268" t="n">
        <f aca="false">BK556</f>
        <v>0</v>
      </c>
      <c r="O556" s="268"/>
      <c r="P556" s="268"/>
      <c r="Q556" s="268"/>
      <c r="R556" s="35"/>
      <c r="T556" s="269"/>
      <c r="U556" s="34"/>
      <c r="V556" s="34"/>
      <c r="W556" s="34"/>
      <c r="X556" s="34"/>
      <c r="Y556" s="34"/>
      <c r="Z556" s="34"/>
      <c r="AA556" s="81"/>
      <c r="AT556" s="10" t="s">
        <v>75</v>
      </c>
      <c r="AU556" s="10" t="s">
        <v>76</v>
      </c>
      <c r="AY556" s="10" t="s">
        <v>925</v>
      </c>
      <c r="BK556" s="134" t="n">
        <f aca="false">SUM(BK557:BK561)</f>
        <v>0</v>
      </c>
    </row>
    <row collapsed="false" customFormat="true" customHeight="true" hidden="false" ht="22.35" outlineLevel="0" r="557" s="32">
      <c r="B557" s="33"/>
      <c r="C557" s="270"/>
      <c r="D557" s="270" t="s">
        <v>177</v>
      </c>
      <c r="E557" s="271"/>
      <c r="F557" s="272"/>
      <c r="G557" s="272"/>
      <c r="H557" s="272"/>
      <c r="I557" s="272"/>
      <c r="J557" s="273"/>
      <c r="K557" s="257"/>
      <c r="L557" s="211"/>
      <c r="M557" s="211"/>
      <c r="N557" s="274" t="n">
        <f aca="false">BK557</f>
        <v>0</v>
      </c>
      <c r="O557" s="274"/>
      <c r="P557" s="274"/>
      <c r="Q557" s="274"/>
      <c r="R557" s="35"/>
      <c r="T557" s="213"/>
      <c r="U557" s="275" t="s">
        <v>43</v>
      </c>
      <c r="V557" s="34"/>
      <c r="W557" s="34"/>
      <c r="X557" s="34"/>
      <c r="Y557" s="34"/>
      <c r="Z557" s="34"/>
      <c r="AA557" s="81"/>
      <c r="AT557" s="10" t="s">
        <v>925</v>
      </c>
      <c r="AU557" s="10" t="s">
        <v>83</v>
      </c>
      <c r="AY557" s="10" t="s">
        <v>925</v>
      </c>
      <c r="BE557" s="134" t="n">
        <f aca="false">IF(U557="základní",N557,0)</f>
        <v>0</v>
      </c>
      <c r="BF557" s="134" t="n">
        <f aca="false">IF(U557="snížená",N557,0)</f>
        <v>0</v>
      </c>
      <c r="BG557" s="134" t="n">
        <f aca="false">IF(U557="zákl. přenesená",N557,0)</f>
        <v>0</v>
      </c>
      <c r="BH557" s="134" t="n">
        <f aca="false">IF(U557="sníž. přenesená",N557,0)</f>
        <v>0</v>
      </c>
      <c r="BI557" s="134" t="n">
        <f aca="false">IF(U557="nulová",N557,0)</f>
        <v>0</v>
      </c>
      <c r="BJ557" s="10" t="s">
        <v>88</v>
      </c>
      <c r="BK557" s="134" t="n">
        <f aca="false">L557*K557</f>
        <v>0</v>
      </c>
    </row>
    <row collapsed="false" customFormat="true" customHeight="true" hidden="false" ht="22.35" outlineLevel="0" r="558" s="32">
      <c r="B558" s="33"/>
      <c r="C558" s="270"/>
      <c r="D558" s="270" t="s">
        <v>177</v>
      </c>
      <c r="E558" s="271"/>
      <c r="F558" s="272"/>
      <c r="G558" s="272"/>
      <c r="H558" s="272"/>
      <c r="I558" s="272"/>
      <c r="J558" s="273"/>
      <c r="K558" s="257"/>
      <c r="L558" s="211"/>
      <c r="M558" s="211"/>
      <c r="N558" s="274" t="n">
        <f aca="false">BK558</f>
        <v>0</v>
      </c>
      <c r="O558" s="274"/>
      <c r="P558" s="274"/>
      <c r="Q558" s="274"/>
      <c r="R558" s="35"/>
      <c r="T558" s="213"/>
      <c r="U558" s="275" t="s">
        <v>43</v>
      </c>
      <c r="V558" s="34"/>
      <c r="W558" s="34"/>
      <c r="X558" s="34"/>
      <c r="Y558" s="34"/>
      <c r="Z558" s="34"/>
      <c r="AA558" s="81"/>
      <c r="AT558" s="10" t="s">
        <v>925</v>
      </c>
      <c r="AU558" s="10" t="s">
        <v>83</v>
      </c>
      <c r="AY558" s="10" t="s">
        <v>925</v>
      </c>
      <c r="BE558" s="134" t="n">
        <f aca="false">IF(U558="základní",N558,0)</f>
        <v>0</v>
      </c>
      <c r="BF558" s="134" t="n">
        <f aca="false">IF(U558="snížená",N558,0)</f>
        <v>0</v>
      </c>
      <c r="BG558" s="134" t="n">
        <f aca="false">IF(U558="zákl. přenesená",N558,0)</f>
        <v>0</v>
      </c>
      <c r="BH558" s="134" t="n">
        <f aca="false">IF(U558="sníž. přenesená",N558,0)</f>
        <v>0</v>
      </c>
      <c r="BI558" s="134" t="n">
        <f aca="false">IF(U558="nulová",N558,0)</f>
        <v>0</v>
      </c>
      <c r="BJ558" s="10" t="s">
        <v>88</v>
      </c>
      <c r="BK558" s="134" t="n">
        <f aca="false">L558*K558</f>
        <v>0</v>
      </c>
    </row>
    <row collapsed="false" customFormat="true" customHeight="true" hidden="false" ht="22.35" outlineLevel="0" r="559" s="32">
      <c r="B559" s="33"/>
      <c r="C559" s="270"/>
      <c r="D559" s="270" t="s">
        <v>177</v>
      </c>
      <c r="E559" s="271"/>
      <c r="F559" s="272"/>
      <c r="G559" s="272"/>
      <c r="H559" s="272"/>
      <c r="I559" s="272"/>
      <c r="J559" s="273"/>
      <c r="K559" s="257"/>
      <c r="L559" s="211"/>
      <c r="M559" s="211"/>
      <c r="N559" s="274" t="n">
        <f aca="false">BK559</f>
        <v>0</v>
      </c>
      <c r="O559" s="274"/>
      <c r="P559" s="274"/>
      <c r="Q559" s="274"/>
      <c r="R559" s="35"/>
      <c r="T559" s="213"/>
      <c r="U559" s="275" t="s">
        <v>43</v>
      </c>
      <c r="V559" s="34"/>
      <c r="W559" s="34"/>
      <c r="X559" s="34"/>
      <c r="Y559" s="34"/>
      <c r="Z559" s="34"/>
      <c r="AA559" s="81"/>
      <c r="AT559" s="10" t="s">
        <v>925</v>
      </c>
      <c r="AU559" s="10" t="s">
        <v>83</v>
      </c>
      <c r="AY559" s="10" t="s">
        <v>925</v>
      </c>
      <c r="BE559" s="134" t="n">
        <f aca="false">IF(U559="základní",N559,0)</f>
        <v>0</v>
      </c>
      <c r="BF559" s="134" t="n">
        <f aca="false">IF(U559="snížená",N559,0)</f>
        <v>0</v>
      </c>
      <c r="BG559" s="134" t="n">
        <f aca="false">IF(U559="zákl. přenesená",N559,0)</f>
        <v>0</v>
      </c>
      <c r="BH559" s="134" t="n">
        <f aca="false">IF(U559="sníž. přenesená",N559,0)</f>
        <v>0</v>
      </c>
      <c r="BI559" s="134" t="n">
        <f aca="false">IF(U559="nulová",N559,0)</f>
        <v>0</v>
      </c>
      <c r="BJ559" s="10" t="s">
        <v>88</v>
      </c>
      <c r="BK559" s="134" t="n">
        <f aca="false">L559*K559</f>
        <v>0</v>
      </c>
    </row>
    <row collapsed="false" customFormat="true" customHeight="true" hidden="false" ht="22.35" outlineLevel="0" r="560" s="32">
      <c r="B560" s="33"/>
      <c r="C560" s="270"/>
      <c r="D560" s="270" t="s">
        <v>177</v>
      </c>
      <c r="E560" s="271"/>
      <c r="F560" s="272"/>
      <c r="G560" s="272"/>
      <c r="H560" s="272"/>
      <c r="I560" s="272"/>
      <c r="J560" s="273"/>
      <c r="K560" s="257"/>
      <c r="L560" s="211"/>
      <c r="M560" s="211"/>
      <c r="N560" s="274" t="n">
        <f aca="false">BK560</f>
        <v>0</v>
      </c>
      <c r="O560" s="274"/>
      <c r="P560" s="274"/>
      <c r="Q560" s="274"/>
      <c r="R560" s="35"/>
      <c r="T560" s="213"/>
      <c r="U560" s="275" t="s">
        <v>43</v>
      </c>
      <c r="V560" s="34"/>
      <c r="W560" s="34"/>
      <c r="X560" s="34"/>
      <c r="Y560" s="34"/>
      <c r="Z560" s="34"/>
      <c r="AA560" s="81"/>
      <c r="AT560" s="10" t="s">
        <v>925</v>
      </c>
      <c r="AU560" s="10" t="s">
        <v>83</v>
      </c>
      <c r="AY560" s="10" t="s">
        <v>925</v>
      </c>
      <c r="BE560" s="134" t="n">
        <f aca="false">IF(U560="základní",N560,0)</f>
        <v>0</v>
      </c>
      <c r="BF560" s="134" t="n">
        <f aca="false">IF(U560="snížená",N560,0)</f>
        <v>0</v>
      </c>
      <c r="BG560" s="134" t="n">
        <f aca="false">IF(U560="zákl. přenesená",N560,0)</f>
        <v>0</v>
      </c>
      <c r="BH560" s="134" t="n">
        <f aca="false">IF(U560="sníž. přenesená",N560,0)</f>
        <v>0</v>
      </c>
      <c r="BI560" s="134" t="n">
        <f aca="false">IF(U560="nulová",N560,0)</f>
        <v>0</v>
      </c>
      <c r="BJ560" s="10" t="s">
        <v>88</v>
      </c>
      <c r="BK560" s="134" t="n">
        <f aca="false">L560*K560</f>
        <v>0</v>
      </c>
    </row>
    <row collapsed="false" customFormat="true" customHeight="true" hidden="false" ht="22.35" outlineLevel="0" r="561" s="32">
      <c r="B561" s="33"/>
      <c r="C561" s="270"/>
      <c r="D561" s="270" t="s">
        <v>177</v>
      </c>
      <c r="E561" s="271"/>
      <c r="F561" s="272"/>
      <c r="G561" s="272"/>
      <c r="H561" s="272"/>
      <c r="I561" s="272"/>
      <c r="J561" s="273"/>
      <c r="K561" s="257"/>
      <c r="L561" s="211"/>
      <c r="M561" s="211"/>
      <c r="N561" s="274" t="n">
        <f aca="false">BK561</f>
        <v>0</v>
      </c>
      <c r="O561" s="274"/>
      <c r="P561" s="274"/>
      <c r="Q561" s="274"/>
      <c r="R561" s="35"/>
      <c r="T561" s="213"/>
      <c r="U561" s="275" t="s">
        <v>43</v>
      </c>
      <c r="V561" s="59"/>
      <c r="W561" s="59"/>
      <c r="X561" s="59"/>
      <c r="Y561" s="59"/>
      <c r="Z561" s="59"/>
      <c r="AA561" s="61"/>
      <c r="AT561" s="10" t="s">
        <v>925</v>
      </c>
      <c r="AU561" s="10" t="s">
        <v>83</v>
      </c>
      <c r="AY561" s="10" t="s">
        <v>925</v>
      </c>
      <c r="BE561" s="134" t="n">
        <f aca="false">IF(U561="základní",N561,0)</f>
        <v>0</v>
      </c>
      <c r="BF561" s="134" t="n">
        <f aca="false">IF(U561="snížená",N561,0)</f>
        <v>0</v>
      </c>
      <c r="BG561" s="134" t="n">
        <f aca="false">IF(U561="zákl. přenesená",N561,0)</f>
        <v>0</v>
      </c>
      <c r="BH561" s="134" t="n">
        <f aca="false">IF(U561="sníž. přenesená",N561,0)</f>
        <v>0</v>
      </c>
      <c r="BI561" s="134" t="n">
        <f aca="false">IF(U561="nulová",N561,0)</f>
        <v>0</v>
      </c>
      <c r="BJ561" s="10" t="s">
        <v>88</v>
      </c>
      <c r="BK561" s="134" t="n">
        <f aca="false">L561*K561</f>
        <v>0</v>
      </c>
    </row>
    <row collapsed="false" customFormat="true" customHeight="true" hidden="false" ht="6.95" outlineLevel="0" r="562" s="32">
      <c r="B562" s="62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4"/>
    </row>
  </sheetData>
  <mergeCells count="800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N136:Q136"/>
    <mergeCell ref="N137:Q137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N147:Q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N224:Q224"/>
    <mergeCell ref="F225:I225"/>
    <mergeCell ref="L225:M225"/>
    <mergeCell ref="N225:Q225"/>
    <mergeCell ref="F226:I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N233:Q233"/>
    <mergeCell ref="F234:I234"/>
    <mergeCell ref="L234:M234"/>
    <mergeCell ref="N234:Q234"/>
    <mergeCell ref="N235:Q235"/>
    <mergeCell ref="N236:Q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L249:M249"/>
    <mergeCell ref="N249:Q249"/>
    <mergeCell ref="N250:Q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N286:Q286"/>
    <mergeCell ref="F287:I287"/>
    <mergeCell ref="L287:M287"/>
    <mergeCell ref="N287:Q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25:I325"/>
    <mergeCell ref="F326:I326"/>
    <mergeCell ref="L326:M326"/>
    <mergeCell ref="N326:Q326"/>
    <mergeCell ref="F327:I327"/>
    <mergeCell ref="F328:I328"/>
    <mergeCell ref="L328:M328"/>
    <mergeCell ref="N328:Q328"/>
    <mergeCell ref="F329:I329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L338:M338"/>
    <mergeCell ref="N338:Q338"/>
    <mergeCell ref="F339:I339"/>
    <mergeCell ref="F340:I340"/>
    <mergeCell ref="F341:I341"/>
    <mergeCell ref="F342:I342"/>
    <mergeCell ref="F343:I343"/>
    <mergeCell ref="F344:I344"/>
    <mergeCell ref="L344:M344"/>
    <mergeCell ref="N344:Q344"/>
    <mergeCell ref="F345:I345"/>
    <mergeCell ref="F346:I346"/>
    <mergeCell ref="F347:I347"/>
    <mergeCell ref="L347:M347"/>
    <mergeCell ref="N347:Q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65:I365"/>
    <mergeCell ref="F366:I366"/>
    <mergeCell ref="L366:M366"/>
    <mergeCell ref="N366:Q366"/>
    <mergeCell ref="F367:I367"/>
    <mergeCell ref="L367:M367"/>
    <mergeCell ref="N367:Q367"/>
    <mergeCell ref="F368:I368"/>
    <mergeCell ref="F369:I369"/>
    <mergeCell ref="L369:M369"/>
    <mergeCell ref="N369:Q369"/>
    <mergeCell ref="F370:I370"/>
    <mergeCell ref="F371:I371"/>
    <mergeCell ref="L371:M371"/>
    <mergeCell ref="N371:Q371"/>
    <mergeCell ref="F372:I372"/>
    <mergeCell ref="F373:I373"/>
    <mergeCell ref="L373:M373"/>
    <mergeCell ref="N373:Q373"/>
    <mergeCell ref="F374:I374"/>
    <mergeCell ref="L374:M374"/>
    <mergeCell ref="N374:Q374"/>
    <mergeCell ref="N375:Q375"/>
    <mergeCell ref="F376:I376"/>
    <mergeCell ref="L376:M376"/>
    <mergeCell ref="N376:Q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L395:M395"/>
    <mergeCell ref="N395:Q395"/>
    <mergeCell ref="F396:I396"/>
    <mergeCell ref="F397:I397"/>
    <mergeCell ref="L397:M397"/>
    <mergeCell ref="N397:Q397"/>
    <mergeCell ref="F398:I398"/>
    <mergeCell ref="F399:I399"/>
    <mergeCell ref="F400:I400"/>
    <mergeCell ref="F401:I401"/>
    <mergeCell ref="F402:I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F411:I411"/>
    <mergeCell ref="L411:M411"/>
    <mergeCell ref="N411:Q411"/>
    <mergeCell ref="F412:I412"/>
    <mergeCell ref="F413:I413"/>
    <mergeCell ref="L413:M413"/>
    <mergeCell ref="N413:Q413"/>
    <mergeCell ref="F414:I414"/>
    <mergeCell ref="F415:I415"/>
    <mergeCell ref="L415:M415"/>
    <mergeCell ref="N415:Q415"/>
    <mergeCell ref="F416:I416"/>
    <mergeCell ref="F417:I417"/>
    <mergeCell ref="F418:I418"/>
    <mergeCell ref="F419:I419"/>
    <mergeCell ref="F420:I420"/>
    <mergeCell ref="F421:I421"/>
    <mergeCell ref="L421:M421"/>
    <mergeCell ref="N421:Q421"/>
    <mergeCell ref="F422:I422"/>
    <mergeCell ref="F423:I423"/>
    <mergeCell ref="L423:M423"/>
    <mergeCell ref="N423:Q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L429:M429"/>
    <mergeCell ref="N429:Q429"/>
    <mergeCell ref="F430:I430"/>
    <mergeCell ref="L430:M430"/>
    <mergeCell ref="N430:Q430"/>
    <mergeCell ref="N431:Q431"/>
    <mergeCell ref="F432:I432"/>
    <mergeCell ref="L432:M432"/>
    <mergeCell ref="N432:Q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L440:M440"/>
    <mergeCell ref="N440:Q440"/>
    <mergeCell ref="F441:I441"/>
    <mergeCell ref="L441:M441"/>
    <mergeCell ref="N441:Q441"/>
    <mergeCell ref="F442:I442"/>
    <mergeCell ref="F443:I443"/>
    <mergeCell ref="L443:M443"/>
    <mergeCell ref="N443:Q443"/>
    <mergeCell ref="F444:I444"/>
    <mergeCell ref="L444:M444"/>
    <mergeCell ref="N444:Q444"/>
    <mergeCell ref="F445:I445"/>
    <mergeCell ref="F446:I446"/>
    <mergeCell ref="F447:I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N452:Q452"/>
    <mergeCell ref="F453:I453"/>
    <mergeCell ref="L453:M453"/>
    <mergeCell ref="N453:Q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L465:M465"/>
    <mergeCell ref="N465:Q465"/>
    <mergeCell ref="F466:I466"/>
    <mergeCell ref="F467:I467"/>
    <mergeCell ref="L467:M467"/>
    <mergeCell ref="N467:Q467"/>
    <mergeCell ref="F468:I468"/>
    <mergeCell ref="F469:I469"/>
    <mergeCell ref="L469:M469"/>
    <mergeCell ref="N469:Q469"/>
    <mergeCell ref="F470:I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F482:I482"/>
    <mergeCell ref="L482:M482"/>
    <mergeCell ref="N482:Q482"/>
    <mergeCell ref="F483:I483"/>
    <mergeCell ref="L483:M483"/>
    <mergeCell ref="N483:Q483"/>
    <mergeCell ref="F484:I484"/>
    <mergeCell ref="F485:I485"/>
    <mergeCell ref="F486:I486"/>
    <mergeCell ref="F487:I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N493:Q493"/>
    <mergeCell ref="F494:I494"/>
    <mergeCell ref="L494:M494"/>
    <mergeCell ref="N494:Q494"/>
    <mergeCell ref="F495:I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F502:I502"/>
    <mergeCell ref="L502:M502"/>
    <mergeCell ref="N502:Q502"/>
    <mergeCell ref="F503:I503"/>
    <mergeCell ref="F504:I504"/>
    <mergeCell ref="F505:I505"/>
    <mergeCell ref="F506:I506"/>
    <mergeCell ref="L506:M506"/>
    <mergeCell ref="N506:Q506"/>
    <mergeCell ref="N507:Q507"/>
    <mergeCell ref="F508:I508"/>
    <mergeCell ref="L508:M508"/>
    <mergeCell ref="N508:Q508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L514:M514"/>
    <mergeCell ref="N514:Q514"/>
    <mergeCell ref="F515:I515"/>
    <mergeCell ref="F516:I516"/>
    <mergeCell ref="L516:M516"/>
    <mergeCell ref="N516:Q516"/>
    <mergeCell ref="F517:I517"/>
    <mergeCell ref="F518:I518"/>
    <mergeCell ref="L518:M518"/>
    <mergeCell ref="N518:Q518"/>
    <mergeCell ref="F519:I519"/>
    <mergeCell ref="L519:M519"/>
    <mergeCell ref="N519:Q519"/>
    <mergeCell ref="F520:I520"/>
    <mergeCell ref="F521:I521"/>
    <mergeCell ref="L521:M521"/>
    <mergeCell ref="N521:Q521"/>
    <mergeCell ref="N522:Q522"/>
    <mergeCell ref="F523:I523"/>
    <mergeCell ref="L523:M523"/>
    <mergeCell ref="N523:Q523"/>
    <mergeCell ref="F524:I524"/>
    <mergeCell ref="F525:I525"/>
    <mergeCell ref="F526:I526"/>
    <mergeCell ref="F527:I527"/>
    <mergeCell ref="F528:I528"/>
    <mergeCell ref="F529:I529"/>
    <mergeCell ref="F530:I530"/>
    <mergeCell ref="L530:M530"/>
    <mergeCell ref="N530:Q530"/>
    <mergeCell ref="F531:I531"/>
    <mergeCell ref="L531:M531"/>
    <mergeCell ref="N531:Q531"/>
    <mergeCell ref="N532:Q532"/>
    <mergeCell ref="F533:I533"/>
    <mergeCell ref="L533:M533"/>
    <mergeCell ref="N533:Q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N544:Q544"/>
    <mergeCell ref="F545:I545"/>
    <mergeCell ref="L545:M545"/>
    <mergeCell ref="N545:Q545"/>
    <mergeCell ref="F546:I546"/>
    <mergeCell ref="F547:I547"/>
    <mergeCell ref="L547:M547"/>
    <mergeCell ref="N547:Q547"/>
    <mergeCell ref="F548:I548"/>
    <mergeCell ref="F549:I549"/>
    <mergeCell ref="L549:M549"/>
    <mergeCell ref="N549:Q549"/>
    <mergeCell ref="F550:I550"/>
    <mergeCell ref="L550:M550"/>
    <mergeCell ref="N550:Q550"/>
    <mergeCell ref="F551:I551"/>
    <mergeCell ref="F552:I552"/>
    <mergeCell ref="F553:I553"/>
    <mergeCell ref="F554:I554"/>
    <mergeCell ref="F555:I555"/>
    <mergeCell ref="N556:Q556"/>
    <mergeCell ref="F557:I557"/>
    <mergeCell ref="L557:M557"/>
    <mergeCell ref="N557:Q557"/>
    <mergeCell ref="F558:I558"/>
    <mergeCell ref="L558:M558"/>
    <mergeCell ref="N558:Q558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U557:U562" type="list">
      <formula1>"základní,snížená,zákl. přenesená,sníž. přenesená,nulová"</formula1>
      <formula2>0</formula2>
    </dataValidation>
    <dataValidation allowBlank="true" error="Povoleny jsou hodnoty K a M." operator="between" showDropDown="false" showErrorMessage="true" showInputMessage="true" sqref="D557:D562" type="list">
      <formula1>"K,M"</formula1>
      <formula2>0</formula2>
    </dataValidation>
  </dataValidations>
  <hyperlinks>
    <hyperlink display="1) Krycí list rozpočtu" location="C2" ref="F1"/>
    <hyperlink display="2) Rekapitulace rozpočtu" location="C87" ref="H1"/>
    <hyperlink display="3) Rozpočet" location="C135" ref="L1"/>
    <hyperlink display="Rekapitulace stavby" location="'Rekapitulace stavby'!C2" ref="S1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166"/>
  <sheetViews>
    <sheetView colorId="64" defaultGridColor="true" rightToLeft="false" showFormulas="false" showGridLines="false" showOutlineSymbols="true" showRowColHeaders="true" showZeros="true" tabSelected="false" topLeftCell="A122" view="normal" windowProtection="false" workbookViewId="0" zoomScale="100" zoomScaleNormal="100" zoomScalePageLayoutView="100">
      <selection activeCell="N160" activeCellId="0" pane="topLeft" sqref="N160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4" min="4" style="0" width="4.32432432432432"/>
    <col collapsed="false" hidden="false" max="5" min="5" style="0" width="17.1621621621622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6216216216216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216216216216"/>
    <col collapsed="false" hidden="false" max="18" min="18" style="0" width="1.65540540540541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95945945945946"/>
    <col collapsed="false" hidden="true" max="65" min="44" style="0" width="0"/>
    <col collapsed="false" hidden="false" max="1025" min="66" style="0" width="8.95945945945946"/>
  </cols>
  <sheetData>
    <row collapsed="false" customFormat="false" customHeight="true" hidden="false" ht="21.75" outlineLevel="0" r="1">
      <c r="A1" s="143"/>
      <c r="B1" s="2"/>
      <c r="C1" s="2"/>
      <c r="D1" s="3" t="s">
        <v>1</v>
      </c>
      <c r="E1" s="2"/>
      <c r="F1" s="4" t="s">
        <v>117</v>
      </c>
      <c r="G1" s="4"/>
      <c r="H1" s="144" t="s">
        <v>118</v>
      </c>
      <c r="I1" s="144"/>
      <c r="J1" s="144"/>
      <c r="K1" s="144"/>
      <c r="L1" s="4" t="s">
        <v>119</v>
      </c>
      <c r="M1" s="2"/>
      <c r="N1" s="2"/>
      <c r="O1" s="3" t="s">
        <v>120</v>
      </c>
      <c r="P1" s="2"/>
      <c r="Q1" s="2"/>
      <c r="R1" s="2"/>
      <c r="S1" s="4" t="s">
        <v>121</v>
      </c>
      <c r="T1" s="4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92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83</v>
      </c>
    </row>
    <row collapsed="false" customFormat="false" customHeight="true" hidden="false" ht="36.95" outlineLevel="0" r="4">
      <c r="B4" s="14"/>
      <c r="C4" s="15" t="s">
        <v>122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collapsed="false" customFormat="false" customHeight="true" hidden="false" ht="6.95" outlineLevel="0" r="5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collapsed="false" customFormat="false" customHeight="true" hidden="false" ht="25.35" outlineLevel="0" r="6">
      <c r="B6" s="14"/>
      <c r="C6" s="19"/>
      <c r="D6" s="25" t="s">
        <v>18</v>
      </c>
      <c r="E6" s="19"/>
      <c r="F6" s="145" t="str">
        <f aca="false">'Rekapitulace stavby'!K6</f>
        <v>VÝSTAVBA BYTOVÉHO DOMU PODPOROVANÉHO BYDLENI V POTŠTÁTĚ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16"/>
    </row>
    <row collapsed="false" customFormat="false" customHeight="true" hidden="false" ht="25.35" outlineLevel="0" r="7">
      <c r="B7" s="14"/>
      <c r="C7" s="19"/>
      <c r="D7" s="25" t="s">
        <v>123</v>
      </c>
      <c r="E7" s="19"/>
      <c r="F7" s="145" t="s">
        <v>124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16"/>
    </row>
    <row collapsed="false" customFormat="true" customHeight="true" hidden="false" ht="32.85" outlineLevel="0" r="8" s="32">
      <c r="B8" s="33"/>
      <c r="C8" s="34"/>
      <c r="D8" s="23" t="s">
        <v>125</v>
      </c>
      <c r="E8" s="34"/>
      <c r="F8" s="24" t="s">
        <v>926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35"/>
    </row>
    <row collapsed="false" customFormat="true" customHeight="true" hidden="false" ht="14.45" outlineLevel="0" r="9" s="32">
      <c r="B9" s="33"/>
      <c r="C9" s="34"/>
      <c r="D9" s="25" t="s">
        <v>20</v>
      </c>
      <c r="E9" s="34"/>
      <c r="F9" s="21"/>
      <c r="G9" s="34"/>
      <c r="H9" s="34"/>
      <c r="I9" s="34"/>
      <c r="J9" s="34"/>
      <c r="K9" s="34"/>
      <c r="L9" s="34"/>
      <c r="M9" s="25" t="s">
        <v>21</v>
      </c>
      <c r="N9" s="34"/>
      <c r="O9" s="21"/>
      <c r="P9" s="34"/>
      <c r="Q9" s="34"/>
      <c r="R9" s="35"/>
    </row>
    <row collapsed="false" customFormat="true" customHeight="true" hidden="false" ht="14.45" outlineLevel="0" r="10" s="32">
      <c r="B10" s="33"/>
      <c r="C10" s="34"/>
      <c r="D10" s="25" t="s">
        <v>22</v>
      </c>
      <c r="E10" s="34"/>
      <c r="F10" s="21"/>
      <c r="G10" s="34"/>
      <c r="H10" s="34"/>
      <c r="I10" s="34"/>
      <c r="J10" s="34"/>
      <c r="K10" s="34"/>
      <c r="L10" s="34"/>
      <c r="M10" s="25" t="s">
        <v>24</v>
      </c>
      <c r="N10" s="34"/>
      <c r="O10" s="146" t="str">
        <f aca="false">'Rekapitulace stavby'!AN8</f>
        <v>17. 12. 2016</v>
      </c>
      <c r="P10" s="146"/>
      <c r="Q10" s="34"/>
      <c r="R10" s="35"/>
    </row>
    <row collapsed="false" customFormat="true" customHeight="true" hidden="false" ht="10.9" outlineLevel="0" r="11" s="3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collapsed="false" customFormat="true" customHeight="true" hidden="false" ht="14.45" outlineLevel="0" r="12" s="32">
      <c r="B12" s="33"/>
      <c r="C12" s="34"/>
      <c r="D12" s="25" t="s">
        <v>26</v>
      </c>
      <c r="E12" s="34"/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 aca="false">IF('Rekapitulace stavby'!AN10="","",'Rekapitulace stavby'!AN10)</f>
        <v/>
      </c>
      <c r="P12" s="21"/>
      <c r="Q12" s="34"/>
      <c r="R12" s="35"/>
    </row>
    <row collapsed="false" customFormat="true" customHeight="true" hidden="false" ht="18" outlineLevel="0" r="13" s="32">
      <c r="B13" s="33"/>
      <c r="C13" s="34"/>
      <c r="D13" s="34"/>
      <c r="E13" s="21" t="str">
        <f aca="false">IF('Rekapitulace stavby'!E11="","",'Rekapitulace stavby'!E11)</f>
        <v/>
      </c>
      <c r="F13" s="34"/>
      <c r="G13" s="34"/>
      <c r="H13" s="34"/>
      <c r="I13" s="34"/>
      <c r="J13" s="34"/>
      <c r="K13" s="34"/>
      <c r="L13" s="34"/>
      <c r="M13" s="25" t="s">
        <v>28</v>
      </c>
      <c r="N13" s="34"/>
      <c r="O13" s="21" t="str">
        <f aca="false">IF('Rekapitulace stavby'!AN11="","",'Rekapitulace stavby'!AN11)</f>
        <v/>
      </c>
      <c r="P13" s="21"/>
      <c r="Q13" s="34"/>
      <c r="R13" s="35"/>
    </row>
    <row collapsed="false" customFormat="true" customHeight="true" hidden="false" ht="6.95" outlineLevel="0" r="14" s="3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collapsed="false" customFormat="true" customHeight="true" hidden="false" ht="14.45" outlineLevel="0" r="15" s="32">
      <c r="B15" s="33"/>
      <c r="C15" s="34"/>
      <c r="D15" s="25" t="s">
        <v>29</v>
      </c>
      <c r="E15" s="34"/>
      <c r="F15" s="34"/>
      <c r="G15" s="34"/>
      <c r="H15" s="34"/>
      <c r="I15" s="34"/>
      <c r="J15" s="34"/>
      <c r="K15" s="34"/>
      <c r="L15" s="34"/>
      <c r="M15" s="25" t="s">
        <v>27</v>
      </c>
      <c r="N15" s="34"/>
      <c r="O15" s="26" t="str">
        <f aca="false">IF('Rekapitulace stavby'!AN13="","",'Rekapitulace stavby'!AN13)</f>
        <v>Vyplň údaj</v>
      </c>
      <c r="P15" s="26"/>
      <c r="Q15" s="34"/>
      <c r="R15" s="35"/>
    </row>
    <row collapsed="false" customFormat="true" customHeight="true" hidden="false" ht="18" outlineLevel="0" r="16" s="32">
      <c r="B16" s="33"/>
      <c r="C16" s="34"/>
      <c r="D16" s="34"/>
      <c r="E16" s="26" t="str">
        <f aca="false">IF('Rekapitulace stavby'!E14="","",'Rekapitulace stavby'!E14)</f>
        <v>Vyplň údaj</v>
      </c>
      <c r="F16" s="26"/>
      <c r="G16" s="26"/>
      <c r="H16" s="26"/>
      <c r="I16" s="26"/>
      <c r="J16" s="26"/>
      <c r="K16" s="26"/>
      <c r="L16" s="26"/>
      <c r="M16" s="25" t="s">
        <v>28</v>
      </c>
      <c r="N16" s="34"/>
      <c r="O16" s="26" t="str">
        <f aca="false">IF('Rekapitulace stavby'!AN14="","",'Rekapitulace stavby'!AN14)</f>
        <v>Vyplň údaj</v>
      </c>
      <c r="P16" s="26"/>
      <c r="Q16" s="34"/>
      <c r="R16" s="35"/>
    </row>
    <row collapsed="false" customFormat="true" customHeight="true" hidden="false" ht="6.95" outlineLevel="0" r="17" s="3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collapsed="false" customFormat="true" customHeight="true" hidden="false" ht="14.45" outlineLevel="0" r="18" s="32">
      <c r="B18" s="33"/>
      <c r="C18" s="34"/>
      <c r="D18" s="25" t="s">
        <v>31</v>
      </c>
      <c r="E18" s="34"/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 aca="false">IF('Rekapitulace stavby'!AN16="","",'Rekapitulace stavby'!AN16)</f>
        <v/>
      </c>
      <c r="P18" s="21"/>
      <c r="Q18" s="34"/>
      <c r="R18" s="35"/>
    </row>
    <row collapsed="false" customFormat="true" customHeight="true" hidden="false" ht="18" outlineLevel="0" r="19" s="32">
      <c r="B19" s="33"/>
      <c r="C19" s="34"/>
      <c r="D19" s="34"/>
      <c r="E19" s="21" t="str">
        <f aca="false">IF('Rekapitulace stavby'!E17="","",'Rekapitulace stavby'!E17)</f>
        <v>ing.arch. Martin Janda</v>
      </c>
      <c r="F19" s="34"/>
      <c r="G19" s="34"/>
      <c r="H19" s="34"/>
      <c r="I19" s="34"/>
      <c r="J19" s="34"/>
      <c r="K19" s="34"/>
      <c r="L19" s="34"/>
      <c r="M19" s="25" t="s">
        <v>28</v>
      </c>
      <c r="N19" s="34"/>
      <c r="O19" s="21" t="str">
        <f aca="false">IF('Rekapitulace stavby'!AN17="","",'Rekapitulace stavby'!AN17)</f>
        <v/>
      </c>
      <c r="P19" s="21"/>
      <c r="Q19" s="34"/>
      <c r="R19" s="35"/>
    </row>
    <row collapsed="false" customFormat="true" customHeight="true" hidden="false" ht="6.95" outlineLevel="0" r="20" s="3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collapsed="false" customFormat="true" customHeight="true" hidden="false" ht="14.45" outlineLevel="0" r="21" s="32">
      <c r="B21" s="33"/>
      <c r="C21" s="34"/>
      <c r="D21" s="25" t="s">
        <v>34</v>
      </c>
      <c r="E21" s="34"/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 aca="false">IF('Rekapitulace stavby'!AN19="","",'Rekapitulace stavby'!AN19)</f>
        <v/>
      </c>
      <c r="P21" s="21"/>
      <c r="Q21" s="34"/>
      <c r="R21" s="35"/>
    </row>
    <row collapsed="false" customFormat="true" customHeight="true" hidden="false" ht="18" outlineLevel="0" r="22" s="32">
      <c r="B22" s="33"/>
      <c r="C22" s="34"/>
      <c r="D22" s="34"/>
      <c r="E22" s="21" t="str">
        <f aca="false">IF('Rekapitulace stavby'!E20="","",'Rekapitulace stavby'!E20)</f>
        <v/>
      </c>
      <c r="F22" s="34"/>
      <c r="G22" s="34"/>
      <c r="H22" s="34"/>
      <c r="I22" s="34"/>
      <c r="J22" s="34"/>
      <c r="K22" s="34"/>
      <c r="L22" s="34"/>
      <c r="M22" s="25" t="s">
        <v>28</v>
      </c>
      <c r="N22" s="34"/>
      <c r="O22" s="21" t="str">
        <f aca="false">IF('Rekapitulace stavby'!AN20="","",'Rekapitulace stavby'!AN20)</f>
        <v/>
      </c>
      <c r="P22" s="21"/>
      <c r="Q22" s="34"/>
      <c r="R22" s="35"/>
    </row>
    <row collapsed="false" customFormat="true" customHeight="true" hidden="false" ht="6.95" outlineLevel="0" r="23" s="3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collapsed="false" customFormat="true" customHeight="true" hidden="false" ht="14.45" outlineLevel="0" r="24" s="32">
      <c r="B24" s="33"/>
      <c r="C24" s="34"/>
      <c r="D24" s="25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collapsed="false" customFormat="true" customHeight="true" hidden="false" ht="22.5" outlineLevel="0" r="25" s="32">
      <c r="B25" s="33"/>
      <c r="C25" s="34"/>
      <c r="D25" s="34"/>
      <c r="E25" s="28"/>
      <c r="F25" s="28"/>
      <c r="G25" s="28"/>
      <c r="H25" s="28"/>
      <c r="I25" s="28"/>
      <c r="J25" s="28"/>
      <c r="K25" s="28"/>
      <c r="L25" s="28"/>
      <c r="M25" s="34"/>
      <c r="N25" s="34"/>
      <c r="O25" s="34"/>
      <c r="P25" s="34"/>
      <c r="Q25" s="34"/>
      <c r="R25" s="35"/>
    </row>
    <row collapsed="false" customFormat="true" customHeight="true" hidden="false" ht="6.95" outlineLevel="0" r="26" s="3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collapsed="false" customFormat="true" customHeight="true" hidden="false" ht="6.95" outlineLevel="0" r="27" s="32"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5"/>
    </row>
    <row collapsed="false" customFormat="true" customHeight="true" hidden="false" ht="14.45" outlineLevel="0" r="28" s="32">
      <c r="B28" s="33"/>
      <c r="C28" s="34"/>
      <c r="D28" s="147" t="s">
        <v>127</v>
      </c>
      <c r="E28" s="34"/>
      <c r="F28" s="34"/>
      <c r="G28" s="34"/>
      <c r="H28" s="34"/>
      <c r="I28" s="34"/>
      <c r="J28" s="34"/>
      <c r="K28" s="34"/>
      <c r="L28" s="34"/>
      <c r="M28" s="31" t="n">
        <f aca="false">N89</f>
        <v>0</v>
      </c>
      <c r="N28" s="31"/>
      <c r="O28" s="31"/>
      <c r="P28" s="31"/>
      <c r="Q28" s="34"/>
      <c r="R28" s="35"/>
    </row>
    <row collapsed="false" customFormat="true" customHeight="true" hidden="false" ht="14.45" outlineLevel="0" r="29" s="32">
      <c r="B29" s="33"/>
      <c r="C29" s="34"/>
      <c r="D29" s="30" t="s">
        <v>111</v>
      </c>
      <c r="E29" s="34"/>
      <c r="F29" s="34"/>
      <c r="G29" s="34"/>
      <c r="H29" s="34"/>
      <c r="I29" s="34"/>
      <c r="J29" s="34"/>
      <c r="K29" s="34"/>
      <c r="L29" s="34"/>
      <c r="M29" s="31" t="n">
        <f aca="false">N95</f>
        <v>0</v>
      </c>
      <c r="N29" s="31"/>
      <c r="O29" s="31"/>
      <c r="P29" s="31"/>
      <c r="Q29" s="34"/>
      <c r="R29" s="35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collapsed="false" customFormat="true" customHeight="true" hidden="false" ht="25.35" outlineLevel="0" r="31" s="32">
      <c r="B31" s="33"/>
      <c r="C31" s="34"/>
      <c r="D31" s="148" t="s">
        <v>39</v>
      </c>
      <c r="E31" s="34"/>
      <c r="F31" s="34"/>
      <c r="G31" s="34"/>
      <c r="H31" s="34"/>
      <c r="I31" s="34"/>
      <c r="J31" s="34"/>
      <c r="K31" s="34"/>
      <c r="L31" s="34"/>
      <c r="M31" s="149" t="n">
        <f aca="false">ROUND(M28+M29,2)</f>
        <v>0</v>
      </c>
      <c r="N31" s="149"/>
      <c r="O31" s="149"/>
      <c r="P31" s="149"/>
      <c r="Q31" s="34"/>
      <c r="R31" s="35"/>
    </row>
    <row collapsed="false" customFormat="true" customHeight="true" hidden="false" ht="6.95" outlineLevel="0" r="32" s="32">
      <c r="B32" s="33"/>
      <c r="C32" s="3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4"/>
      <c r="R32" s="35"/>
    </row>
    <row collapsed="false" customFormat="true" customHeight="true" hidden="false" ht="14.45" outlineLevel="0" r="33" s="32">
      <c r="B33" s="33"/>
      <c r="C33" s="34"/>
      <c r="D33" s="42" t="s">
        <v>40</v>
      </c>
      <c r="E33" s="42" t="s">
        <v>41</v>
      </c>
      <c r="F33" s="43" t="n">
        <v>0.21</v>
      </c>
      <c r="G33" s="150" t="s">
        <v>42</v>
      </c>
      <c r="H33" s="151" t="n">
        <f aca="false">ROUND((((SUM(BE95:BE102)+SUM(BE121:BE159))+SUM(BE161:BE165))),2)</f>
        <v>0</v>
      </c>
      <c r="I33" s="151"/>
      <c r="J33" s="151"/>
      <c r="K33" s="34"/>
      <c r="L33" s="34"/>
      <c r="M33" s="151" t="n">
        <f aca="false">ROUND(((ROUND((SUM(BE95:BE102)+SUM(BE121:BE159)), 2)*F33)+SUM(BE161:BE165)*F33),2)</f>
        <v>0</v>
      </c>
      <c r="N33" s="151"/>
      <c r="O33" s="151"/>
      <c r="P33" s="151"/>
      <c r="Q33" s="34"/>
      <c r="R33" s="35"/>
    </row>
    <row collapsed="false" customFormat="true" customHeight="true" hidden="false" ht="14.45" outlineLevel="0" r="34" s="32">
      <c r="B34" s="33"/>
      <c r="C34" s="34"/>
      <c r="D34" s="34"/>
      <c r="E34" s="42" t="s">
        <v>43</v>
      </c>
      <c r="F34" s="43" t="n">
        <v>0.15</v>
      </c>
      <c r="G34" s="150" t="s">
        <v>42</v>
      </c>
      <c r="H34" s="151" t="n">
        <f aca="false">ROUND((((SUM(BF95:BF102)+SUM(BF121:BF159))+SUM(BF161:BF165))),2)</f>
        <v>0</v>
      </c>
      <c r="I34" s="151"/>
      <c r="J34" s="151"/>
      <c r="K34" s="34"/>
      <c r="L34" s="34"/>
      <c r="M34" s="151" t="n">
        <f aca="false">ROUND(((ROUND((SUM(BF95:BF102)+SUM(BF121:BF159)), 2)*F34)+SUM(BF161:BF165)*F34),2)</f>
        <v>0</v>
      </c>
      <c r="N34" s="151"/>
      <c r="O34" s="151"/>
      <c r="P34" s="151"/>
      <c r="Q34" s="34"/>
      <c r="R34" s="35"/>
    </row>
    <row collapsed="false" customFormat="true" customHeight="true" hidden="true" ht="14.45" outlineLevel="0" r="35" s="32">
      <c r="B35" s="33"/>
      <c r="C35" s="34"/>
      <c r="D35" s="34"/>
      <c r="E35" s="42" t="s">
        <v>44</v>
      </c>
      <c r="F35" s="43" t="n">
        <v>0.21</v>
      </c>
      <c r="G35" s="150" t="s">
        <v>42</v>
      </c>
      <c r="H35" s="151" t="n">
        <f aca="false">ROUND((((SUM(BG95:BG102)+SUM(BG121:BG159))+SUM(BG161:BG165))),2)</f>
        <v>0</v>
      </c>
      <c r="I35" s="151"/>
      <c r="J35" s="151"/>
      <c r="K35" s="34"/>
      <c r="L35" s="34"/>
      <c r="M35" s="151" t="n">
        <v>0</v>
      </c>
      <c r="N35" s="151"/>
      <c r="O35" s="151"/>
      <c r="P35" s="151"/>
      <c r="Q35" s="34"/>
      <c r="R35" s="35"/>
    </row>
    <row collapsed="false" customFormat="true" customHeight="true" hidden="true" ht="14.45" outlineLevel="0" r="36" s="32">
      <c r="B36" s="33"/>
      <c r="C36" s="34"/>
      <c r="D36" s="34"/>
      <c r="E36" s="42" t="s">
        <v>45</v>
      </c>
      <c r="F36" s="43" t="n">
        <v>0.15</v>
      </c>
      <c r="G36" s="150" t="s">
        <v>42</v>
      </c>
      <c r="H36" s="151" t="n">
        <f aca="false">ROUND((((SUM(BH95:BH102)+SUM(BH121:BH159))+SUM(BH161:BH165))),2)</f>
        <v>0</v>
      </c>
      <c r="I36" s="151"/>
      <c r="J36" s="151"/>
      <c r="K36" s="34"/>
      <c r="L36" s="34"/>
      <c r="M36" s="151" t="n">
        <v>0</v>
      </c>
      <c r="N36" s="151"/>
      <c r="O36" s="151"/>
      <c r="P36" s="151"/>
      <c r="Q36" s="34"/>
      <c r="R36" s="35"/>
    </row>
    <row collapsed="false" customFormat="true" customHeight="true" hidden="true" ht="14.45" outlineLevel="0" r="37" s="32">
      <c r="B37" s="33"/>
      <c r="C37" s="34"/>
      <c r="D37" s="34"/>
      <c r="E37" s="42" t="s">
        <v>46</v>
      </c>
      <c r="F37" s="43" t="n">
        <v>0</v>
      </c>
      <c r="G37" s="150" t="s">
        <v>42</v>
      </c>
      <c r="H37" s="151" t="n">
        <f aca="false">ROUND((((SUM(BI95:BI102)+SUM(BI121:BI159))+SUM(BI161:BI165))),2)</f>
        <v>0</v>
      </c>
      <c r="I37" s="151"/>
      <c r="J37" s="151"/>
      <c r="K37" s="34"/>
      <c r="L37" s="34"/>
      <c r="M37" s="151" t="n">
        <v>0</v>
      </c>
      <c r="N37" s="151"/>
      <c r="O37" s="151"/>
      <c r="P37" s="151"/>
      <c r="Q37" s="34"/>
      <c r="R37" s="35"/>
    </row>
    <row collapsed="false" customFormat="true" customHeight="true" hidden="false" ht="6.9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collapsed="false" customFormat="true" customHeight="true" hidden="false" ht="25.35" outlineLevel="0" r="39" s="32">
      <c r="B39" s="33"/>
      <c r="C39" s="141"/>
      <c r="D39" s="152" t="s">
        <v>47</v>
      </c>
      <c r="E39" s="83"/>
      <c r="F39" s="83"/>
      <c r="G39" s="153" t="s">
        <v>48</v>
      </c>
      <c r="H39" s="154" t="s">
        <v>49</v>
      </c>
      <c r="I39" s="83"/>
      <c r="J39" s="83"/>
      <c r="K39" s="83"/>
      <c r="L39" s="155" t="n">
        <f aca="false">SUM(M31:M37)</f>
        <v>0</v>
      </c>
      <c r="M39" s="155"/>
      <c r="N39" s="155"/>
      <c r="O39" s="155"/>
      <c r="P39" s="155"/>
      <c r="Q39" s="141"/>
      <c r="R39" s="35"/>
    </row>
    <row collapsed="false" customFormat="true" customHeight="true" hidden="false" ht="14.45" outlineLevel="0" r="40" s="3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collapsed="false" customFormat="true" customHeight="true" hidden="false" ht="14.45" outlineLevel="0" r="41" s="3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collapsed="false" customFormat="false" customHeight="true" hidden="false" ht="13.5" outlineLevel="0" r="49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collapsed="false" customFormat="true" customHeight="true" hidden="false" ht="15" outlineLevel="0" r="50" s="32">
      <c r="B50" s="33"/>
      <c r="C50" s="34"/>
      <c r="D50" s="53" t="s">
        <v>50</v>
      </c>
      <c r="E50" s="54"/>
      <c r="F50" s="54"/>
      <c r="G50" s="54"/>
      <c r="H50" s="55"/>
      <c r="I50" s="34"/>
      <c r="J50" s="53" t="s">
        <v>51</v>
      </c>
      <c r="K50" s="54"/>
      <c r="L50" s="54"/>
      <c r="M50" s="54"/>
      <c r="N50" s="54"/>
      <c r="O50" s="54"/>
      <c r="P50" s="55"/>
      <c r="Q50" s="34"/>
      <c r="R50" s="35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collapsed="false" customFormat="false" customHeight="true" hidden="false" ht="13.5" outlineLevel="0" r="58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collapsed="false" customFormat="true" customHeight="true" hidden="false" ht="15" outlineLevel="0" r="59" s="32">
      <c r="B59" s="33"/>
      <c r="C59" s="34"/>
      <c r="D59" s="58" t="s">
        <v>52</v>
      </c>
      <c r="E59" s="59"/>
      <c r="F59" s="59"/>
      <c r="G59" s="60" t="s">
        <v>53</v>
      </c>
      <c r="H59" s="61"/>
      <c r="I59" s="34"/>
      <c r="J59" s="58" t="s">
        <v>52</v>
      </c>
      <c r="K59" s="59"/>
      <c r="L59" s="59"/>
      <c r="M59" s="59"/>
      <c r="N59" s="60" t="s">
        <v>53</v>
      </c>
      <c r="O59" s="59"/>
      <c r="P59" s="61"/>
      <c r="Q59" s="34"/>
      <c r="R59" s="35"/>
    </row>
    <row collapsed="false" customFormat="false" customHeight="true" hidden="false" ht="13.5" outlineLevel="0" r="60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collapsed="false" customFormat="true" customHeight="true" hidden="false" ht="15" outlineLevel="0" r="61" s="32">
      <c r="B61" s="33"/>
      <c r="C61" s="34"/>
      <c r="D61" s="53" t="s">
        <v>54</v>
      </c>
      <c r="E61" s="54"/>
      <c r="F61" s="54"/>
      <c r="G61" s="54"/>
      <c r="H61" s="55"/>
      <c r="I61" s="34"/>
      <c r="J61" s="53" t="s">
        <v>55</v>
      </c>
      <c r="K61" s="54"/>
      <c r="L61" s="54"/>
      <c r="M61" s="54"/>
      <c r="N61" s="54"/>
      <c r="O61" s="54"/>
      <c r="P61" s="55"/>
      <c r="Q61" s="34"/>
      <c r="R61" s="35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collapsed="false" customFormat="false" customHeight="true" hidden="false" ht="13.5" outlineLevel="0" r="69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collapsed="false" customFormat="true" customHeight="true" hidden="false" ht="15" outlineLevel="0" r="70" s="32">
      <c r="B70" s="33"/>
      <c r="C70" s="34"/>
      <c r="D70" s="58" t="s">
        <v>52</v>
      </c>
      <c r="E70" s="59"/>
      <c r="F70" s="59"/>
      <c r="G70" s="60" t="s">
        <v>53</v>
      </c>
      <c r="H70" s="61"/>
      <c r="I70" s="34"/>
      <c r="J70" s="58" t="s">
        <v>52</v>
      </c>
      <c r="K70" s="59"/>
      <c r="L70" s="59"/>
      <c r="M70" s="59"/>
      <c r="N70" s="60" t="s">
        <v>53</v>
      </c>
      <c r="O70" s="59"/>
      <c r="P70" s="61"/>
      <c r="Q70" s="34"/>
      <c r="R70" s="35"/>
    </row>
    <row collapsed="false" customFormat="true" customHeight="true" hidden="false" ht="14.4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collapsed="false" customFormat="true" customHeight="true" hidden="false" ht="36.95" outlineLevel="0" r="76" s="32">
      <c r="B76" s="33"/>
      <c r="C76" s="15" t="s">
        <v>128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collapsed="false" customFormat="true" customHeight="true" hidden="false" ht="6.95" outlineLevel="0" r="77" s="32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collapsed="false" customFormat="true" customHeight="true" hidden="false" ht="30" outlineLevel="0" r="78" s="32">
      <c r="B78" s="33"/>
      <c r="C78" s="25" t="s">
        <v>18</v>
      </c>
      <c r="D78" s="34"/>
      <c r="E78" s="34"/>
      <c r="F78" s="145" t="str">
        <f aca="false">F6</f>
        <v>VÝSTAVBA BYTOVÉHO DOMU PODPOROVANÉHO BYDLENI V POTŠTÁTĚ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34"/>
      <c r="R78" s="35"/>
    </row>
    <row collapsed="false" customFormat="false" customHeight="true" hidden="false" ht="30" outlineLevel="0" r="79">
      <c r="B79" s="14"/>
      <c r="C79" s="25" t="s">
        <v>123</v>
      </c>
      <c r="D79" s="19"/>
      <c r="E79" s="19"/>
      <c r="F79" s="145" t="s">
        <v>124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9"/>
      <c r="R79" s="16"/>
    </row>
    <row collapsed="false" customFormat="true" customHeight="true" hidden="false" ht="36.95" outlineLevel="0" r="80" s="32">
      <c r="B80" s="33"/>
      <c r="C80" s="74" t="s">
        <v>125</v>
      </c>
      <c r="D80" s="34"/>
      <c r="E80" s="34"/>
      <c r="F80" s="76" t="str">
        <f aca="false">F8</f>
        <v>b - D1.4 Zařízení zdravotně technických instalaci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34"/>
      <c r="R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collapsed="false" customFormat="true" customHeight="true" hidden="false" ht="18" outlineLevel="0" r="82" s="32">
      <c r="B82" s="33"/>
      <c r="C82" s="25" t="s">
        <v>22</v>
      </c>
      <c r="D82" s="34"/>
      <c r="E82" s="34"/>
      <c r="F82" s="21" t="n">
        <f aca="false">F10</f>
        <v>0</v>
      </c>
      <c r="G82" s="34"/>
      <c r="H82" s="34"/>
      <c r="I82" s="34"/>
      <c r="J82" s="34"/>
      <c r="K82" s="25" t="s">
        <v>24</v>
      </c>
      <c r="L82" s="34"/>
      <c r="M82" s="79" t="str">
        <f aca="false">IF(O10="","",O10)</f>
        <v>17. 12. 2016</v>
      </c>
      <c r="N82" s="79"/>
      <c r="O82" s="79"/>
      <c r="P82" s="79"/>
      <c r="Q82" s="34"/>
      <c r="R82" s="35"/>
    </row>
    <row collapsed="false" customFormat="true" customHeight="true" hidden="false" ht="6.95" outlineLevel="0" r="83" s="3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collapsed="false" customFormat="true" customHeight="true" hidden="false" ht="15" outlineLevel="0" r="84" s="32">
      <c r="B84" s="33"/>
      <c r="C84" s="25" t="s">
        <v>26</v>
      </c>
      <c r="D84" s="34"/>
      <c r="E84" s="34"/>
      <c r="F84" s="21" t="str">
        <f aca="false">E13</f>
        <v/>
      </c>
      <c r="G84" s="34"/>
      <c r="H84" s="34"/>
      <c r="I84" s="34"/>
      <c r="J84" s="34"/>
      <c r="K84" s="25" t="s">
        <v>31</v>
      </c>
      <c r="L84" s="34"/>
      <c r="M84" s="21" t="str">
        <f aca="false">E19</f>
        <v>ing.arch. Martin Janda</v>
      </c>
      <c r="N84" s="21"/>
      <c r="O84" s="21"/>
      <c r="P84" s="21"/>
      <c r="Q84" s="21"/>
      <c r="R84" s="35"/>
    </row>
    <row collapsed="false" customFormat="true" customHeight="true" hidden="false" ht="14.45" outlineLevel="0" r="85" s="32">
      <c r="B85" s="33"/>
      <c r="C85" s="25" t="s">
        <v>29</v>
      </c>
      <c r="D85" s="34"/>
      <c r="E85" s="34"/>
      <c r="F85" s="21" t="str">
        <f aca="false">IF(E16="","",E16)</f>
        <v>Vyplň údaj</v>
      </c>
      <c r="G85" s="34"/>
      <c r="H85" s="34"/>
      <c r="I85" s="34"/>
      <c r="J85" s="34"/>
      <c r="K85" s="25" t="s">
        <v>34</v>
      </c>
      <c r="L85" s="34"/>
      <c r="M85" s="21" t="str">
        <f aca="false">E22</f>
        <v/>
      </c>
      <c r="N85" s="21"/>
      <c r="O85" s="21"/>
      <c r="P85" s="21"/>
      <c r="Q85" s="21"/>
      <c r="R85" s="35"/>
    </row>
    <row collapsed="false" customFormat="true" customHeight="true" hidden="false" ht="10.35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collapsed="false" customFormat="true" customHeight="true" hidden="false" ht="29.25" outlineLevel="0" r="87" s="32">
      <c r="B87" s="33"/>
      <c r="C87" s="156" t="s">
        <v>129</v>
      </c>
      <c r="D87" s="156"/>
      <c r="E87" s="156"/>
      <c r="F87" s="156"/>
      <c r="G87" s="156"/>
      <c r="H87" s="141"/>
      <c r="I87" s="141"/>
      <c r="J87" s="141"/>
      <c r="K87" s="141"/>
      <c r="L87" s="141"/>
      <c r="M87" s="141"/>
      <c r="N87" s="156" t="s">
        <v>130</v>
      </c>
      <c r="O87" s="156"/>
      <c r="P87" s="156"/>
      <c r="Q87" s="156"/>
      <c r="R87" s="35"/>
    </row>
    <row collapsed="false" customFormat="true" customHeight="true" hidden="false" ht="10.35" outlineLevel="0" r="88" s="3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collapsed="false" customFormat="true" customHeight="true" hidden="false" ht="29.25" outlineLevel="0" r="89" s="32">
      <c r="B89" s="33"/>
      <c r="C89" s="157" t="s">
        <v>131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93" t="n">
        <f aca="false">N121</f>
        <v>0</v>
      </c>
      <c r="O89" s="93"/>
      <c r="P89" s="93"/>
      <c r="Q89" s="93"/>
      <c r="R89" s="35"/>
      <c r="AU89" s="10" t="s">
        <v>132</v>
      </c>
    </row>
    <row collapsed="false" customFormat="true" customHeight="true" hidden="false" ht="24.95" outlineLevel="0" r="90" s="158">
      <c r="B90" s="159"/>
      <c r="C90" s="160"/>
      <c r="D90" s="161" t="s">
        <v>927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2" t="n">
        <f aca="false">N122</f>
        <v>0</v>
      </c>
      <c r="O90" s="162"/>
      <c r="P90" s="162"/>
      <c r="Q90" s="162"/>
      <c r="R90" s="163"/>
    </row>
    <row collapsed="false" customFormat="true" customHeight="true" hidden="false" ht="24.95" outlineLevel="0" r="91" s="158">
      <c r="B91" s="159"/>
      <c r="C91" s="160"/>
      <c r="D91" s="161" t="s">
        <v>928</v>
      </c>
      <c r="E91" s="160"/>
      <c r="F91" s="160"/>
      <c r="G91" s="160"/>
      <c r="H91" s="160"/>
      <c r="I91" s="160"/>
      <c r="J91" s="160"/>
      <c r="K91" s="160"/>
      <c r="L91" s="160"/>
      <c r="M91" s="160"/>
      <c r="N91" s="162" t="n">
        <f aca="false">N132</f>
        <v>0</v>
      </c>
      <c r="O91" s="162"/>
      <c r="P91" s="162"/>
      <c r="Q91" s="162"/>
      <c r="R91" s="163"/>
    </row>
    <row collapsed="false" customFormat="true" customHeight="true" hidden="false" ht="24.95" outlineLevel="0" r="92" s="158">
      <c r="B92" s="159"/>
      <c r="C92" s="160"/>
      <c r="D92" s="161" t="s">
        <v>929</v>
      </c>
      <c r="E92" s="160"/>
      <c r="F92" s="160"/>
      <c r="G92" s="160"/>
      <c r="H92" s="160"/>
      <c r="I92" s="160"/>
      <c r="J92" s="160"/>
      <c r="K92" s="160"/>
      <c r="L92" s="160"/>
      <c r="M92" s="160"/>
      <c r="N92" s="162" t="n">
        <f aca="false">N144</f>
        <v>0</v>
      </c>
      <c r="O92" s="162"/>
      <c r="P92" s="162"/>
      <c r="Q92" s="162"/>
      <c r="R92" s="163"/>
    </row>
    <row collapsed="false" customFormat="true" customHeight="true" hidden="false" ht="21.75" outlineLevel="0" r="93" s="158">
      <c r="B93" s="159"/>
      <c r="C93" s="160"/>
      <c r="D93" s="161" t="s">
        <v>151</v>
      </c>
      <c r="E93" s="160"/>
      <c r="F93" s="160"/>
      <c r="G93" s="160"/>
      <c r="H93" s="160"/>
      <c r="I93" s="160"/>
      <c r="J93" s="160"/>
      <c r="K93" s="160"/>
      <c r="L93" s="160"/>
      <c r="M93" s="160"/>
      <c r="N93" s="167" t="n">
        <f aca="false">N160</f>
        <v>0</v>
      </c>
      <c r="O93" s="167"/>
      <c r="P93" s="167"/>
      <c r="Q93" s="167"/>
      <c r="R93" s="163"/>
    </row>
    <row collapsed="false" customFormat="true" customHeight="true" hidden="false" ht="21.75" outlineLevel="0" r="94" s="32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</row>
    <row collapsed="false" customFormat="true" customHeight="true" hidden="false" ht="29.25" outlineLevel="0" r="95" s="32">
      <c r="B95" s="33"/>
      <c r="C95" s="157" t="s">
        <v>152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168" t="n">
        <f aca="false">ROUND(N96+N97+N98+N99+N100+N101,2)</f>
        <v>0</v>
      </c>
      <c r="O95" s="168"/>
      <c r="P95" s="168"/>
      <c r="Q95" s="168"/>
      <c r="R95" s="35"/>
      <c r="T95" s="169"/>
      <c r="U95" s="170" t="s">
        <v>40</v>
      </c>
    </row>
    <row collapsed="false" customFormat="true" customHeight="true" hidden="false" ht="18" outlineLevel="0" r="96" s="32">
      <c r="B96" s="171"/>
      <c r="C96" s="172"/>
      <c r="D96" s="135" t="s">
        <v>153</v>
      </c>
      <c r="E96" s="135"/>
      <c r="F96" s="135"/>
      <c r="G96" s="135"/>
      <c r="H96" s="135"/>
      <c r="I96" s="172"/>
      <c r="J96" s="172"/>
      <c r="K96" s="172"/>
      <c r="L96" s="172"/>
      <c r="M96" s="172"/>
      <c r="N96" s="130" t="n">
        <f aca="false">ROUND(N89*T96,2)</f>
        <v>0</v>
      </c>
      <c r="O96" s="130"/>
      <c r="P96" s="130"/>
      <c r="Q96" s="130"/>
      <c r="R96" s="173"/>
      <c r="S96" s="172"/>
      <c r="T96" s="174"/>
      <c r="U96" s="175" t="s">
        <v>43</v>
      </c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7" t="s">
        <v>154</v>
      </c>
      <c r="AZ96" s="176"/>
      <c r="BA96" s="176"/>
      <c r="BB96" s="176"/>
      <c r="BC96" s="176"/>
      <c r="BD96" s="176"/>
      <c r="BE96" s="178" t="e">
        <f aca="false">IF(U96="základní";N96;0)</f>
        <v>#VALUE!</v>
      </c>
      <c r="BF96" s="178" t="e">
        <f aca="false">IF(U96="snížená";N96;0)</f>
        <v>#VALUE!</v>
      </c>
      <c r="BG96" s="178" t="e">
        <f aca="false">IF(U96="zákl. přenesená";N96;0)</f>
        <v>#VALUE!</v>
      </c>
      <c r="BH96" s="178" t="e">
        <f aca="false">IF(U96="sníž. přenesená";N96;0)</f>
        <v>#VALUE!</v>
      </c>
      <c r="BI96" s="178" t="e">
        <f aca="false">IF(U96="nulová";N96;0)</f>
        <v>#VALUE!</v>
      </c>
      <c r="BJ96" s="177" t="s">
        <v>88</v>
      </c>
      <c r="BK96" s="176"/>
      <c r="BL96" s="176"/>
      <c r="BM96" s="176"/>
    </row>
    <row collapsed="false" customFormat="true" customHeight="true" hidden="false" ht="18" outlineLevel="0" r="97" s="32">
      <c r="B97" s="171"/>
      <c r="C97" s="172"/>
      <c r="D97" s="135" t="s">
        <v>155</v>
      </c>
      <c r="E97" s="135"/>
      <c r="F97" s="135"/>
      <c r="G97" s="135"/>
      <c r="H97" s="135"/>
      <c r="I97" s="172"/>
      <c r="J97" s="172"/>
      <c r="K97" s="172"/>
      <c r="L97" s="172"/>
      <c r="M97" s="172"/>
      <c r="N97" s="130" t="n">
        <f aca="false">ROUND(N89*T97,2)</f>
        <v>0</v>
      </c>
      <c r="O97" s="130"/>
      <c r="P97" s="130"/>
      <c r="Q97" s="130"/>
      <c r="R97" s="173"/>
      <c r="S97" s="172"/>
      <c r="T97" s="174"/>
      <c r="U97" s="175" t="s">
        <v>43</v>
      </c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7" t="s">
        <v>154</v>
      </c>
      <c r="AZ97" s="176"/>
      <c r="BA97" s="176"/>
      <c r="BB97" s="176"/>
      <c r="BC97" s="176"/>
      <c r="BD97" s="176"/>
      <c r="BE97" s="178" t="e">
        <f aca="false">IF(U97="základní";N97;0)</f>
        <v>#VALUE!</v>
      </c>
      <c r="BF97" s="178" t="e">
        <f aca="false">IF(U97="snížená";N97;0)</f>
        <v>#VALUE!</v>
      </c>
      <c r="BG97" s="178" t="e">
        <f aca="false">IF(U97="zákl. přenesená";N97;0)</f>
        <v>#VALUE!</v>
      </c>
      <c r="BH97" s="178" t="e">
        <f aca="false">IF(U97="sníž. přenesená";N97;0)</f>
        <v>#VALUE!</v>
      </c>
      <c r="BI97" s="178" t="e">
        <f aca="false">IF(U97="nulová";N97;0)</f>
        <v>#VALUE!</v>
      </c>
      <c r="BJ97" s="177" t="s">
        <v>88</v>
      </c>
      <c r="BK97" s="176"/>
      <c r="BL97" s="176"/>
      <c r="BM97" s="176"/>
    </row>
    <row collapsed="false" customFormat="true" customHeight="true" hidden="false" ht="18" outlineLevel="0" r="98" s="32">
      <c r="B98" s="171"/>
      <c r="C98" s="172"/>
      <c r="D98" s="135" t="s">
        <v>156</v>
      </c>
      <c r="E98" s="135"/>
      <c r="F98" s="135"/>
      <c r="G98" s="135"/>
      <c r="H98" s="135"/>
      <c r="I98" s="172"/>
      <c r="J98" s="172"/>
      <c r="K98" s="172"/>
      <c r="L98" s="172"/>
      <c r="M98" s="172"/>
      <c r="N98" s="130" t="n">
        <f aca="false">ROUND(N89*T98,2)</f>
        <v>0</v>
      </c>
      <c r="O98" s="130"/>
      <c r="P98" s="130"/>
      <c r="Q98" s="130"/>
      <c r="R98" s="173"/>
      <c r="S98" s="172"/>
      <c r="T98" s="174"/>
      <c r="U98" s="175" t="s">
        <v>43</v>
      </c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7" t="s">
        <v>154</v>
      </c>
      <c r="AZ98" s="176"/>
      <c r="BA98" s="176"/>
      <c r="BB98" s="176"/>
      <c r="BC98" s="176"/>
      <c r="BD98" s="176"/>
      <c r="BE98" s="178" t="e">
        <f aca="false">IF(U98="základní";N98;0)</f>
        <v>#VALUE!</v>
      </c>
      <c r="BF98" s="178" t="e">
        <f aca="false">IF(U98="snížená";N98;0)</f>
        <v>#VALUE!</v>
      </c>
      <c r="BG98" s="178" t="e">
        <f aca="false">IF(U98="zákl. přenesená";N98;0)</f>
        <v>#VALUE!</v>
      </c>
      <c r="BH98" s="178" t="e">
        <f aca="false">IF(U98="sníž. přenesená";N98;0)</f>
        <v>#VALUE!</v>
      </c>
      <c r="BI98" s="178" t="e">
        <f aca="false">IF(U98="nulová";N98;0)</f>
        <v>#VALUE!</v>
      </c>
      <c r="BJ98" s="177" t="s">
        <v>88</v>
      </c>
      <c r="BK98" s="176"/>
      <c r="BL98" s="176"/>
      <c r="BM98" s="176"/>
    </row>
    <row collapsed="false" customFormat="true" customHeight="true" hidden="false" ht="18" outlineLevel="0" r="99" s="32">
      <c r="B99" s="171"/>
      <c r="C99" s="172"/>
      <c r="D99" s="135" t="s">
        <v>157</v>
      </c>
      <c r="E99" s="135"/>
      <c r="F99" s="135"/>
      <c r="G99" s="135"/>
      <c r="H99" s="135"/>
      <c r="I99" s="172"/>
      <c r="J99" s="172"/>
      <c r="K99" s="172"/>
      <c r="L99" s="172"/>
      <c r="M99" s="172"/>
      <c r="N99" s="130" t="n">
        <f aca="false">ROUND(N89*T99,2)</f>
        <v>0</v>
      </c>
      <c r="O99" s="130"/>
      <c r="P99" s="130"/>
      <c r="Q99" s="130"/>
      <c r="R99" s="173"/>
      <c r="S99" s="172"/>
      <c r="T99" s="174"/>
      <c r="U99" s="175" t="s">
        <v>43</v>
      </c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7" t="s">
        <v>154</v>
      </c>
      <c r="AZ99" s="176"/>
      <c r="BA99" s="176"/>
      <c r="BB99" s="176"/>
      <c r="BC99" s="176"/>
      <c r="BD99" s="176"/>
      <c r="BE99" s="178" t="e">
        <f aca="false">IF(U99="základní";N99;0)</f>
        <v>#VALUE!</v>
      </c>
      <c r="BF99" s="178" t="e">
        <f aca="false">IF(U99="snížená";N99;0)</f>
        <v>#VALUE!</v>
      </c>
      <c r="BG99" s="178" t="e">
        <f aca="false">IF(U99="zákl. přenesená";N99;0)</f>
        <v>#VALUE!</v>
      </c>
      <c r="BH99" s="178" t="e">
        <f aca="false">IF(U99="sníž. přenesená";N99;0)</f>
        <v>#VALUE!</v>
      </c>
      <c r="BI99" s="178" t="e">
        <f aca="false">IF(U99="nulová";N99;0)</f>
        <v>#VALUE!</v>
      </c>
      <c r="BJ99" s="177" t="s">
        <v>88</v>
      </c>
      <c r="BK99" s="176"/>
      <c r="BL99" s="176"/>
      <c r="BM99" s="176"/>
    </row>
    <row collapsed="false" customFormat="true" customHeight="true" hidden="false" ht="18" outlineLevel="0" r="100" s="32">
      <c r="B100" s="171"/>
      <c r="C100" s="172"/>
      <c r="D100" s="135" t="s">
        <v>158</v>
      </c>
      <c r="E100" s="135"/>
      <c r="F100" s="135"/>
      <c r="G100" s="135"/>
      <c r="H100" s="135"/>
      <c r="I100" s="172"/>
      <c r="J100" s="172"/>
      <c r="K100" s="172"/>
      <c r="L100" s="172"/>
      <c r="M100" s="172"/>
      <c r="N100" s="130" t="n">
        <f aca="false">ROUND(N89*T100,2)</f>
        <v>0</v>
      </c>
      <c r="O100" s="130"/>
      <c r="P100" s="130"/>
      <c r="Q100" s="130"/>
      <c r="R100" s="173"/>
      <c r="S100" s="172"/>
      <c r="T100" s="174"/>
      <c r="U100" s="175" t="s">
        <v>43</v>
      </c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7" t="s">
        <v>154</v>
      </c>
      <c r="AZ100" s="176"/>
      <c r="BA100" s="176"/>
      <c r="BB100" s="176"/>
      <c r="BC100" s="176"/>
      <c r="BD100" s="176"/>
      <c r="BE100" s="178" t="e">
        <f aca="false">IF(U100="základní";N100;0)</f>
        <v>#VALUE!</v>
      </c>
      <c r="BF100" s="178" t="e">
        <f aca="false">IF(U100="snížená";N100;0)</f>
        <v>#VALUE!</v>
      </c>
      <c r="BG100" s="178" t="e">
        <f aca="false">IF(U100="zákl. přenesená";N100;0)</f>
        <v>#VALUE!</v>
      </c>
      <c r="BH100" s="178" t="e">
        <f aca="false">IF(U100="sníž. přenesená";N100;0)</f>
        <v>#VALUE!</v>
      </c>
      <c r="BI100" s="178" t="e">
        <f aca="false">IF(U100="nulová";N100;0)</f>
        <v>#VALUE!</v>
      </c>
      <c r="BJ100" s="177" t="s">
        <v>88</v>
      </c>
      <c r="BK100" s="176"/>
      <c r="BL100" s="176"/>
      <c r="BM100" s="176"/>
    </row>
    <row collapsed="false" customFormat="true" customHeight="true" hidden="false" ht="18" outlineLevel="0" r="101" s="32">
      <c r="B101" s="171"/>
      <c r="C101" s="172"/>
      <c r="D101" s="179" t="s">
        <v>159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30" t="n">
        <f aca="false">ROUND(N89*T101,2)</f>
        <v>0</v>
      </c>
      <c r="O101" s="130"/>
      <c r="P101" s="130"/>
      <c r="Q101" s="130"/>
      <c r="R101" s="173"/>
      <c r="S101" s="172"/>
      <c r="T101" s="180"/>
      <c r="U101" s="181" t="s">
        <v>43</v>
      </c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7" t="s">
        <v>160</v>
      </c>
      <c r="AZ101" s="176"/>
      <c r="BA101" s="176"/>
      <c r="BB101" s="176"/>
      <c r="BC101" s="176"/>
      <c r="BD101" s="176"/>
      <c r="BE101" s="178" t="e">
        <f aca="false">IF(U101="základní";N101;0)</f>
        <v>#VALUE!</v>
      </c>
      <c r="BF101" s="178" t="e">
        <f aca="false">IF(U101="snížená";N101;0)</f>
        <v>#VALUE!</v>
      </c>
      <c r="BG101" s="178" t="e">
        <f aca="false">IF(U101="zákl. přenesená";N101;0)</f>
        <v>#VALUE!</v>
      </c>
      <c r="BH101" s="178" t="e">
        <f aca="false">IF(U101="sníž. přenesená";N101;0)</f>
        <v>#VALUE!</v>
      </c>
      <c r="BI101" s="178" t="e">
        <f aca="false">IF(U101="nulová";N101;0)</f>
        <v>#VALUE!</v>
      </c>
      <c r="BJ101" s="177" t="s">
        <v>88</v>
      </c>
      <c r="BK101" s="176"/>
      <c r="BL101" s="176"/>
      <c r="BM101" s="176"/>
    </row>
    <row collapsed="false" customFormat="true" customHeight="true" hidden="false" ht="13.5" outlineLevel="0" r="102" s="32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collapsed="false" customFormat="true" customHeight="true" hidden="false" ht="29.25" outlineLevel="0" r="103" s="32">
      <c r="B103" s="33"/>
      <c r="C103" s="140" t="s">
        <v>116</v>
      </c>
      <c r="D103" s="141"/>
      <c r="E103" s="141"/>
      <c r="F103" s="141"/>
      <c r="G103" s="141"/>
      <c r="H103" s="141"/>
      <c r="I103" s="141"/>
      <c r="J103" s="141"/>
      <c r="K103" s="141"/>
      <c r="L103" s="142" t="n">
        <f aca="false">ROUND(SUM(N89+N95),2)</f>
        <v>0</v>
      </c>
      <c r="M103" s="142"/>
      <c r="N103" s="142"/>
      <c r="O103" s="142"/>
      <c r="P103" s="142"/>
      <c r="Q103" s="142"/>
      <c r="R103" s="35"/>
    </row>
    <row collapsed="false" customFormat="true" customHeight="true" hidden="false" ht="6.95" outlineLevel="0" r="104" s="32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collapsed="false" customFormat="true" customHeight="true" hidden="false" ht="6.95" outlineLevel="0" r="108" s="32"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7"/>
    </row>
    <row collapsed="false" customFormat="true" customHeight="true" hidden="false" ht="36.95" outlineLevel="0" r="109" s="32">
      <c r="B109" s="33"/>
      <c r="C109" s="15" t="s">
        <v>161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35"/>
    </row>
    <row collapsed="false" customFormat="true" customHeight="true" hidden="false" ht="6.95" outlineLevel="0" r="110" s="32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collapsed="false" customFormat="true" customHeight="true" hidden="false" ht="30" outlineLevel="0" r="111" s="32">
      <c r="B111" s="33"/>
      <c r="C111" s="25" t="s">
        <v>18</v>
      </c>
      <c r="D111" s="34"/>
      <c r="E111" s="34"/>
      <c r="F111" s="145" t="str">
        <f aca="false">F6</f>
        <v>VÝSTAVBA BYTOVÉHO DOMU PODPOROVANÉHO BYDLENI V POTŠTÁTĚ</v>
      </c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34"/>
      <c r="R111" s="35"/>
    </row>
    <row collapsed="false" customFormat="false" customHeight="true" hidden="false" ht="30" outlineLevel="0" r="112">
      <c r="B112" s="14"/>
      <c r="C112" s="25" t="s">
        <v>123</v>
      </c>
      <c r="D112" s="19"/>
      <c r="E112" s="19"/>
      <c r="F112" s="145" t="s">
        <v>124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9"/>
      <c r="R112" s="16"/>
    </row>
    <row collapsed="false" customFormat="true" customHeight="true" hidden="false" ht="36.95" outlineLevel="0" r="113" s="32">
      <c r="B113" s="33"/>
      <c r="C113" s="74" t="s">
        <v>125</v>
      </c>
      <c r="D113" s="34"/>
      <c r="E113" s="34"/>
      <c r="F113" s="76" t="str">
        <f aca="false">F8</f>
        <v>b - D1.4 Zařízení zdravotně technických instalaci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34"/>
      <c r="R113" s="35"/>
    </row>
    <row collapsed="false" customFormat="true" customHeight="true" hidden="false" ht="6.95" outlineLevel="0" r="114" s="32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collapsed="false" customFormat="true" customHeight="true" hidden="false" ht="18" outlineLevel="0" r="115" s="32">
      <c r="B115" s="33"/>
      <c r="C115" s="25" t="s">
        <v>22</v>
      </c>
      <c r="D115" s="34"/>
      <c r="E115" s="34"/>
      <c r="F115" s="21" t="n">
        <f aca="false">F10</f>
        <v>0</v>
      </c>
      <c r="G115" s="34"/>
      <c r="H115" s="34"/>
      <c r="I115" s="34"/>
      <c r="J115" s="34"/>
      <c r="K115" s="25" t="s">
        <v>24</v>
      </c>
      <c r="L115" s="34"/>
      <c r="M115" s="79" t="str">
        <f aca="false">IF(O10="","",O10)</f>
        <v>17. 12. 2016</v>
      </c>
      <c r="N115" s="79"/>
      <c r="O115" s="79"/>
      <c r="P115" s="79"/>
      <c r="Q115" s="34"/>
      <c r="R115" s="35"/>
    </row>
    <row collapsed="false" customFormat="true" customHeight="true" hidden="false" ht="6.95" outlineLevel="0" r="116" s="32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collapsed="false" customFormat="true" customHeight="true" hidden="false" ht="15" outlineLevel="0" r="117" s="32">
      <c r="B117" s="33"/>
      <c r="C117" s="25" t="s">
        <v>26</v>
      </c>
      <c r="D117" s="34"/>
      <c r="E117" s="34"/>
      <c r="F117" s="21" t="str">
        <f aca="false">E13</f>
        <v/>
      </c>
      <c r="G117" s="34"/>
      <c r="H117" s="34"/>
      <c r="I117" s="34"/>
      <c r="J117" s="34"/>
      <c r="K117" s="25" t="s">
        <v>31</v>
      </c>
      <c r="L117" s="34"/>
      <c r="M117" s="21" t="str">
        <f aca="false">E19</f>
        <v>ing.arch. Martin Janda</v>
      </c>
      <c r="N117" s="21"/>
      <c r="O117" s="21"/>
      <c r="P117" s="21"/>
      <c r="Q117" s="21"/>
      <c r="R117" s="35"/>
    </row>
    <row collapsed="false" customFormat="true" customHeight="true" hidden="false" ht="14.45" outlineLevel="0" r="118" s="32">
      <c r="B118" s="33"/>
      <c r="C118" s="25" t="s">
        <v>29</v>
      </c>
      <c r="D118" s="34"/>
      <c r="E118" s="34"/>
      <c r="F118" s="21" t="str">
        <f aca="false">IF(E16="","",E16)</f>
        <v>Vyplň údaj</v>
      </c>
      <c r="G118" s="34"/>
      <c r="H118" s="34"/>
      <c r="I118" s="34"/>
      <c r="J118" s="34"/>
      <c r="K118" s="25" t="s">
        <v>34</v>
      </c>
      <c r="L118" s="34"/>
      <c r="M118" s="21" t="str">
        <f aca="false">E22</f>
        <v/>
      </c>
      <c r="N118" s="21"/>
      <c r="O118" s="21"/>
      <c r="P118" s="21"/>
      <c r="Q118" s="21"/>
      <c r="R118" s="35"/>
    </row>
    <row collapsed="false" customFormat="true" customHeight="true" hidden="false" ht="10.35" outlineLevel="0" r="119" s="32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collapsed="false" customFormat="true" customHeight="true" hidden="false" ht="29.25" outlineLevel="0" r="120" s="182">
      <c r="B120" s="183"/>
      <c r="C120" s="184" t="s">
        <v>162</v>
      </c>
      <c r="D120" s="185" t="s">
        <v>163</v>
      </c>
      <c r="E120" s="185" t="s">
        <v>58</v>
      </c>
      <c r="F120" s="185" t="s">
        <v>164</v>
      </c>
      <c r="G120" s="185"/>
      <c r="H120" s="185"/>
      <c r="I120" s="185"/>
      <c r="J120" s="185" t="s">
        <v>165</v>
      </c>
      <c r="K120" s="185" t="s">
        <v>166</v>
      </c>
      <c r="L120" s="186" t="s">
        <v>167</v>
      </c>
      <c r="M120" s="186"/>
      <c r="N120" s="187" t="s">
        <v>130</v>
      </c>
      <c r="O120" s="187"/>
      <c r="P120" s="187"/>
      <c r="Q120" s="187"/>
      <c r="R120" s="188"/>
      <c r="T120" s="86" t="s">
        <v>168</v>
      </c>
      <c r="U120" s="87" t="s">
        <v>40</v>
      </c>
      <c r="V120" s="87" t="s">
        <v>169</v>
      </c>
      <c r="W120" s="87" t="s">
        <v>170</v>
      </c>
      <c r="X120" s="87" t="s">
        <v>171</v>
      </c>
      <c r="Y120" s="87" t="s">
        <v>172</v>
      </c>
      <c r="Z120" s="87" t="s">
        <v>173</v>
      </c>
      <c r="AA120" s="88" t="s">
        <v>174</v>
      </c>
    </row>
    <row collapsed="false" customFormat="true" customHeight="true" hidden="false" ht="29.25" outlineLevel="0" r="121" s="32">
      <c r="B121" s="33"/>
      <c r="C121" s="90" t="s">
        <v>127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189" t="n">
        <f aca="false">BK121</f>
        <v>0</v>
      </c>
      <c r="O121" s="189"/>
      <c r="P121" s="189"/>
      <c r="Q121" s="189"/>
      <c r="R121" s="35"/>
      <c r="T121" s="89"/>
      <c r="U121" s="54"/>
      <c r="V121" s="54"/>
      <c r="W121" s="190" t="n">
        <f aca="false">W122+W132+W144+W160</f>
        <v>0</v>
      </c>
      <c r="X121" s="54"/>
      <c r="Y121" s="190" t="n">
        <f aca="false">Y122+Y132+Y144+Y160</f>
        <v>0</v>
      </c>
      <c r="Z121" s="54"/>
      <c r="AA121" s="191" t="n">
        <f aca="false">AA122+AA132+AA144+AA160</f>
        <v>0</v>
      </c>
      <c r="AT121" s="10" t="s">
        <v>75</v>
      </c>
      <c r="AU121" s="10" t="s">
        <v>132</v>
      </c>
      <c r="BK121" s="192" t="n">
        <f aca="false">BK122+BK132+BK144+BK160</f>
        <v>0</v>
      </c>
    </row>
    <row collapsed="false" customFormat="true" customHeight="true" hidden="false" ht="37.35" outlineLevel="0" r="122" s="193">
      <c r="B122" s="194"/>
      <c r="C122" s="195"/>
      <c r="D122" s="196" t="s">
        <v>927</v>
      </c>
      <c r="E122" s="196"/>
      <c r="F122" s="196"/>
      <c r="G122" s="196"/>
      <c r="H122" s="196"/>
      <c r="I122" s="196"/>
      <c r="J122" s="196"/>
      <c r="K122" s="196"/>
      <c r="L122" s="196"/>
      <c r="M122" s="196"/>
      <c r="N122" s="268" t="n">
        <f aca="false">BK122</f>
        <v>0</v>
      </c>
      <c r="O122" s="268"/>
      <c r="P122" s="268"/>
      <c r="Q122" s="268"/>
      <c r="R122" s="197"/>
      <c r="T122" s="198"/>
      <c r="U122" s="195"/>
      <c r="V122" s="195"/>
      <c r="W122" s="199" t="n">
        <f aca="false">SUM(W123:W131)</f>
        <v>0</v>
      </c>
      <c r="X122" s="195"/>
      <c r="Y122" s="199" t="n">
        <f aca="false">SUM(Y123:Y131)</f>
        <v>0</v>
      </c>
      <c r="Z122" s="195"/>
      <c r="AA122" s="200" t="n">
        <f aca="false">SUM(AA123:AA131)</f>
        <v>0</v>
      </c>
      <c r="AR122" s="201" t="s">
        <v>88</v>
      </c>
      <c r="AT122" s="202" t="s">
        <v>75</v>
      </c>
      <c r="AU122" s="202" t="s">
        <v>76</v>
      </c>
      <c r="AY122" s="201" t="s">
        <v>175</v>
      </c>
      <c r="BK122" s="203" t="n">
        <f aca="false">SUM(BK123:BK131)</f>
        <v>0</v>
      </c>
    </row>
    <row collapsed="false" customFormat="true" customHeight="true" hidden="false" ht="22.5" outlineLevel="0" r="123" s="32">
      <c r="B123" s="171"/>
      <c r="C123" s="206" t="s">
        <v>83</v>
      </c>
      <c r="D123" s="206" t="s">
        <v>177</v>
      </c>
      <c r="E123" s="207" t="s">
        <v>930</v>
      </c>
      <c r="F123" s="208" t="s">
        <v>931</v>
      </c>
      <c r="G123" s="208"/>
      <c r="H123" s="208"/>
      <c r="I123" s="208"/>
      <c r="J123" s="209" t="s">
        <v>303</v>
      </c>
      <c r="K123" s="210" t="n">
        <v>24</v>
      </c>
      <c r="L123" s="211" t="n">
        <v>0</v>
      </c>
      <c r="M123" s="211"/>
      <c r="N123" s="212" t="n">
        <f aca="false">ROUND(L123*K123)</f>
        <v>0</v>
      </c>
      <c r="O123" s="212"/>
      <c r="P123" s="212"/>
      <c r="Q123" s="212"/>
      <c r="R123" s="173"/>
      <c r="T123" s="213"/>
      <c r="U123" s="44" t="s">
        <v>43</v>
      </c>
      <c r="V123" s="34"/>
      <c r="W123" s="214" t="n">
        <f aca="false">V123*K123</f>
        <v>0</v>
      </c>
      <c r="X123" s="214" t="n">
        <v>0</v>
      </c>
      <c r="Y123" s="214" t="n">
        <f aca="false">X123*K123</f>
        <v>0</v>
      </c>
      <c r="Z123" s="214" t="n">
        <v>0</v>
      </c>
      <c r="AA123" s="215" t="n">
        <f aca="false">Z123*K123</f>
        <v>0</v>
      </c>
      <c r="AR123" s="10" t="s">
        <v>339</v>
      </c>
      <c r="AT123" s="10" t="s">
        <v>177</v>
      </c>
      <c r="AU123" s="10" t="s">
        <v>83</v>
      </c>
      <c r="AY123" s="10" t="s">
        <v>175</v>
      </c>
      <c r="BE123" s="134" t="e">
        <f aca="false">IF(U123="základní";N123;0)</f>
        <v>#VALUE!</v>
      </c>
      <c r="BF123" s="134" t="e">
        <f aca="false">IF(U123="snížená";N123;0)</f>
        <v>#VALUE!</v>
      </c>
      <c r="BG123" s="134" t="e">
        <f aca="false">IF(U123="zákl. přenesená";N123;0)</f>
        <v>#VALUE!</v>
      </c>
      <c r="BH123" s="134" t="e">
        <f aca="false">IF(U123="sníž. přenesená";N123;0)</f>
        <v>#VALUE!</v>
      </c>
      <c r="BI123" s="134" t="e">
        <f aca="false">IF(U123="nulová";N123;0)</f>
        <v>#VALUE!</v>
      </c>
      <c r="BJ123" s="10" t="s">
        <v>88</v>
      </c>
      <c r="BK123" s="134" t="e">
        <f aca="false">ROUND(L123*K123;2)</f>
        <v>#VALUE!</v>
      </c>
      <c r="BL123" s="10" t="s">
        <v>339</v>
      </c>
      <c r="BM123" s="10" t="s">
        <v>932</v>
      </c>
    </row>
    <row collapsed="false" customFormat="true" customHeight="true" hidden="false" ht="22.5" outlineLevel="0" r="124" s="32">
      <c r="B124" s="171"/>
      <c r="C124" s="206" t="s">
        <v>88</v>
      </c>
      <c r="D124" s="206" t="s">
        <v>177</v>
      </c>
      <c r="E124" s="207" t="s">
        <v>933</v>
      </c>
      <c r="F124" s="208" t="s">
        <v>934</v>
      </c>
      <c r="G124" s="208"/>
      <c r="H124" s="208"/>
      <c r="I124" s="208"/>
      <c r="J124" s="209" t="s">
        <v>303</v>
      </c>
      <c r="K124" s="210" t="n">
        <v>18</v>
      </c>
      <c r="L124" s="211" t="n">
        <v>0</v>
      </c>
      <c r="M124" s="211"/>
      <c r="N124" s="212" t="n">
        <f aca="false">ROUND(L124*K124)</f>
        <v>0</v>
      </c>
      <c r="O124" s="212"/>
      <c r="P124" s="212"/>
      <c r="Q124" s="212"/>
      <c r="R124" s="173"/>
      <c r="T124" s="213"/>
      <c r="U124" s="44" t="s">
        <v>43</v>
      </c>
      <c r="V124" s="34"/>
      <c r="W124" s="214" t="n">
        <f aca="false">V124*K124</f>
        <v>0</v>
      </c>
      <c r="X124" s="214" t="n">
        <v>0</v>
      </c>
      <c r="Y124" s="214" t="n">
        <f aca="false">X124*K124</f>
        <v>0</v>
      </c>
      <c r="Z124" s="214" t="n">
        <v>0</v>
      </c>
      <c r="AA124" s="215" t="n">
        <f aca="false">Z124*K124</f>
        <v>0</v>
      </c>
      <c r="AR124" s="10" t="s">
        <v>339</v>
      </c>
      <c r="AT124" s="10" t="s">
        <v>177</v>
      </c>
      <c r="AU124" s="10" t="s">
        <v>83</v>
      </c>
      <c r="AY124" s="10" t="s">
        <v>175</v>
      </c>
      <c r="BE124" s="134" t="e">
        <f aca="false">IF(U124="základní";N124;0)</f>
        <v>#VALUE!</v>
      </c>
      <c r="BF124" s="134" t="e">
        <f aca="false">IF(U124="snížená";N124;0)</f>
        <v>#VALUE!</v>
      </c>
      <c r="BG124" s="134" t="e">
        <f aca="false">IF(U124="zákl. přenesená";N124;0)</f>
        <v>#VALUE!</v>
      </c>
      <c r="BH124" s="134" t="e">
        <f aca="false">IF(U124="sníž. přenesená";N124;0)</f>
        <v>#VALUE!</v>
      </c>
      <c r="BI124" s="134" t="e">
        <f aca="false">IF(U124="nulová";N124;0)</f>
        <v>#VALUE!</v>
      </c>
      <c r="BJ124" s="10" t="s">
        <v>88</v>
      </c>
      <c r="BK124" s="134" t="e">
        <f aca="false">ROUND(L124*K124;2)</f>
        <v>#VALUE!</v>
      </c>
      <c r="BL124" s="10" t="s">
        <v>339</v>
      </c>
      <c r="BM124" s="10" t="s">
        <v>935</v>
      </c>
    </row>
    <row collapsed="false" customFormat="true" customHeight="true" hidden="false" ht="22.5" outlineLevel="0" r="125" s="32">
      <c r="B125" s="171"/>
      <c r="C125" s="206" t="s">
        <v>218</v>
      </c>
      <c r="D125" s="206" t="s">
        <v>177</v>
      </c>
      <c r="E125" s="207" t="s">
        <v>936</v>
      </c>
      <c r="F125" s="208" t="s">
        <v>937</v>
      </c>
      <c r="G125" s="208"/>
      <c r="H125" s="208"/>
      <c r="I125" s="208"/>
      <c r="J125" s="209" t="s">
        <v>699</v>
      </c>
      <c r="K125" s="210" t="n">
        <v>8</v>
      </c>
      <c r="L125" s="211" t="n">
        <v>0</v>
      </c>
      <c r="M125" s="211"/>
      <c r="N125" s="212" t="n">
        <f aca="false">ROUND(L125*K125)</f>
        <v>0</v>
      </c>
      <c r="O125" s="212"/>
      <c r="P125" s="212"/>
      <c r="Q125" s="212"/>
      <c r="R125" s="173"/>
      <c r="T125" s="213"/>
      <c r="U125" s="44" t="s">
        <v>43</v>
      </c>
      <c r="V125" s="34"/>
      <c r="W125" s="214" t="n">
        <f aca="false">V125*K125</f>
        <v>0</v>
      </c>
      <c r="X125" s="214" t="n">
        <v>0</v>
      </c>
      <c r="Y125" s="214" t="n">
        <f aca="false">X125*K125</f>
        <v>0</v>
      </c>
      <c r="Z125" s="214" t="n">
        <v>0</v>
      </c>
      <c r="AA125" s="215" t="n">
        <f aca="false">Z125*K125</f>
        <v>0</v>
      </c>
      <c r="AR125" s="10" t="s">
        <v>339</v>
      </c>
      <c r="AT125" s="10" t="s">
        <v>177</v>
      </c>
      <c r="AU125" s="10" t="s">
        <v>83</v>
      </c>
      <c r="AY125" s="10" t="s">
        <v>175</v>
      </c>
      <c r="BE125" s="134" t="e">
        <f aca="false">IF(U125="základní";N125;0)</f>
        <v>#VALUE!</v>
      </c>
      <c r="BF125" s="134" t="e">
        <f aca="false">IF(U125="snížená";N125;0)</f>
        <v>#VALUE!</v>
      </c>
      <c r="BG125" s="134" t="e">
        <f aca="false">IF(U125="zákl. přenesená";N125;0)</f>
        <v>#VALUE!</v>
      </c>
      <c r="BH125" s="134" t="e">
        <f aca="false">IF(U125="sníž. přenesená";N125;0)</f>
        <v>#VALUE!</v>
      </c>
      <c r="BI125" s="134" t="e">
        <f aca="false">IF(U125="nulová";N125;0)</f>
        <v>#VALUE!</v>
      </c>
      <c r="BJ125" s="10" t="s">
        <v>88</v>
      </c>
      <c r="BK125" s="134" t="e">
        <f aca="false">ROUND(L125*K125;2)</f>
        <v>#VALUE!</v>
      </c>
      <c r="BL125" s="10" t="s">
        <v>339</v>
      </c>
      <c r="BM125" s="10" t="s">
        <v>938</v>
      </c>
    </row>
    <row collapsed="false" customFormat="true" customHeight="true" hidden="false" ht="22.5" outlineLevel="0" r="126" s="32">
      <c r="B126" s="171"/>
      <c r="C126" s="206" t="s">
        <v>181</v>
      </c>
      <c r="D126" s="206" t="s">
        <v>177</v>
      </c>
      <c r="E126" s="207" t="s">
        <v>939</v>
      </c>
      <c r="F126" s="208" t="s">
        <v>940</v>
      </c>
      <c r="G126" s="208"/>
      <c r="H126" s="208"/>
      <c r="I126" s="208"/>
      <c r="J126" s="209" t="s">
        <v>699</v>
      </c>
      <c r="K126" s="210" t="n">
        <v>24</v>
      </c>
      <c r="L126" s="211" t="n">
        <v>0</v>
      </c>
      <c r="M126" s="211"/>
      <c r="N126" s="212" t="n">
        <f aca="false">ROUND(L126*K126)</f>
        <v>0</v>
      </c>
      <c r="O126" s="212"/>
      <c r="P126" s="212"/>
      <c r="Q126" s="212"/>
      <c r="R126" s="173"/>
      <c r="T126" s="213"/>
      <c r="U126" s="44" t="s">
        <v>43</v>
      </c>
      <c r="V126" s="34"/>
      <c r="W126" s="214" t="n">
        <f aca="false">V126*K126</f>
        <v>0</v>
      </c>
      <c r="X126" s="214" t="n">
        <v>0</v>
      </c>
      <c r="Y126" s="214" t="n">
        <f aca="false">X126*K126</f>
        <v>0</v>
      </c>
      <c r="Z126" s="214" t="n">
        <v>0</v>
      </c>
      <c r="AA126" s="215" t="n">
        <f aca="false">Z126*K126</f>
        <v>0</v>
      </c>
      <c r="AR126" s="10" t="s">
        <v>339</v>
      </c>
      <c r="AT126" s="10" t="s">
        <v>177</v>
      </c>
      <c r="AU126" s="10" t="s">
        <v>83</v>
      </c>
      <c r="AY126" s="10" t="s">
        <v>175</v>
      </c>
      <c r="BE126" s="134" t="e">
        <f aca="false">IF(U126="základní";N126;0)</f>
        <v>#VALUE!</v>
      </c>
      <c r="BF126" s="134" t="e">
        <f aca="false">IF(U126="snížená";N126;0)</f>
        <v>#VALUE!</v>
      </c>
      <c r="BG126" s="134" t="e">
        <f aca="false">IF(U126="zákl. přenesená";N126;0)</f>
        <v>#VALUE!</v>
      </c>
      <c r="BH126" s="134" t="e">
        <f aca="false">IF(U126="sníž. přenesená";N126;0)</f>
        <v>#VALUE!</v>
      </c>
      <c r="BI126" s="134" t="e">
        <f aca="false">IF(U126="nulová";N126;0)</f>
        <v>#VALUE!</v>
      </c>
      <c r="BJ126" s="10" t="s">
        <v>88</v>
      </c>
      <c r="BK126" s="134" t="e">
        <f aca="false">ROUND(L126*K126;2)</f>
        <v>#VALUE!</v>
      </c>
      <c r="BL126" s="10" t="s">
        <v>339</v>
      </c>
      <c r="BM126" s="10" t="s">
        <v>941</v>
      </c>
    </row>
    <row collapsed="false" customFormat="true" customHeight="true" hidden="false" ht="22.5" outlineLevel="0" r="127" s="32">
      <c r="B127" s="171"/>
      <c r="C127" s="206" t="s">
        <v>229</v>
      </c>
      <c r="D127" s="206" t="s">
        <v>177</v>
      </c>
      <c r="E127" s="207" t="s">
        <v>942</v>
      </c>
      <c r="F127" s="208" t="s">
        <v>943</v>
      </c>
      <c r="G127" s="208"/>
      <c r="H127" s="208"/>
      <c r="I127" s="208"/>
      <c r="J127" s="209" t="s">
        <v>699</v>
      </c>
      <c r="K127" s="210" t="n">
        <v>8</v>
      </c>
      <c r="L127" s="211" t="n">
        <v>0</v>
      </c>
      <c r="M127" s="211"/>
      <c r="N127" s="212" t="n">
        <f aca="false">ROUND(L127*K127)</f>
        <v>0</v>
      </c>
      <c r="O127" s="212"/>
      <c r="P127" s="212"/>
      <c r="Q127" s="212"/>
      <c r="R127" s="173"/>
      <c r="T127" s="213"/>
      <c r="U127" s="44" t="s">
        <v>43</v>
      </c>
      <c r="V127" s="34"/>
      <c r="W127" s="214" t="n">
        <f aca="false">V127*K127</f>
        <v>0</v>
      </c>
      <c r="X127" s="214" t="n">
        <v>0</v>
      </c>
      <c r="Y127" s="214" t="n">
        <f aca="false">X127*K127</f>
        <v>0</v>
      </c>
      <c r="Z127" s="214" t="n">
        <v>0</v>
      </c>
      <c r="AA127" s="215" t="n">
        <f aca="false">Z127*K127</f>
        <v>0</v>
      </c>
      <c r="AR127" s="10" t="s">
        <v>339</v>
      </c>
      <c r="AT127" s="10" t="s">
        <v>177</v>
      </c>
      <c r="AU127" s="10" t="s">
        <v>83</v>
      </c>
      <c r="AY127" s="10" t="s">
        <v>175</v>
      </c>
      <c r="BE127" s="134" t="e">
        <f aca="false">IF(U127="základní";N127;0)</f>
        <v>#VALUE!</v>
      </c>
      <c r="BF127" s="134" t="e">
        <f aca="false">IF(U127="snížená";N127;0)</f>
        <v>#VALUE!</v>
      </c>
      <c r="BG127" s="134" t="e">
        <f aca="false">IF(U127="zákl. přenesená";N127;0)</f>
        <v>#VALUE!</v>
      </c>
      <c r="BH127" s="134" t="e">
        <f aca="false">IF(U127="sníž. přenesená";N127;0)</f>
        <v>#VALUE!</v>
      </c>
      <c r="BI127" s="134" t="e">
        <f aca="false">IF(U127="nulová";N127;0)</f>
        <v>#VALUE!</v>
      </c>
      <c r="BJ127" s="10" t="s">
        <v>88</v>
      </c>
      <c r="BK127" s="134" t="e">
        <f aca="false">ROUND(L127*K127;2)</f>
        <v>#VALUE!</v>
      </c>
      <c r="BL127" s="10" t="s">
        <v>339</v>
      </c>
      <c r="BM127" s="10" t="s">
        <v>944</v>
      </c>
    </row>
    <row collapsed="false" customFormat="true" customHeight="true" hidden="false" ht="22.5" outlineLevel="0" r="128" s="32">
      <c r="B128" s="171"/>
      <c r="C128" s="206" t="s">
        <v>236</v>
      </c>
      <c r="D128" s="206" t="s">
        <v>177</v>
      </c>
      <c r="E128" s="207" t="s">
        <v>945</v>
      </c>
      <c r="F128" s="208" t="s">
        <v>946</v>
      </c>
      <c r="G128" s="208"/>
      <c r="H128" s="208"/>
      <c r="I128" s="208"/>
      <c r="J128" s="209" t="s">
        <v>699</v>
      </c>
      <c r="K128" s="210" t="n">
        <v>8</v>
      </c>
      <c r="L128" s="211" t="n">
        <v>0</v>
      </c>
      <c r="M128" s="211"/>
      <c r="N128" s="212" t="n">
        <f aca="false">ROUND(L128*K128)</f>
        <v>0</v>
      </c>
      <c r="O128" s="212"/>
      <c r="P128" s="212"/>
      <c r="Q128" s="212"/>
      <c r="R128" s="173"/>
      <c r="T128" s="213"/>
      <c r="U128" s="44" t="s">
        <v>43</v>
      </c>
      <c r="V128" s="34"/>
      <c r="W128" s="214" t="n">
        <f aca="false">V128*K128</f>
        <v>0</v>
      </c>
      <c r="X128" s="214" t="n">
        <v>0</v>
      </c>
      <c r="Y128" s="214" t="n">
        <f aca="false">X128*K128</f>
        <v>0</v>
      </c>
      <c r="Z128" s="214" t="n">
        <v>0</v>
      </c>
      <c r="AA128" s="215" t="n">
        <f aca="false">Z128*K128</f>
        <v>0</v>
      </c>
      <c r="AR128" s="10" t="s">
        <v>339</v>
      </c>
      <c r="AT128" s="10" t="s">
        <v>177</v>
      </c>
      <c r="AU128" s="10" t="s">
        <v>83</v>
      </c>
      <c r="AY128" s="10" t="s">
        <v>175</v>
      </c>
      <c r="BE128" s="134" t="e">
        <f aca="false">IF(U128="základní";N128;0)</f>
        <v>#VALUE!</v>
      </c>
      <c r="BF128" s="134" t="e">
        <f aca="false">IF(U128="snížená";N128;0)</f>
        <v>#VALUE!</v>
      </c>
      <c r="BG128" s="134" t="e">
        <f aca="false">IF(U128="zákl. přenesená";N128;0)</f>
        <v>#VALUE!</v>
      </c>
      <c r="BH128" s="134" t="e">
        <f aca="false">IF(U128="sníž. přenesená";N128;0)</f>
        <v>#VALUE!</v>
      </c>
      <c r="BI128" s="134" t="e">
        <f aca="false">IF(U128="nulová";N128;0)</f>
        <v>#VALUE!</v>
      </c>
      <c r="BJ128" s="10" t="s">
        <v>88</v>
      </c>
      <c r="BK128" s="134" t="e">
        <f aca="false">ROUND(L128*K128;2)</f>
        <v>#VALUE!</v>
      </c>
      <c r="BL128" s="10" t="s">
        <v>339</v>
      </c>
      <c r="BM128" s="10" t="s">
        <v>947</v>
      </c>
    </row>
    <row collapsed="false" customFormat="true" customHeight="true" hidden="false" ht="22.5" outlineLevel="0" r="129" s="32">
      <c r="B129" s="171"/>
      <c r="C129" s="206" t="s">
        <v>248</v>
      </c>
      <c r="D129" s="206" t="s">
        <v>177</v>
      </c>
      <c r="E129" s="207" t="s">
        <v>948</v>
      </c>
      <c r="F129" s="208" t="s">
        <v>949</v>
      </c>
      <c r="G129" s="208"/>
      <c r="H129" s="208"/>
      <c r="I129" s="208"/>
      <c r="J129" s="209" t="s">
        <v>699</v>
      </c>
      <c r="K129" s="210" t="n">
        <v>8</v>
      </c>
      <c r="L129" s="211" t="n">
        <v>0</v>
      </c>
      <c r="M129" s="211"/>
      <c r="N129" s="212" t="n">
        <f aca="false">ROUND(L129*K129)</f>
        <v>0</v>
      </c>
      <c r="O129" s="212"/>
      <c r="P129" s="212"/>
      <c r="Q129" s="212"/>
      <c r="R129" s="173"/>
      <c r="T129" s="213"/>
      <c r="U129" s="44" t="s">
        <v>43</v>
      </c>
      <c r="V129" s="34"/>
      <c r="W129" s="214" t="n">
        <f aca="false">V129*K129</f>
        <v>0</v>
      </c>
      <c r="X129" s="214" t="n">
        <v>0</v>
      </c>
      <c r="Y129" s="214" t="n">
        <f aca="false">X129*K129</f>
        <v>0</v>
      </c>
      <c r="Z129" s="214" t="n">
        <v>0</v>
      </c>
      <c r="AA129" s="215" t="n">
        <f aca="false">Z129*K129</f>
        <v>0</v>
      </c>
      <c r="AR129" s="10" t="s">
        <v>339</v>
      </c>
      <c r="AT129" s="10" t="s">
        <v>177</v>
      </c>
      <c r="AU129" s="10" t="s">
        <v>83</v>
      </c>
      <c r="AY129" s="10" t="s">
        <v>175</v>
      </c>
      <c r="BE129" s="134" t="e">
        <f aca="false">IF(U129="základní";N129;0)</f>
        <v>#VALUE!</v>
      </c>
      <c r="BF129" s="134" t="e">
        <f aca="false">IF(U129="snížená";N129;0)</f>
        <v>#VALUE!</v>
      </c>
      <c r="BG129" s="134" t="e">
        <f aca="false">IF(U129="zákl. přenesená";N129;0)</f>
        <v>#VALUE!</v>
      </c>
      <c r="BH129" s="134" t="e">
        <f aca="false">IF(U129="sníž. přenesená";N129;0)</f>
        <v>#VALUE!</v>
      </c>
      <c r="BI129" s="134" t="e">
        <f aca="false">IF(U129="nulová";N129;0)</f>
        <v>#VALUE!</v>
      </c>
      <c r="BJ129" s="10" t="s">
        <v>88</v>
      </c>
      <c r="BK129" s="134" t="e">
        <f aca="false">ROUND(L129*K129;2)</f>
        <v>#VALUE!</v>
      </c>
      <c r="BL129" s="10" t="s">
        <v>339</v>
      </c>
      <c r="BM129" s="10" t="s">
        <v>950</v>
      </c>
    </row>
    <row collapsed="false" customFormat="true" customHeight="true" hidden="false" ht="22.5" outlineLevel="0" r="130" s="32">
      <c r="B130" s="171"/>
      <c r="C130" s="206" t="s">
        <v>258</v>
      </c>
      <c r="D130" s="206" t="s">
        <v>177</v>
      </c>
      <c r="E130" s="207" t="s">
        <v>951</v>
      </c>
      <c r="F130" s="208" t="s">
        <v>952</v>
      </c>
      <c r="G130" s="208"/>
      <c r="H130" s="208"/>
      <c r="I130" s="208"/>
      <c r="J130" s="209" t="s">
        <v>303</v>
      </c>
      <c r="K130" s="210" t="n">
        <v>72</v>
      </c>
      <c r="L130" s="211" t="n">
        <v>0</v>
      </c>
      <c r="M130" s="211"/>
      <c r="N130" s="212" t="n">
        <f aca="false">ROUND(L130*K130)</f>
        <v>0</v>
      </c>
      <c r="O130" s="212"/>
      <c r="P130" s="212"/>
      <c r="Q130" s="212"/>
      <c r="R130" s="173"/>
      <c r="T130" s="213"/>
      <c r="U130" s="44" t="s">
        <v>43</v>
      </c>
      <c r="V130" s="34"/>
      <c r="W130" s="214" t="n">
        <f aca="false">V130*K130</f>
        <v>0</v>
      </c>
      <c r="X130" s="214" t="n">
        <v>0</v>
      </c>
      <c r="Y130" s="214" t="n">
        <f aca="false">X130*K130</f>
        <v>0</v>
      </c>
      <c r="Z130" s="214" t="n">
        <v>0</v>
      </c>
      <c r="AA130" s="215" t="n">
        <f aca="false">Z130*K130</f>
        <v>0</v>
      </c>
      <c r="AR130" s="10" t="s">
        <v>339</v>
      </c>
      <c r="AT130" s="10" t="s">
        <v>177</v>
      </c>
      <c r="AU130" s="10" t="s">
        <v>83</v>
      </c>
      <c r="AY130" s="10" t="s">
        <v>175</v>
      </c>
      <c r="BE130" s="134" t="e">
        <f aca="false">IF(U130="základní";N130;0)</f>
        <v>#VALUE!</v>
      </c>
      <c r="BF130" s="134" t="e">
        <f aca="false">IF(U130="snížená";N130;0)</f>
        <v>#VALUE!</v>
      </c>
      <c r="BG130" s="134" t="e">
        <f aca="false">IF(U130="zákl. přenesená";N130;0)</f>
        <v>#VALUE!</v>
      </c>
      <c r="BH130" s="134" t="e">
        <f aca="false">IF(U130="sníž. přenesená";N130;0)</f>
        <v>#VALUE!</v>
      </c>
      <c r="BI130" s="134" t="e">
        <f aca="false">IF(U130="nulová";N130;0)</f>
        <v>#VALUE!</v>
      </c>
      <c r="BJ130" s="10" t="s">
        <v>88</v>
      </c>
      <c r="BK130" s="134" t="e">
        <f aca="false">ROUND(L130*K130;2)</f>
        <v>#VALUE!</v>
      </c>
      <c r="BL130" s="10" t="s">
        <v>339</v>
      </c>
      <c r="BM130" s="10" t="s">
        <v>953</v>
      </c>
    </row>
    <row collapsed="false" customFormat="true" customHeight="true" hidden="false" ht="22.5" outlineLevel="0" r="131" s="32">
      <c r="B131" s="171"/>
      <c r="C131" s="206" t="s">
        <v>287</v>
      </c>
      <c r="D131" s="206" t="s">
        <v>177</v>
      </c>
      <c r="E131" s="207" t="s">
        <v>954</v>
      </c>
      <c r="F131" s="208" t="s">
        <v>955</v>
      </c>
      <c r="G131" s="208"/>
      <c r="H131" s="208"/>
      <c r="I131" s="208"/>
      <c r="J131" s="209" t="s">
        <v>391</v>
      </c>
      <c r="K131" s="257" t="n">
        <v>0</v>
      </c>
      <c r="L131" s="211" t="n">
        <v>0</v>
      </c>
      <c r="M131" s="211"/>
      <c r="N131" s="212" t="n">
        <f aca="false">ROUND(L131*K131)</f>
        <v>0</v>
      </c>
      <c r="O131" s="212"/>
      <c r="P131" s="212"/>
      <c r="Q131" s="212"/>
      <c r="R131" s="173"/>
      <c r="T131" s="213"/>
      <c r="U131" s="44" t="s">
        <v>43</v>
      </c>
      <c r="V131" s="34"/>
      <c r="W131" s="214" t="n">
        <f aca="false">V131*K131</f>
        <v>0</v>
      </c>
      <c r="X131" s="214" t="n">
        <v>0</v>
      </c>
      <c r="Y131" s="214" t="n">
        <f aca="false">X131*K131</f>
        <v>0</v>
      </c>
      <c r="Z131" s="214" t="n">
        <v>0</v>
      </c>
      <c r="AA131" s="215" t="n">
        <f aca="false">Z131*K131</f>
        <v>0</v>
      </c>
      <c r="AR131" s="10" t="s">
        <v>339</v>
      </c>
      <c r="AT131" s="10" t="s">
        <v>177</v>
      </c>
      <c r="AU131" s="10" t="s">
        <v>83</v>
      </c>
      <c r="AY131" s="10" t="s">
        <v>175</v>
      </c>
      <c r="BE131" s="134" t="e">
        <f aca="false">IF(U131="základní";N131;0)</f>
        <v>#VALUE!</v>
      </c>
      <c r="BF131" s="134" t="e">
        <f aca="false">IF(U131="snížená";N131;0)</f>
        <v>#VALUE!</v>
      </c>
      <c r="BG131" s="134" t="e">
        <f aca="false">IF(U131="zákl. přenesená";N131;0)</f>
        <v>#VALUE!</v>
      </c>
      <c r="BH131" s="134" t="e">
        <f aca="false">IF(U131="sníž. přenesená";N131;0)</f>
        <v>#VALUE!</v>
      </c>
      <c r="BI131" s="134" t="e">
        <f aca="false">IF(U131="nulová";N131;0)</f>
        <v>#VALUE!</v>
      </c>
      <c r="BJ131" s="10" t="s">
        <v>88</v>
      </c>
      <c r="BK131" s="134" t="e">
        <f aca="false">ROUND(L131*K131;2)</f>
        <v>#VALUE!</v>
      </c>
      <c r="BL131" s="10" t="s">
        <v>339</v>
      </c>
      <c r="BM131" s="10" t="s">
        <v>956</v>
      </c>
    </row>
    <row collapsed="false" customFormat="true" customHeight="true" hidden="false" ht="37.35" outlineLevel="0" r="132" s="193">
      <c r="B132" s="194"/>
      <c r="C132" s="195"/>
      <c r="D132" s="196" t="s">
        <v>928</v>
      </c>
      <c r="E132" s="196"/>
      <c r="F132" s="196"/>
      <c r="G132" s="196"/>
      <c r="H132" s="196"/>
      <c r="I132" s="196"/>
      <c r="J132" s="196"/>
      <c r="K132" s="196"/>
      <c r="L132" s="196"/>
      <c r="M132" s="196"/>
      <c r="N132" s="276" t="n">
        <f aca="false">BK132</f>
        <v>0</v>
      </c>
      <c r="O132" s="276"/>
      <c r="P132" s="276"/>
      <c r="Q132" s="276"/>
      <c r="R132" s="197"/>
      <c r="T132" s="198"/>
      <c r="U132" s="195"/>
      <c r="V132" s="195"/>
      <c r="W132" s="199" t="n">
        <f aca="false">SUM(W133:W143)</f>
        <v>0</v>
      </c>
      <c r="X132" s="195"/>
      <c r="Y132" s="199" t="n">
        <f aca="false">SUM(Y133:Y143)</f>
        <v>0</v>
      </c>
      <c r="Z132" s="195"/>
      <c r="AA132" s="200" t="n">
        <f aca="false">SUM(AA133:AA143)</f>
        <v>0</v>
      </c>
      <c r="AR132" s="201" t="s">
        <v>88</v>
      </c>
      <c r="AT132" s="202" t="s">
        <v>75</v>
      </c>
      <c r="AU132" s="202" t="s">
        <v>76</v>
      </c>
      <c r="AY132" s="201" t="s">
        <v>175</v>
      </c>
      <c r="BK132" s="203" t="n">
        <f aca="false">SUM(BK133:BK143)</f>
        <v>0</v>
      </c>
    </row>
    <row collapsed="false" customFormat="true" customHeight="true" hidden="false" ht="22.5" outlineLevel="0" r="133" s="32">
      <c r="B133" s="171"/>
      <c r="C133" s="206" t="s">
        <v>359</v>
      </c>
      <c r="D133" s="206" t="s">
        <v>177</v>
      </c>
      <c r="E133" s="207" t="s">
        <v>957</v>
      </c>
      <c r="F133" s="208" t="s">
        <v>958</v>
      </c>
      <c r="G133" s="208"/>
      <c r="H133" s="208"/>
      <c r="I133" s="208"/>
      <c r="J133" s="209" t="s">
        <v>699</v>
      </c>
      <c r="K133" s="210" t="n">
        <v>8</v>
      </c>
      <c r="L133" s="211" t="n">
        <v>0</v>
      </c>
      <c r="M133" s="211"/>
      <c r="N133" s="212" t="n">
        <f aca="false">ROUND(L133*K133)</f>
        <v>0</v>
      </c>
      <c r="O133" s="212"/>
      <c r="P133" s="212"/>
      <c r="Q133" s="212"/>
      <c r="R133" s="173"/>
      <c r="T133" s="213"/>
      <c r="U133" s="44" t="s">
        <v>43</v>
      </c>
      <c r="V133" s="34"/>
      <c r="W133" s="214" t="n">
        <f aca="false">V133*K133</f>
        <v>0</v>
      </c>
      <c r="X133" s="214" t="n">
        <v>0</v>
      </c>
      <c r="Y133" s="214" t="n">
        <f aca="false">X133*K133</f>
        <v>0</v>
      </c>
      <c r="Z133" s="214" t="n">
        <v>0</v>
      </c>
      <c r="AA133" s="215" t="n">
        <f aca="false">Z133*K133</f>
        <v>0</v>
      </c>
      <c r="AR133" s="10" t="s">
        <v>339</v>
      </c>
      <c r="AT133" s="10" t="s">
        <v>177</v>
      </c>
      <c r="AU133" s="10" t="s">
        <v>83</v>
      </c>
      <c r="AY133" s="10" t="s">
        <v>175</v>
      </c>
      <c r="BE133" s="134" t="e">
        <f aca="false">IF(U133="základní";N133;0)</f>
        <v>#VALUE!</v>
      </c>
      <c r="BF133" s="134" t="e">
        <f aca="false">IF(U133="snížená";N133;0)</f>
        <v>#VALUE!</v>
      </c>
      <c r="BG133" s="134" t="e">
        <f aca="false">IF(U133="zákl. přenesená";N133;0)</f>
        <v>#VALUE!</v>
      </c>
      <c r="BH133" s="134" t="e">
        <f aca="false">IF(U133="sníž. přenesená";N133;0)</f>
        <v>#VALUE!</v>
      </c>
      <c r="BI133" s="134" t="e">
        <f aca="false">IF(U133="nulová";N133;0)</f>
        <v>#VALUE!</v>
      </c>
      <c r="BJ133" s="10" t="s">
        <v>88</v>
      </c>
      <c r="BK133" s="134" t="e">
        <f aca="false">ROUND(L133*K133;2)</f>
        <v>#VALUE!</v>
      </c>
      <c r="BL133" s="10" t="s">
        <v>339</v>
      </c>
      <c r="BM133" s="10" t="s">
        <v>959</v>
      </c>
    </row>
    <row collapsed="false" customFormat="true" customHeight="true" hidden="false" ht="22.5" outlineLevel="0" r="134" s="32">
      <c r="B134" s="171"/>
      <c r="C134" s="206" t="s">
        <v>960</v>
      </c>
      <c r="D134" s="206" t="s">
        <v>177</v>
      </c>
      <c r="E134" s="207" t="s">
        <v>961</v>
      </c>
      <c r="F134" s="208" t="s">
        <v>962</v>
      </c>
      <c r="G134" s="208"/>
      <c r="H134" s="208"/>
      <c r="I134" s="208"/>
      <c r="J134" s="209" t="s">
        <v>303</v>
      </c>
      <c r="K134" s="210" t="n">
        <v>176</v>
      </c>
      <c r="L134" s="211" t="n">
        <v>0</v>
      </c>
      <c r="M134" s="211"/>
      <c r="N134" s="212" t="n">
        <f aca="false">ROUND(L134*K134)</f>
        <v>0</v>
      </c>
      <c r="O134" s="212"/>
      <c r="P134" s="212"/>
      <c r="Q134" s="212"/>
      <c r="R134" s="173"/>
      <c r="T134" s="213"/>
      <c r="U134" s="44" t="s">
        <v>43</v>
      </c>
      <c r="V134" s="34"/>
      <c r="W134" s="214" t="n">
        <f aca="false">V134*K134</f>
        <v>0</v>
      </c>
      <c r="X134" s="214" t="n">
        <v>0</v>
      </c>
      <c r="Y134" s="214" t="n">
        <f aca="false">X134*K134</f>
        <v>0</v>
      </c>
      <c r="Z134" s="214" t="n">
        <v>0</v>
      </c>
      <c r="AA134" s="215" t="n">
        <f aca="false">Z134*K134</f>
        <v>0</v>
      </c>
      <c r="AR134" s="10" t="s">
        <v>339</v>
      </c>
      <c r="AT134" s="10" t="s">
        <v>177</v>
      </c>
      <c r="AU134" s="10" t="s">
        <v>83</v>
      </c>
      <c r="AY134" s="10" t="s">
        <v>175</v>
      </c>
      <c r="BE134" s="134" t="e">
        <f aca="false">IF(U134="základní";N134;0)</f>
        <v>#VALUE!</v>
      </c>
      <c r="BF134" s="134" t="e">
        <f aca="false">IF(U134="snížená";N134;0)</f>
        <v>#VALUE!</v>
      </c>
      <c r="BG134" s="134" t="e">
        <f aca="false">IF(U134="zákl. přenesená";N134;0)</f>
        <v>#VALUE!</v>
      </c>
      <c r="BH134" s="134" t="e">
        <f aca="false">IF(U134="sníž. přenesená";N134;0)</f>
        <v>#VALUE!</v>
      </c>
      <c r="BI134" s="134" t="e">
        <f aca="false">IF(U134="nulová";N134;0)</f>
        <v>#VALUE!</v>
      </c>
      <c r="BJ134" s="10" t="s">
        <v>88</v>
      </c>
      <c r="BK134" s="134" t="e">
        <f aca="false">ROUND(L134*K134;2)</f>
        <v>#VALUE!</v>
      </c>
      <c r="BL134" s="10" t="s">
        <v>339</v>
      </c>
      <c r="BM134" s="10" t="s">
        <v>963</v>
      </c>
    </row>
    <row collapsed="false" customFormat="true" customHeight="true" hidden="false" ht="31.5" outlineLevel="0" r="135" s="32">
      <c r="B135" s="171"/>
      <c r="C135" s="206" t="s">
        <v>300</v>
      </c>
      <c r="D135" s="206" t="s">
        <v>177</v>
      </c>
      <c r="E135" s="207" t="s">
        <v>964</v>
      </c>
      <c r="F135" s="208" t="s">
        <v>965</v>
      </c>
      <c r="G135" s="208"/>
      <c r="H135" s="208"/>
      <c r="I135" s="208"/>
      <c r="J135" s="209" t="s">
        <v>303</v>
      </c>
      <c r="K135" s="210" t="n">
        <v>176</v>
      </c>
      <c r="L135" s="211" t="n">
        <v>0</v>
      </c>
      <c r="M135" s="211"/>
      <c r="N135" s="212" t="n">
        <f aca="false">ROUND(L135*K135)</f>
        <v>0</v>
      </c>
      <c r="O135" s="212"/>
      <c r="P135" s="212"/>
      <c r="Q135" s="212"/>
      <c r="R135" s="173"/>
      <c r="T135" s="213"/>
      <c r="U135" s="44" t="s">
        <v>43</v>
      </c>
      <c r="V135" s="34"/>
      <c r="W135" s="214" t="n">
        <f aca="false">V135*K135</f>
        <v>0</v>
      </c>
      <c r="X135" s="214" t="n">
        <v>0</v>
      </c>
      <c r="Y135" s="214" t="n">
        <f aca="false">X135*K135</f>
        <v>0</v>
      </c>
      <c r="Z135" s="214" t="n">
        <v>0</v>
      </c>
      <c r="AA135" s="215" t="n">
        <f aca="false">Z135*K135</f>
        <v>0</v>
      </c>
      <c r="AR135" s="10" t="s">
        <v>339</v>
      </c>
      <c r="AT135" s="10" t="s">
        <v>177</v>
      </c>
      <c r="AU135" s="10" t="s">
        <v>83</v>
      </c>
      <c r="AY135" s="10" t="s">
        <v>175</v>
      </c>
      <c r="BE135" s="134" t="e">
        <f aca="false">IF(U135="základní";N135;0)</f>
        <v>#VALUE!</v>
      </c>
      <c r="BF135" s="134" t="e">
        <f aca="false">IF(U135="snížená";N135;0)</f>
        <v>#VALUE!</v>
      </c>
      <c r="BG135" s="134" t="e">
        <f aca="false">IF(U135="zákl. přenesená";N135;0)</f>
        <v>#VALUE!</v>
      </c>
      <c r="BH135" s="134" t="e">
        <f aca="false">IF(U135="sníž. přenesená";N135;0)</f>
        <v>#VALUE!</v>
      </c>
      <c r="BI135" s="134" t="e">
        <f aca="false">IF(U135="nulová";N135;0)</f>
        <v>#VALUE!</v>
      </c>
      <c r="BJ135" s="10" t="s">
        <v>88</v>
      </c>
      <c r="BK135" s="134" t="e">
        <f aca="false">ROUND(L135*K135;2)</f>
        <v>#VALUE!</v>
      </c>
      <c r="BL135" s="10" t="s">
        <v>339</v>
      </c>
      <c r="BM135" s="10" t="s">
        <v>966</v>
      </c>
    </row>
    <row collapsed="false" customFormat="true" customHeight="true" hidden="false" ht="22.5" outlineLevel="0" r="136" s="32">
      <c r="B136" s="171"/>
      <c r="C136" s="206" t="s">
        <v>967</v>
      </c>
      <c r="D136" s="206" t="s">
        <v>177</v>
      </c>
      <c r="E136" s="207" t="s">
        <v>968</v>
      </c>
      <c r="F136" s="208" t="s">
        <v>969</v>
      </c>
      <c r="G136" s="208"/>
      <c r="H136" s="208"/>
      <c r="I136" s="208"/>
      <c r="J136" s="209" t="s">
        <v>699</v>
      </c>
      <c r="K136" s="210" t="n">
        <v>64</v>
      </c>
      <c r="L136" s="211" t="n">
        <v>0</v>
      </c>
      <c r="M136" s="211"/>
      <c r="N136" s="212" t="n">
        <f aca="false">ROUND(L136*K136)</f>
        <v>0</v>
      </c>
      <c r="O136" s="212"/>
      <c r="P136" s="212"/>
      <c r="Q136" s="212"/>
      <c r="R136" s="173"/>
      <c r="T136" s="213"/>
      <c r="U136" s="44" t="s">
        <v>43</v>
      </c>
      <c r="V136" s="34"/>
      <c r="W136" s="214" t="n">
        <f aca="false">V136*K136</f>
        <v>0</v>
      </c>
      <c r="X136" s="214" t="n">
        <v>0</v>
      </c>
      <c r="Y136" s="214" t="n">
        <f aca="false">X136*K136</f>
        <v>0</v>
      </c>
      <c r="Z136" s="214" t="n">
        <v>0</v>
      </c>
      <c r="AA136" s="215" t="n">
        <f aca="false">Z136*K136</f>
        <v>0</v>
      </c>
      <c r="AR136" s="10" t="s">
        <v>339</v>
      </c>
      <c r="AT136" s="10" t="s">
        <v>177</v>
      </c>
      <c r="AU136" s="10" t="s">
        <v>83</v>
      </c>
      <c r="AY136" s="10" t="s">
        <v>175</v>
      </c>
      <c r="BE136" s="134" t="e">
        <f aca="false">IF(U136="základní";N136;0)</f>
        <v>#VALUE!</v>
      </c>
      <c r="BF136" s="134" t="e">
        <f aca="false">IF(U136="snížená";N136;0)</f>
        <v>#VALUE!</v>
      </c>
      <c r="BG136" s="134" t="e">
        <f aca="false">IF(U136="zákl. přenesená";N136;0)</f>
        <v>#VALUE!</v>
      </c>
      <c r="BH136" s="134" t="e">
        <f aca="false">IF(U136="sníž. přenesená";N136;0)</f>
        <v>#VALUE!</v>
      </c>
      <c r="BI136" s="134" t="e">
        <f aca="false">IF(U136="nulová";N136;0)</f>
        <v>#VALUE!</v>
      </c>
      <c r="BJ136" s="10" t="s">
        <v>88</v>
      </c>
      <c r="BK136" s="134" t="e">
        <f aca="false">ROUND(L136*K136;2)</f>
        <v>#VALUE!</v>
      </c>
      <c r="BL136" s="10" t="s">
        <v>339</v>
      </c>
      <c r="BM136" s="10" t="s">
        <v>970</v>
      </c>
    </row>
    <row collapsed="false" customFormat="true" customHeight="true" hidden="false" ht="22.5" outlineLevel="0" r="137" s="32">
      <c r="B137" s="171"/>
      <c r="C137" s="206" t="s">
        <v>313</v>
      </c>
      <c r="D137" s="206" t="s">
        <v>177</v>
      </c>
      <c r="E137" s="207" t="s">
        <v>971</v>
      </c>
      <c r="F137" s="208" t="s">
        <v>972</v>
      </c>
      <c r="G137" s="208"/>
      <c r="H137" s="208"/>
      <c r="I137" s="208"/>
      <c r="J137" s="209" t="s">
        <v>699</v>
      </c>
      <c r="K137" s="210" t="n">
        <v>40</v>
      </c>
      <c r="L137" s="211" t="n">
        <v>0</v>
      </c>
      <c r="M137" s="211"/>
      <c r="N137" s="212" t="n">
        <f aca="false">ROUND(L137*K137)</f>
        <v>0</v>
      </c>
      <c r="O137" s="212"/>
      <c r="P137" s="212"/>
      <c r="Q137" s="212"/>
      <c r="R137" s="173"/>
      <c r="T137" s="213"/>
      <c r="U137" s="44" t="s">
        <v>43</v>
      </c>
      <c r="V137" s="34"/>
      <c r="W137" s="214" t="n">
        <f aca="false">V137*K137</f>
        <v>0</v>
      </c>
      <c r="X137" s="214" t="n">
        <v>0</v>
      </c>
      <c r="Y137" s="214" t="n">
        <f aca="false">X137*K137</f>
        <v>0</v>
      </c>
      <c r="Z137" s="214" t="n">
        <v>0</v>
      </c>
      <c r="AA137" s="215" t="n">
        <f aca="false">Z137*K137</f>
        <v>0</v>
      </c>
      <c r="AR137" s="10" t="s">
        <v>339</v>
      </c>
      <c r="AT137" s="10" t="s">
        <v>177</v>
      </c>
      <c r="AU137" s="10" t="s">
        <v>83</v>
      </c>
      <c r="AY137" s="10" t="s">
        <v>175</v>
      </c>
      <c r="BE137" s="134" t="e">
        <f aca="false">IF(U137="základní";N137;0)</f>
        <v>#VALUE!</v>
      </c>
      <c r="BF137" s="134" t="e">
        <f aca="false">IF(U137="snížená";N137;0)</f>
        <v>#VALUE!</v>
      </c>
      <c r="BG137" s="134" t="e">
        <f aca="false">IF(U137="zákl. přenesená";N137;0)</f>
        <v>#VALUE!</v>
      </c>
      <c r="BH137" s="134" t="e">
        <f aca="false">IF(U137="sníž. přenesená";N137;0)</f>
        <v>#VALUE!</v>
      </c>
      <c r="BI137" s="134" t="e">
        <f aca="false">IF(U137="nulová";N137;0)</f>
        <v>#VALUE!</v>
      </c>
      <c r="BJ137" s="10" t="s">
        <v>88</v>
      </c>
      <c r="BK137" s="134" t="e">
        <f aca="false">ROUND(L137*K137;2)</f>
        <v>#VALUE!</v>
      </c>
      <c r="BL137" s="10" t="s">
        <v>339</v>
      </c>
      <c r="BM137" s="10" t="s">
        <v>973</v>
      </c>
    </row>
    <row collapsed="false" customFormat="true" customHeight="true" hidden="false" ht="22.5" outlineLevel="0" r="138" s="32">
      <c r="B138" s="171"/>
      <c r="C138" s="206" t="s">
        <v>325</v>
      </c>
      <c r="D138" s="206" t="s">
        <v>177</v>
      </c>
      <c r="E138" s="207" t="s">
        <v>974</v>
      </c>
      <c r="F138" s="208" t="s">
        <v>975</v>
      </c>
      <c r="G138" s="208"/>
      <c r="H138" s="208"/>
      <c r="I138" s="208"/>
      <c r="J138" s="209" t="s">
        <v>976</v>
      </c>
      <c r="K138" s="210" t="n">
        <v>8</v>
      </c>
      <c r="L138" s="211" t="n">
        <v>0</v>
      </c>
      <c r="M138" s="211"/>
      <c r="N138" s="212" t="n">
        <f aca="false">ROUND(L138*K138)</f>
        <v>0</v>
      </c>
      <c r="O138" s="212"/>
      <c r="P138" s="212"/>
      <c r="Q138" s="212"/>
      <c r="R138" s="173"/>
      <c r="T138" s="213"/>
      <c r="U138" s="44" t="s">
        <v>43</v>
      </c>
      <c r="V138" s="34"/>
      <c r="W138" s="214" t="n">
        <f aca="false">V138*K138</f>
        <v>0</v>
      </c>
      <c r="X138" s="214" t="n">
        <v>0</v>
      </c>
      <c r="Y138" s="214" t="n">
        <f aca="false">X138*K138</f>
        <v>0</v>
      </c>
      <c r="Z138" s="214" t="n">
        <v>0</v>
      </c>
      <c r="AA138" s="215" t="n">
        <f aca="false">Z138*K138</f>
        <v>0</v>
      </c>
      <c r="AR138" s="10" t="s">
        <v>339</v>
      </c>
      <c r="AT138" s="10" t="s">
        <v>177</v>
      </c>
      <c r="AU138" s="10" t="s">
        <v>83</v>
      </c>
      <c r="AY138" s="10" t="s">
        <v>175</v>
      </c>
      <c r="BE138" s="134" t="e">
        <f aca="false">IF(U138="základní";N138;0)</f>
        <v>#VALUE!</v>
      </c>
      <c r="BF138" s="134" t="e">
        <f aca="false">IF(U138="snížená";N138;0)</f>
        <v>#VALUE!</v>
      </c>
      <c r="BG138" s="134" t="e">
        <f aca="false">IF(U138="zákl. přenesená";N138;0)</f>
        <v>#VALUE!</v>
      </c>
      <c r="BH138" s="134" t="e">
        <f aca="false">IF(U138="sníž. přenesená";N138;0)</f>
        <v>#VALUE!</v>
      </c>
      <c r="BI138" s="134" t="e">
        <f aca="false">IF(U138="nulová";N138;0)</f>
        <v>#VALUE!</v>
      </c>
      <c r="BJ138" s="10" t="s">
        <v>88</v>
      </c>
      <c r="BK138" s="134" t="e">
        <f aca="false">ROUND(L138*K138;2)</f>
        <v>#VALUE!</v>
      </c>
      <c r="BL138" s="10" t="s">
        <v>339</v>
      </c>
      <c r="BM138" s="10" t="s">
        <v>977</v>
      </c>
    </row>
    <row collapsed="false" customFormat="true" customHeight="true" hidden="false" ht="31.5" outlineLevel="0" r="139" s="32">
      <c r="B139" s="171"/>
      <c r="C139" s="206" t="s">
        <v>10</v>
      </c>
      <c r="D139" s="206" t="s">
        <v>177</v>
      </c>
      <c r="E139" s="207" t="s">
        <v>978</v>
      </c>
      <c r="F139" s="208" t="s">
        <v>979</v>
      </c>
      <c r="G139" s="208"/>
      <c r="H139" s="208"/>
      <c r="I139" s="208"/>
      <c r="J139" s="209" t="s">
        <v>699</v>
      </c>
      <c r="K139" s="210" t="n">
        <v>16</v>
      </c>
      <c r="L139" s="211" t="n">
        <v>0</v>
      </c>
      <c r="M139" s="211"/>
      <c r="N139" s="212" t="n">
        <f aca="false">ROUND(L139*K139)</f>
        <v>0</v>
      </c>
      <c r="O139" s="212"/>
      <c r="P139" s="212"/>
      <c r="Q139" s="212"/>
      <c r="R139" s="173"/>
      <c r="T139" s="213"/>
      <c r="U139" s="44" t="s">
        <v>43</v>
      </c>
      <c r="V139" s="34"/>
      <c r="W139" s="214" t="n">
        <f aca="false">V139*K139</f>
        <v>0</v>
      </c>
      <c r="X139" s="214" t="n">
        <v>0</v>
      </c>
      <c r="Y139" s="214" t="n">
        <f aca="false">X139*K139</f>
        <v>0</v>
      </c>
      <c r="Z139" s="214" t="n">
        <v>0</v>
      </c>
      <c r="AA139" s="215" t="n">
        <f aca="false">Z139*K139</f>
        <v>0</v>
      </c>
      <c r="AR139" s="10" t="s">
        <v>339</v>
      </c>
      <c r="AT139" s="10" t="s">
        <v>177</v>
      </c>
      <c r="AU139" s="10" t="s">
        <v>83</v>
      </c>
      <c r="AY139" s="10" t="s">
        <v>175</v>
      </c>
      <c r="BE139" s="134" t="e">
        <f aca="false">IF(U139="základní";N139;0)</f>
        <v>#VALUE!</v>
      </c>
      <c r="BF139" s="134" t="e">
        <f aca="false">IF(U139="snížená";N139;0)</f>
        <v>#VALUE!</v>
      </c>
      <c r="BG139" s="134" t="e">
        <f aca="false">IF(U139="zákl. přenesená";N139;0)</f>
        <v>#VALUE!</v>
      </c>
      <c r="BH139" s="134" t="e">
        <f aca="false">IF(U139="sníž. přenesená";N139;0)</f>
        <v>#VALUE!</v>
      </c>
      <c r="BI139" s="134" t="e">
        <f aca="false">IF(U139="nulová";N139;0)</f>
        <v>#VALUE!</v>
      </c>
      <c r="BJ139" s="10" t="s">
        <v>88</v>
      </c>
      <c r="BK139" s="134" t="e">
        <f aca="false">ROUND(L139*K139;2)</f>
        <v>#VALUE!</v>
      </c>
      <c r="BL139" s="10" t="s">
        <v>339</v>
      </c>
      <c r="BM139" s="10" t="s">
        <v>980</v>
      </c>
    </row>
    <row collapsed="false" customFormat="true" customHeight="true" hidden="false" ht="22.5" outlineLevel="0" r="140" s="32">
      <c r="B140" s="171"/>
      <c r="C140" s="206" t="s">
        <v>339</v>
      </c>
      <c r="D140" s="206" t="s">
        <v>177</v>
      </c>
      <c r="E140" s="207" t="s">
        <v>981</v>
      </c>
      <c r="F140" s="208" t="s">
        <v>982</v>
      </c>
      <c r="G140" s="208"/>
      <c r="H140" s="208"/>
      <c r="I140" s="208"/>
      <c r="J140" s="209" t="s">
        <v>699</v>
      </c>
      <c r="K140" s="210" t="n">
        <v>16</v>
      </c>
      <c r="L140" s="211" t="n">
        <v>0</v>
      </c>
      <c r="M140" s="211"/>
      <c r="N140" s="212" t="n">
        <f aca="false">ROUND(L140*K140)</f>
        <v>0</v>
      </c>
      <c r="O140" s="212"/>
      <c r="P140" s="212"/>
      <c r="Q140" s="212"/>
      <c r="R140" s="173"/>
      <c r="T140" s="213"/>
      <c r="U140" s="44" t="s">
        <v>43</v>
      </c>
      <c r="V140" s="34"/>
      <c r="W140" s="214" t="n">
        <f aca="false">V140*K140</f>
        <v>0</v>
      </c>
      <c r="X140" s="214" t="n">
        <v>0</v>
      </c>
      <c r="Y140" s="214" t="n">
        <f aca="false">X140*K140</f>
        <v>0</v>
      </c>
      <c r="Z140" s="214" t="n">
        <v>0</v>
      </c>
      <c r="AA140" s="215" t="n">
        <f aca="false">Z140*K140</f>
        <v>0</v>
      </c>
      <c r="AR140" s="10" t="s">
        <v>339</v>
      </c>
      <c r="AT140" s="10" t="s">
        <v>177</v>
      </c>
      <c r="AU140" s="10" t="s">
        <v>83</v>
      </c>
      <c r="AY140" s="10" t="s">
        <v>175</v>
      </c>
      <c r="BE140" s="134" t="e">
        <f aca="false">IF(U140="základní";N140;0)</f>
        <v>#VALUE!</v>
      </c>
      <c r="BF140" s="134" t="e">
        <f aca="false">IF(U140="snížená";N140;0)</f>
        <v>#VALUE!</v>
      </c>
      <c r="BG140" s="134" t="e">
        <f aca="false">IF(U140="zákl. přenesená";N140;0)</f>
        <v>#VALUE!</v>
      </c>
      <c r="BH140" s="134" t="e">
        <f aca="false">IF(U140="sníž. přenesená";N140;0)</f>
        <v>#VALUE!</v>
      </c>
      <c r="BI140" s="134" t="e">
        <f aca="false">IF(U140="nulová";N140;0)</f>
        <v>#VALUE!</v>
      </c>
      <c r="BJ140" s="10" t="s">
        <v>88</v>
      </c>
      <c r="BK140" s="134" t="e">
        <f aca="false">ROUND(L140*K140;2)</f>
        <v>#VALUE!</v>
      </c>
      <c r="BL140" s="10" t="s">
        <v>339</v>
      </c>
      <c r="BM140" s="10" t="s">
        <v>983</v>
      </c>
    </row>
    <row collapsed="false" customFormat="true" customHeight="true" hidden="false" ht="22.5" outlineLevel="0" r="141" s="32">
      <c r="B141" s="171"/>
      <c r="C141" s="206" t="s">
        <v>346</v>
      </c>
      <c r="D141" s="206" t="s">
        <v>177</v>
      </c>
      <c r="E141" s="207" t="s">
        <v>984</v>
      </c>
      <c r="F141" s="208" t="s">
        <v>985</v>
      </c>
      <c r="G141" s="208"/>
      <c r="H141" s="208"/>
      <c r="I141" s="208"/>
      <c r="J141" s="209" t="s">
        <v>303</v>
      </c>
      <c r="K141" s="210" t="n">
        <v>176</v>
      </c>
      <c r="L141" s="211" t="n">
        <v>0</v>
      </c>
      <c r="M141" s="211"/>
      <c r="N141" s="212" t="n">
        <f aca="false">ROUND(L141*K141)</f>
        <v>0</v>
      </c>
      <c r="O141" s="212"/>
      <c r="P141" s="212"/>
      <c r="Q141" s="212"/>
      <c r="R141" s="173"/>
      <c r="T141" s="213"/>
      <c r="U141" s="44" t="s">
        <v>43</v>
      </c>
      <c r="V141" s="34"/>
      <c r="W141" s="214" t="n">
        <f aca="false">V141*K141</f>
        <v>0</v>
      </c>
      <c r="X141" s="214" t="n">
        <v>0</v>
      </c>
      <c r="Y141" s="214" t="n">
        <f aca="false">X141*K141</f>
        <v>0</v>
      </c>
      <c r="Z141" s="214" t="n">
        <v>0</v>
      </c>
      <c r="AA141" s="215" t="n">
        <f aca="false">Z141*K141</f>
        <v>0</v>
      </c>
      <c r="AR141" s="10" t="s">
        <v>339</v>
      </c>
      <c r="AT141" s="10" t="s">
        <v>177</v>
      </c>
      <c r="AU141" s="10" t="s">
        <v>83</v>
      </c>
      <c r="AY141" s="10" t="s">
        <v>175</v>
      </c>
      <c r="BE141" s="134" t="e">
        <f aca="false">IF(U141="základní";N141;0)</f>
        <v>#VALUE!</v>
      </c>
      <c r="BF141" s="134" t="e">
        <f aca="false">IF(U141="snížená";N141;0)</f>
        <v>#VALUE!</v>
      </c>
      <c r="BG141" s="134" t="e">
        <f aca="false">IF(U141="zákl. přenesená";N141;0)</f>
        <v>#VALUE!</v>
      </c>
      <c r="BH141" s="134" t="e">
        <f aca="false">IF(U141="sníž. přenesená";N141;0)</f>
        <v>#VALUE!</v>
      </c>
      <c r="BI141" s="134" t="e">
        <f aca="false">IF(U141="nulová";N141;0)</f>
        <v>#VALUE!</v>
      </c>
      <c r="BJ141" s="10" t="s">
        <v>88</v>
      </c>
      <c r="BK141" s="134" t="e">
        <f aca="false">ROUND(L141*K141;2)</f>
        <v>#VALUE!</v>
      </c>
      <c r="BL141" s="10" t="s">
        <v>339</v>
      </c>
      <c r="BM141" s="10" t="s">
        <v>986</v>
      </c>
    </row>
    <row collapsed="false" customFormat="true" customHeight="true" hidden="false" ht="22.5" outlineLevel="0" r="142" s="32">
      <c r="B142" s="171"/>
      <c r="C142" s="206" t="s">
        <v>351</v>
      </c>
      <c r="D142" s="206" t="s">
        <v>177</v>
      </c>
      <c r="E142" s="207" t="s">
        <v>987</v>
      </c>
      <c r="F142" s="208" t="s">
        <v>988</v>
      </c>
      <c r="G142" s="208"/>
      <c r="H142" s="208"/>
      <c r="I142" s="208"/>
      <c r="J142" s="209" t="s">
        <v>303</v>
      </c>
      <c r="K142" s="210" t="n">
        <v>176</v>
      </c>
      <c r="L142" s="211" t="n">
        <v>0</v>
      </c>
      <c r="M142" s="211"/>
      <c r="N142" s="212" t="n">
        <f aca="false">ROUND(L142*K142)</f>
        <v>0</v>
      </c>
      <c r="O142" s="212"/>
      <c r="P142" s="212"/>
      <c r="Q142" s="212"/>
      <c r="R142" s="173"/>
      <c r="T142" s="213"/>
      <c r="U142" s="44" t="s">
        <v>43</v>
      </c>
      <c r="V142" s="34"/>
      <c r="W142" s="214" t="n">
        <f aca="false">V142*K142</f>
        <v>0</v>
      </c>
      <c r="X142" s="214" t="n">
        <v>0</v>
      </c>
      <c r="Y142" s="214" t="n">
        <f aca="false">X142*K142</f>
        <v>0</v>
      </c>
      <c r="Z142" s="214" t="n">
        <v>0</v>
      </c>
      <c r="AA142" s="215" t="n">
        <f aca="false">Z142*K142</f>
        <v>0</v>
      </c>
      <c r="AR142" s="10" t="s">
        <v>339</v>
      </c>
      <c r="AT142" s="10" t="s">
        <v>177</v>
      </c>
      <c r="AU142" s="10" t="s">
        <v>83</v>
      </c>
      <c r="AY142" s="10" t="s">
        <v>175</v>
      </c>
      <c r="BE142" s="134" t="e">
        <f aca="false">IF(U142="základní";N142;0)</f>
        <v>#VALUE!</v>
      </c>
      <c r="BF142" s="134" t="e">
        <f aca="false">IF(U142="snížená";N142;0)</f>
        <v>#VALUE!</v>
      </c>
      <c r="BG142" s="134" t="e">
        <f aca="false">IF(U142="zákl. přenesená";N142;0)</f>
        <v>#VALUE!</v>
      </c>
      <c r="BH142" s="134" t="e">
        <f aca="false">IF(U142="sníž. přenesená";N142;0)</f>
        <v>#VALUE!</v>
      </c>
      <c r="BI142" s="134" t="e">
        <f aca="false">IF(U142="nulová";N142;0)</f>
        <v>#VALUE!</v>
      </c>
      <c r="BJ142" s="10" t="s">
        <v>88</v>
      </c>
      <c r="BK142" s="134" t="e">
        <f aca="false">ROUND(L142*K142;2)</f>
        <v>#VALUE!</v>
      </c>
      <c r="BL142" s="10" t="s">
        <v>339</v>
      </c>
      <c r="BM142" s="10" t="s">
        <v>989</v>
      </c>
    </row>
    <row collapsed="false" customFormat="true" customHeight="true" hidden="false" ht="22.5" outlineLevel="0" r="143" s="32">
      <c r="B143" s="171"/>
      <c r="C143" s="206" t="s">
        <v>365</v>
      </c>
      <c r="D143" s="206" t="s">
        <v>177</v>
      </c>
      <c r="E143" s="207" t="s">
        <v>990</v>
      </c>
      <c r="F143" s="208" t="s">
        <v>991</v>
      </c>
      <c r="G143" s="208"/>
      <c r="H143" s="208"/>
      <c r="I143" s="208"/>
      <c r="J143" s="209" t="s">
        <v>391</v>
      </c>
      <c r="K143" s="257" t="n">
        <v>0</v>
      </c>
      <c r="L143" s="211" t="n">
        <v>0</v>
      </c>
      <c r="M143" s="211"/>
      <c r="N143" s="212" t="n">
        <f aca="false">ROUND(L143*K143)</f>
        <v>0</v>
      </c>
      <c r="O143" s="212"/>
      <c r="P143" s="212"/>
      <c r="Q143" s="212"/>
      <c r="R143" s="173"/>
      <c r="T143" s="213"/>
      <c r="U143" s="44" t="s">
        <v>43</v>
      </c>
      <c r="V143" s="34"/>
      <c r="W143" s="214" t="n">
        <f aca="false">V143*K143</f>
        <v>0</v>
      </c>
      <c r="X143" s="214" t="n">
        <v>0</v>
      </c>
      <c r="Y143" s="214" t="n">
        <f aca="false">X143*K143</f>
        <v>0</v>
      </c>
      <c r="Z143" s="214" t="n">
        <v>0</v>
      </c>
      <c r="AA143" s="215" t="n">
        <f aca="false">Z143*K143</f>
        <v>0</v>
      </c>
      <c r="AR143" s="10" t="s">
        <v>339</v>
      </c>
      <c r="AT143" s="10" t="s">
        <v>177</v>
      </c>
      <c r="AU143" s="10" t="s">
        <v>83</v>
      </c>
      <c r="AY143" s="10" t="s">
        <v>175</v>
      </c>
      <c r="BE143" s="134" t="e">
        <f aca="false">IF(U143="základní";N143;0)</f>
        <v>#VALUE!</v>
      </c>
      <c r="BF143" s="134" t="e">
        <f aca="false">IF(U143="snížená";N143;0)</f>
        <v>#VALUE!</v>
      </c>
      <c r="BG143" s="134" t="e">
        <f aca="false">IF(U143="zákl. přenesená";N143;0)</f>
        <v>#VALUE!</v>
      </c>
      <c r="BH143" s="134" t="e">
        <f aca="false">IF(U143="sníž. přenesená";N143;0)</f>
        <v>#VALUE!</v>
      </c>
      <c r="BI143" s="134" t="e">
        <f aca="false">IF(U143="nulová";N143;0)</f>
        <v>#VALUE!</v>
      </c>
      <c r="BJ143" s="10" t="s">
        <v>88</v>
      </c>
      <c r="BK143" s="134" t="e">
        <f aca="false">ROUND(L143*K143;2)</f>
        <v>#VALUE!</v>
      </c>
      <c r="BL143" s="10" t="s">
        <v>339</v>
      </c>
      <c r="BM143" s="10" t="s">
        <v>992</v>
      </c>
    </row>
    <row collapsed="false" customFormat="true" customHeight="true" hidden="false" ht="37.35" outlineLevel="0" r="144" s="193">
      <c r="B144" s="194"/>
      <c r="C144" s="195"/>
      <c r="D144" s="196" t="s">
        <v>929</v>
      </c>
      <c r="E144" s="196"/>
      <c r="F144" s="196"/>
      <c r="G144" s="196"/>
      <c r="H144" s="196"/>
      <c r="I144" s="196"/>
      <c r="J144" s="196"/>
      <c r="K144" s="196"/>
      <c r="L144" s="196"/>
      <c r="M144" s="196"/>
      <c r="N144" s="276" t="n">
        <f aca="false">BK144</f>
        <v>0</v>
      </c>
      <c r="O144" s="276"/>
      <c r="P144" s="276"/>
      <c r="Q144" s="276"/>
      <c r="R144" s="197"/>
      <c r="T144" s="198"/>
      <c r="U144" s="195"/>
      <c r="V144" s="195"/>
      <c r="W144" s="199" t="n">
        <f aca="false">SUM(W145:W159)</f>
        <v>0</v>
      </c>
      <c r="X144" s="195"/>
      <c r="Y144" s="199" t="n">
        <f aca="false">SUM(Y145:Y159)</f>
        <v>0</v>
      </c>
      <c r="Z144" s="195"/>
      <c r="AA144" s="200" t="n">
        <f aca="false">SUM(AA145:AA159)</f>
        <v>0</v>
      </c>
      <c r="AR144" s="201" t="s">
        <v>88</v>
      </c>
      <c r="AT144" s="202" t="s">
        <v>75</v>
      </c>
      <c r="AU144" s="202" t="s">
        <v>76</v>
      </c>
      <c r="AY144" s="201" t="s">
        <v>175</v>
      </c>
      <c r="BK144" s="203" t="n">
        <f aca="false">SUM(BK145:BK159)</f>
        <v>0</v>
      </c>
    </row>
    <row collapsed="false" customFormat="true" customHeight="true" hidden="false" ht="31.5" outlineLevel="0" r="145" s="32">
      <c r="B145" s="171"/>
      <c r="C145" s="206" t="s">
        <v>9</v>
      </c>
      <c r="D145" s="206" t="s">
        <v>177</v>
      </c>
      <c r="E145" s="207" t="s">
        <v>993</v>
      </c>
      <c r="F145" s="208" t="s">
        <v>994</v>
      </c>
      <c r="G145" s="208"/>
      <c r="H145" s="208"/>
      <c r="I145" s="208"/>
      <c r="J145" s="209" t="s">
        <v>995</v>
      </c>
      <c r="K145" s="210" t="n">
        <v>8</v>
      </c>
      <c r="L145" s="211" t="n">
        <v>0</v>
      </c>
      <c r="M145" s="211"/>
      <c r="N145" s="212" t="n">
        <f aca="false">ROUND(L145*K145)</f>
        <v>0</v>
      </c>
      <c r="O145" s="212"/>
      <c r="P145" s="212"/>
      <c r="Q145" s="212"/>
      <c r="R145" s="173"/>
      <c r="T145" s="213"/>
      <c r="U145" s="44" t="s">
        <v>43</v>
      </c>
      <c r="V145" s="34"/>
      <c r="W145" s="214" t="n">
        <f aca="false">V145*K145</f>
        <v>0</v>
      </c>
      <c r="X145" s="214" t="n">
        <v>0</v>
      </c>
      <c r="Y145" s="214" t="n">
        <f aca="false">X145*K145</f>
        <v>0</v>
      </c>
      <c r="Z145" s="214" t="n">
        <v>0</v>
      </c>
      <c r="AA145" s="215" t="n">
        <f aca="false">Z145*K145</f>
        <v>0</v>
      </c>
      <c r="AR145" s="10" t="s">
        <v>339</v>
      </c>
      <c r="AT145" s="10" t="s">
        <v>177</v>
      </c>
      <c r="AU145" s="10" t="s">
        <v>83</v>
      </c>
      <c r="AY145" s="10" t="s">
        <v>175</v>
      </c>
      <c r="BE145" s="134" t="e">
        <f aca="false">IF(U145="základní";N145;0)</f>
        <v>#VALUE!</v>
      </c>
      <c r="BF145" s="134" t="e">
        <f aca="false">IF(U145="snížená";N145;0)</f>
        <v>#VALUE!</v>
      </c>
      <c r="BG145" s="134" t="e">
        <f aca="false">IF(U145="zákl. přenesená";N145;0)</f>
        <v>#VALUE!</v>
      </c>
      <c r="BH145" s="134" t="e">
        <f aca="false">IF(U145="sníž. přenesená";N145;0)</f>
        <v>#VALUE!</v>
      </c>
      <c r="BI145" s="134" t="e">
        <f aca="false">IF(U145="nulová";N145;0)</f>
        <v>#VALUE!</v>
      </c>
      <c r="BJ145" s="10" t="s">
        <v>88</v>
      </c>
      <c r="BK145" s="134" t="e">
        <f aca="false">ROUND(L145*K145;2)</f>
        <v>#VALUE!</v>
      </c>
      <c r="BL145" s="10" t="s">
        <v>339</v>
      </c>
      <c r="BM145" s="10" t="s">
        <v>996</v>
      </c>
    </row>
    <row collapsed="false" customFormat="true" customHeight="true" hidden="false" ht="31.5" outlineLevel="0" r="146" s="32">
      <c r="B146" s="171"/>
      <c r="C146" s="206" t="s">
        <v>384</v>
      </c>
      <c r="D146" s="206" t="s">
        <v>177</v>
      </c>
      <c r="E146" s="207" t="s">
        <v>997</v>
      </c>
      <c r="F146" s="208" t="s">
        <v>998</v>
      </c>
      <c r="G146" s="208"/>
      <c r="H146" s="208"/>
      <c r="I146" s="208"/>
      <c r="J146" s="209" t="s">
        <v>995</v>
      </c>
      <c r="K146" s="210" t="n">
        <v>8</v>
      </c>
      <c r="L146" s="211" t="n">
        <v>0</v>
      </c>
      <c r="M146" s="211"/>
      <c r="N146" s="212" t="n">
        <f aca="false">ROUND(L146*K146)</f>
        <v>0</v>
      </c>
      <c r="O146" s="212"/>
      <c r="P146" s="212"/>
      <c r="Q146" s="212"/>
      <c r="R146" s="173"/>
      <c r="T146" s="213"/>
      <c r="U146" s="44" t="s">
        <v>43</v>
      </c>
      <c r="V146" s="34"/>
      <c r="W146" s="214" t="n">
        <f aca="false">V146*K146</f>
        <v>0</v>
      </c>
      <c r="X146" s="214" t="n">
        <v>0</v>
      </c>
      <c r="Y146" s="214" t="n">
        <f aca="false">X146*K146</f>
        <v>0</v>
      </c>
      <c r="Z146" s="214" t="n">
        <v>0</v>
      </c>
      <c r="AA146" s="215" t="n">
        <f aca="false">Z146*K146</f>
        <v>0</v>
      </c>
      <c r="AR146" s="10" t="s">
        <v>339</v>
      </c>
      <c r="AT146" s="10" t="s">
        <v>177</v>
      </c>
      <c r="AU146" s="10" t="s">
        <v>83</v>
      </c>
      <c r="AY146" s="10" t="s">
        <v>175</v>
      </c>
      <c r="BE146" s="134" t="e">
        <f aca="false">IF(U146="základní";N146;0)</f>
        <v>#VALUE!</v>
      </c>
      <c r="BF146" s="134" t="e">
        <f aca="false">IF(U146="snížená";N146;0)</f>
        <v>#VALUE!</v>
      </c>
      <c r="BG146" s="134" t="e">
        <f aca="false">IF(U146="zákl. přenesená";N146;0)</f>
        <v>#VALUE!</v>
      </c>
      <c r="BH146" s="134" t="e">
        <f aca="false">IF(U146="sníž. přenesená";N146;0)</f>
        <v>#VALUE!</v>
      </c>
      <c r="BI146" s="134" t="e">
        <f aca="false">IF(U146="nulová";N146;0)</f>
        <v>#VALUE!</v>
      </c>
      <c r="BJ146" s="10" t="s">
        <v>88</v>
      </c>
      <c r="BK146" s="134" t="e">
        <f aca="false">ROUND(L146*K146;2)</f>
        <v>#VALUE!</v>
      </c>
      <c r="BL146" s="10" t="s">
        <v>339</v>
      </c>
      <c r="BM146" s="10" t="s">
        <v>999</v>
      </c>
    </row>
    <row collapsed="false" customFormat="true" customHeight="true" hidden="false" ht="22.5" outlineLevel="0" r="147" s="32">
      <c r="B147" s="171"/>
      <c r="C147" s="206" t="s">
        <v>370</v>
      </c>
      <c r="D147" s="206" t="s">
        <v>177</v>
      </c>
      <c r="E147" s="207" t="s">
        <v>1000</v>
      </c>
      <c r="F147" s="208" t="s">
        <v>1001</v>
      </c>
      <c r="G147" s="208"/>
      <c r="H147" s="208"/>
      <c r="I147" s="208"/>
      <c r="J147" s="209" t="s">
        <v>995</v>
      </c>
      <c r="K147" s="210" t="n">
        <v>8</v>
      </c>
      <c r="L147" s="211" t="n">
        <v>0</v>
      </c>
      <c r="M147" s="211"/>
      <c r="N147" s="212" t="n">
        <f aca="false">ROUND(L147*K147)</f>
        <v>0</v>
      </c>
      <c r="O147" s="212"/>
      <c r="P147" s="212"/>
      <c r="Q147" s="212"/>
      <c r="R147" s="173"/>
      <c r="T147" s="213"/>
      <c r="U147" s="44" t="s">
        <v>43</v>
      </c>
      <c r="V147" s="34"/>
      <c r="W147" s="214" t="n">
        <f aca="false">V147*K147</f>
        <v>0</v>
      </c>
      <c r="X147" s="214" t="n">
        <v>0</v>
      </c>
      <c r="Y147" s="214" t="n">
        <f aca="false">X147*K147</f>
        <v>0</v>
      </c>
      <c r="Z147" s="214" t="n">
        <v>0</v>
      </c>
      <c r="AA147" s="215" t="n">
        <f aca="false">Z147*K147</f>
        <v>0</v>
      </c>
      <c r="AR147" s="10" t="s">
        <v>339</v>
      </c>
      <c r="AT147" s="10" t="s">
        <v>177</v>
      </c>
      <c r="AU147" s="10" t="s">
        <v>83</v>
      </c>
      <c r="AY147" s="10" t="s">
        <v>175</v>
      </c>
      <c r="BE147" s="134" t="e">
        <f aca="false">IF(U147="základní";N147;0)</f>
        <v>#VALUE!</v>
      </c>
      <c r="BF147" s="134" t="e">
        <f aca="false">IF(U147="snížená";N147;0)</f>
        <v>#VALUE!</v>
      </c>
      <c r="BG147" s="134" t="e">
        <f aca="false">IF(U147="zákl. přenesená";N147;0)</f>
        <v>#VALUE!</v>
      </c>
      <c r="BH147" s="134" t="e">
        <f aca="false">IF(U147="sníž. přenesená";N147;0)</f>
        <v>#VALUE!</v>
      </c>
      <c r="BI147" s="134" t="e">
        <f aca="false">IF(U147="nulová";N147;0)</f>
        <v>#VALUE!</v>
      </c>
      <c r="BJ147" s="10" t="s">
        <v>88</v>
      </c>
      <c r="BK147" s="134" t="e">
        <f aca="false">ROUND(L147*K147;2)</f>
        <v>#VALUE!</v>
      </c>
      <c r="BL147" s="10" t="s">
        <v>339</v>
      </c>
      <c r="BM147" s="10" t="s">
        <v>1002</v>
      </c>
    </row>
    <row collapsed="false" customFormat="true" customHeight="true" hidden="false" ht="22.5" outlineLevel="0" r="148" s="32">
      <c r="B148" s="171"/>
      <c r="C148" s="206" t="s">
        <v>374</v>
      </c>
      <c r="D148" s="206" t="s">
        <v>177</v>
      </c>
      <c r="E148" s="207" t="s">
        <v>1003</v>
      </c>
      <c r="F148" s="208" t="s">
        <v>1004</v>
      </c>
      <c r="G148" s="208"/>
      <c r="H148" s="208"/>
      <c r="I148" s="208"/>
      <c r="J148" s="209" t="s">
        <v>699</v>
      </c>
      <c r="K148" s="210" t="n">
        <v>8</v>
      </c>
      <c r="L148" s="211" t="n">
        <v>0</v>
      </c>
      <c r="M148" s="211"/>
      <c r="N148" s="212" t="n">
        <f aca="false">ROUND(L148*K148)</f>
        <v>0</v>
      </c>
      <c r="O148" s="212"/>
      <c r="P148" s="212"/>
      <c r="Q148" s="212"/>
      <c r="R148" s="173"/>
      <c r="T148" s="213"/>
      <c r="U148" s="44" t="s">
        <v>43</v>
      </c>
      <c r="V148" s="34"/>
      <c r="W148" s="214" t="n">
        <f aca="false">V148*K148</f>
        <v>0</v>
      </c>
      <c r="X148" s="214" t="n">
        <v>0</v>
      </c>
      <c r="Y148" s="214" t="n">
        <f aca="false">X148*K148</f>
        <v>0</v>
      </c>
      <c r="Z148" s="214" t="n">
        <v>0</v>
      </c>
      <c r="AA148" s="215" t="n">
        <f aca="false">Z148*K148</f>
        <v>0</v>
      </c>
      <c r="AR148" s="10" t="s">
        <v>339</v>
      </c>
      <c r="AT148" s="10" t="s">
        <v>177</v>
      </c>
      <c r="AU148" s="10" t="s">
        <v>83</v>
      </c>
      <c r="AY148" s="10" t="s">
        <v>175</v>
      </c>
      <c r="BE148" s="134" t="e">
        <f aca="false">IF(U148="základní";N148;0)</f>
        <v>#VALUE!</v>
      </c>
      <c r="BF148" s="134" t="e">
        <f aca="false">IF(U148="snížená";N148;0)</f>
        <v>#VALUE!</v>
      </c>
      <c r="BG148" s="134" t="e">
        <f aca="false">IF(U148="zákl. přenesená";N148;0)</f>
        <v>#VALUE!</v>
      </c>
      <c r="BH148" s="134" t="e">
        <f aca="false">IF(U148="sníž. přenesená";N148;0)</f>
        <v>#VALUE!</v>
      </c>
      <c r="BI148" s="134" t="e">
        <f aca="false">IF(U148="nulová";N148;0)</f>
        <v>#VALUE!</v>
      </c>
      <c r="BJ148" s="10" t="s">
        <v>88</v>
      </c>
      <c r="BK148" s="134" t="e">
        <f aca="false">ROUND(L148*K148;2)</f>
        <v>#VALUE!</v>
      </c>
      <c r="BL148" s="10" t="s">
        <v>339</v>
      </c>
      <c r="BM148" s="10" t="s">
        <v>1005</v>
      </c>
    </row>
    <row collapsed="false" customFormat="true" customHeight="true" hidden="false" ht="49.95" outlineLevel="0" r="149" s="32">
      <c r="B149" s="171"/>
      <c r="C149" s="206" t="s">
        <v>403</v>
      </c>
      <c r="D149" s="206" t="s">
        <v>177</v>
      </c>
      <c r="E149" s="207" t="s">
        <v>1006</v>
      </c>
      <c r="F149" s="208" t="s">
        <v>1007</v>
      </c>
      <c r="G149" s="208"/>
      <c r="H149" s="208"/>
      <c r="I149" s="208"/>
      <c r="J149" s="209" t="s">
        <v>995</v>
      </c>
      <c r="K149" s="210" t="n">
        <v>8</v>
      </c>
      <c r="L149" s="211" t="n">
        <v>0</v>
      </c>
      <c r="M149" s="211"/>
      <c r="N149" s="212" t="n">
        <f aca="false">ROUND(L149*K149)</f>
        <v>0</v>
      </c>
      <c r="O149" s="212"/>
      <c r="P149" s="212"/>
      <c r="Q149" s="212"/>
      <c r="R149" s="173"/>
      <c r="T149" s="213"/>
      <c r="U149" s="44" t="s">
        <v>43</v>
      </c>
      <c r="V149" s="34"/>
      <c r="W149" s="214" t="n">
        <f aca="false">V149*K149</f>
        <v>0</v>
      </c>
      <c r="X149" s="214" t="n">
        <v>0</v>
      </c>
      <c r="Y149" s="214" t="n">
        <f aca="false">X149*K149</f>
        <v>0</v>
      </c>
      <c r="Z149" s="214" t="n">
        <v>0</v>
      </c>
      <c r="AA149" s="215" t="n">
        <f aca="false">Z149*K149</f>
        <v>0</v>
      </c>
      <c r="AR149" s="10" t="s">
        <v>339</v>
      </c>
      <c r="AT149" s="10" t="s">
        <v>177</v>
      </c>
      <c r="AU149" s="10" t="s">
        <v>83</v>
      </c>
      <c r="AY149" s="10" t="s">
        <v>175</v>
      </c>
      <c r="BE149" s="134" t="e">
        <f aca="false">IF(U149="základní";N149;0)</f>
        <v>#VALUE!</v>
      </c>
      <c r="BF149" s="134" t="e">
        <f aca="false">IF(U149="snížená";N149;0)</f>
        <v>#VALUE!</v>
      </c>
      <c r="BG149" s="134" t="e">
        <f aca="false">IF(U149="zákl. přenesená";N149;0)</f>
        <v>#VALUE!</v>
      </c>
      <c r="BH149" s="134" t="e">
        <f aca="false">IF(U149="sníž. přenesená";N149;0)</f>
        <v>#VALUE!</v>
      </c>
      <c r="BI149" s="134" t="e">
        <f aca="false">IF(U149="nulová";N149;0)</f>
        <v>#VALUE!</v>
      </c>
      <c r="BJ149" s="10" t="s">
        <v>88</v>
      </c>
      <c r="BK149" s="134" t="e">
        <f aca="false">ROUND(L149*K149;2)</f>
        <v>#VALUE!</v>
      </c>
      <c r="BL149" s="10" t="s">
        <v>339</v>
      </c>
      <c r="BM149" s="10" t="s">
        <v>1008</v>
      </c>
    </row>
    <row collapsed="false" customFormat="true" customHeight="true" hidden="false" ht="22.5" outlineLevel="0" r="150" s="32">
      <c r="B150" s="171"/>
      <c r="C150" s="206" t="s">
        <v>408</v>
      </c>
      <c r="D150" s="206" t="s">
        <v>177</v>
      </c>
      <c r="E150" s="207" t="s">
        <v>1009</v>
      </c>
      <c r="F150" s="208" t="s">
        <v>1010</v>
      </c>
      <c r="G150" s="208"/>
      <c r="H150" s="208"/>
      <c r="I150" s="208"/>
      <c r="J150" s="209" t="s">
        <v>995</v>
      </c>
      <c r="K150" s="210" t="n">
        <v>32</v>
      </c>
      <c r="L150" s="211" t="n">
        <v>0</v>
      </c>
      <c r="M150" s="211"/>
      <c r="N150" s="212" t="n">
        <f aca="false">ROUND(L150*K150)</f>
        <v>0</v>
      </c>
      <c r="O150" s="212"/>
      <c r="P150" s="212"/>
      <c r="Q150" s="212"/>
      <c r="R150" s="173"/>
      <c r="T150" s="213"/>
      <c r="U150" s="44" t="s">
        <v>43</v>
      </c>
      <c r="V150" s="34"/>
      <c r="W150" s="214" t="n">
        <f aca="false">V150*K150</f>
        <v>0</v>
      </c>
      <c r="X150" s="214" t="n">
        <v>0</v>
      </c>
      <c r="Y150" s="214" t="n">
        <f aca="false">X150*K150</f>
        <v>0</v>
      </c>
      <c r="Z150" s="214" t="n">
        <v>0</v>
      </c>
      <c r="AA150" s="215" t="n">
        <f aca="false">Z150*K150</f>
        <v>0</v>
      </c>
      <c r="AR150" s="10" t="s">
        <v>339</v>
      </c>
      <c r="AT150" s="10" t="s">
        <v>177</v>
      </c>
      <c r="AU150" s="10" t="s">
        <v>83</v>
      </c>
      <c r="AY150" s="10" t="s">
        <v>175</v>
      </c>
      <c r="BE150" s="134" t="e">
        <f aca="false">IF(U150="základní";N150;0)</f>
        <v>#VALUE!</v>
      </c>
      <c r="BF150" s="134" t="e">
        <f aca="false">IF(U150="snížená";N150;0)</f>
        <v>#VALUE!</v>
      </c>
      <c r="BG150" s="134" t="e">
        <f aca="false">IF(U150="zákl. přenesená";N150;0)</f>
        <v>#VALUE!</v>
      </c>
      <c r="BH150" s="134" t="e">
        <f aca="false">IF(U150="sníž. přenesená";N150;0)</f>
        <v>#VALUE!</v>
      </c>
      <c r="BI150" s="134" t="e">
        <f aca="false">IF(U150="nulová";N150;0)</f>
        <v>#VALUE!</v>
      </c>
      <c r="BJ150" s="10" t="s">
        <v>88</v>
      </c>
      <c r="BK150" s="134" t="e">
        <f aca="false">ROUND(L150*K150;2)</f>
        <v>#VALUE!</v>
      </c>
      <c r="BL150" s="10" t="s">
        <v>339</v>
      </c>
      <c r="BM150" s="10" t="s">
        <v>1011</v>
      </c>
    </row>
    <row collapsed="false" customFormat="true" customHeight="true" hidden="false" ht="22.5" outlineLevel="0" r="151" s="32">
      <c r="B151" s="171"/>
      <c r="C151" s="206" t="s">
        <v>413</v>
      </c>
      <c r="D151" s="206" t="s">
        <v>177</v>
      </c>
      <c r="E151" s="207" t="s">
        <v>1012</v>
      </c>
      <c r="F151" s="208" t="s">
        <v>1013</v>
      </c>
      <c r="G151" s="208"/>
      <c r="H151" s="208"/>
      <c r="I151" s="208"/>
      <c r="J151" s="209" t="s">
        <v>995</v>
      </c>
      <c r="K151" s="210" t="n">
        <v>8</v>
      </c>
      <c r="L151" s="211" t="n">
        <v>0</v>
      </c>
      <c r="M151" s="211"/>
      <c r="N151" s="212" t="n">
        <f aca="false">ROUND(L151*K151)</f>
        <v>0</v>
      </c>
      <c r="O151" s="212"/>
      <c r="P151" s="212"/>
      <c r="Q151" s="212"/>
      <c r="R151" s="173"/>
      <c r="T151" s="213"/>
      <c r="U151" s="44" t="s">
        <v>43</v>
      </c>
      <c r="V151" s="34"/>
      <c r="W151" s="214" t="n">
        <f aca="false">V151*K151</f>
        <v>0</v>
      </c>
      <c r="X151" s="214" t="n">
        <v>0</v>
      </c>
      <c r="Y151" s="214" t="n">
        <f aca="false">X151*K151</f>
        <v>0</v>
      </c>
      <c r="Z151" s="214" t="n">
        <v>0</v>
      </c>
      <c r="AA151" s="215" t="n">
        <f aca="false">Z151*K151</f>
        <v>0</v>
      </c>
      <c r="AR151" s="10" t="s">
        <v>339</v>
      </c>
      <c r="AT151" s="10" t="s">
        <v>177</v>
      </c>
      <c r="AU151" s="10" t="s">
        <v>83</v>
      </c>
      <c r="AY151" s="10" t="s">
        <v>175</v>
      </c>
      <c r="BE151" s="134" t="e">
        <f aca="false">IF(U151="základní";N151;0)</f>
        <v>#VALUE!</v>
      </c>
      <c r="BF151" s="134" t="e">
        <f aca="false">IF(U151="snížená";N151;0)</f>
        <v>#VALUE!</v>
      </c>
      <c r="BG151" s="134" t="e">
        <f aca="false">IF(U151="zákl. přenesená";N151;0)</f>
        <v>#VALUE!</v>
      </c>
      <c r="BH151" s="134" t="e">
        <f aca="false">IF(U151="sníž. přenesená";N151;0)</f>
        <v>#VALUE!</v>
      </c>
      <c r="BI151" s="134" t="e">
        <f aca="false">IF(U151="nulová";N151;0)</f>
        <v>#VALUE!</v>
      </c>
      <c r="BJ151" s="10" t="s">
        <v>88</v>
      </c>
      <c r="BK151" s="134" t="e">
        <f aca="false">ROUND(L151*K151;2)</f>
        <v>#VALUE!</v>
      </c>
      <c r="BL151" s="10" t="s">
        <v>339</v>
      </c>
      <c r="BM151" s="10" t="s">
        <v>1014</v>
      </c>
    </row>
    <row collapsed="false" customFormat="true" customHeight="true" hidden="false" ht="22.5" outlineLevel="0" r="152" s="32">
      <c r="B152" s="171"/>
      <c r="C152" s="206" t="s">
        <v>426</v>
      </c>
      <c r="D152" s="206" t="s">
        <v>177</v>
      </c>
      <c r="E152" s="207" t="s">
        <v>1015</v>
      </c>
      <c r="F152" s="208" t="s">
        <v>1016</v>
      </c>
      <c r="G152" s="208"/>
      <c r="H152" s="208"/>
      <c r="I152" s="208"/>
      <c r="J152" s="209" t="s">
        <v>699</v>
      </c>
      <c r="K152" s="210" t="n">
        <v>8</v>
      </c>
      <c r="L152" s="211" t="n">
        <v>0</v>
      </c>
      <c r="M152" s="211"/>
      <c r="N152" s="212" t="n">
        <f aca="false">ROUND(L152*K152)</f>
        <v>0</v>
      </c>
      <c r="O152" s="212"/>
      <c r="P152" s="212"/>
      <c r="Q152" s="212"/>
      <c r="R152" s="173"/>
      <c r="T152" s="213"/>
      <c r="U152" s="44" t="s">
        <v>43</v>
      </c>
      <c r="V152" s="34"/>
      <c r="W152" s="214" t="n">
        <f aca="false">V152*K152</f>
        <v>0</v>
      </c>
      <c r="X152" s="214" t="n">
        <v>0</v>
      </c>
      <c r="Y152" s="214" t="n">
        <f aca="false">X152*K152</f>
        <v>0</v>
      </c>
      <c r="Z152" s="214" t="n">
        <v>0</v>
      </c>
      <c r="AA152" s="215" t="n">
        <f aca="false">Z152*K152</f>
        <v>0</v>
      </c>
      <c r="AR152" s="10" t="s">
        <v>339</v>
      </c>
      <c r="AT152" s="10" t="s">
        <v>177</v>
      </c>
      <c r="AU152" s="10" t="s">
        <v>83</v>
      </c>
      <c r="AY152" s="10" t="s">
        <v>175</v>
      </c>
      <c r="BE152" s="134" t="e">
        <f aca="false">IF(U152="základní";N152;0)</f>
        <v>#VALUE!</v>
      </c>
      <c r="BF152" s="134" t="e">
        <f aca="false">IF(U152="snížená";N152;0)</f>
        <v>#VALUE!</v>
      </c>
      <c r="BG152" s="134" t="e">
        <f aca="false">IF(U152="zákl. přenesená";N152;0)</f>
        <v>#VALUE!</v>
      </c>
      <c r="BH152" s="134" t="e">
        <f aca="false">IF(U152="sníž. přenesená";N152;0)</f>
        <v>#VALUE!</v>
      </c>
      <c r="BI152" s="134" t="e">
        <f aca="false">IF(U152="nulová";N152;0)</f>
        <v>#VALUE!</v>
      </c>
      <c r="BJ152" s="10" t="s">
        <v>88</v>
      </c>
      <c r="BK152" s="134" t="e">
        <f aca="false">ROUND(L152*K152;2)</f>
        <v>#VALUE!</v>
      </c>
      <c r="BL152" s="10" t="s">
        <v>339</v>
      </c>
      <c r="BM152" s="10" t="s">
        <v>1017</v>
      </c>
    </row>
    <row collapsed="false" customFormat="true" customHeight="true" hidden="false" ht="22.5" outlineLevel="0" r="153" s="32">
      <c r="B153" s="171"/>
      <c r="C153" s="206" t="s">
        <v>431</v>
      </c>
      <c r="D153" s="206" t="s">
        <v>177</v>
      </c>
      <c r="E153" s="207" t="s">
        <v>1018</v>
      </c>
      <c r="F153" s="208" t="s">
        <v>1019</v>
      </c>
      <c r="G153" s="208"/>
      <c r="H153" s="208"/>
      <c r="I153" s="208"/>
      <c r="J153" s="209" t="s">
        <v>699</v>
      </c>
      <c r="K153" s="210" t="n">
        <v>8</v>
      </c>
      <c r="L153" s="211" t="n">
        <v>0</v>
      </c>
      <c r="M153" s="211"/>
      <c r="N153" s="212" t="n">
        <f aca="false">ROUND(L153*K153)</f>
        <v>0</v>
      </c>
      <c r="O153" s="212"/>
      <c r="P153" s="212"/>
      <c r="Q153" s="212"/>
      <c r="R153" s="173"/>
      <c r="T153" s="213"/>
      <c r="U153" s="44" t="s">
        <v>43</v>
      </c>
      <c r="V153" s="34"/>
      <c r="W153" s="214" t="n">
        <f aca="false">V153*K153</f>
        <v>0</v>
      </c>
      <c r="X153" s="214" t="n">
        <v>0</v>
      </c>
      <c r="Y153" s="214" t="n">
        <f aca="false">X153*K153</f>
        <v>0</v>
      </c>
      <c r="Z153" s="214" t="n">
        <v>0</v>
      </c>
      <c r="AA153" s="215" t="n">
        <f aca="false">Z153*K153</f>
        <v>0</v>
      </c>
      <c r="AR153" s="10" t="s">
        <v>339</v>
      </c>
      <c r="AT153" s="10" t="s">
        <v>177</v>
      </c>
      <c r="AU153" s="10" t="s">
        <v>83</v>
      </c>
      <c r="AY153" s="10" t="s">
        <v>175</v>
      </c>
      <c r="BE153" s="134" t="e">
        <f aca="false">IF(U153="základní";N153;0)</f>
        <v>#VALUE!</v>
      </c>
      <c r="BF153" s="134" t="e">
        <f aca="false">IF(U153="snížená";N153;0)</f>
        <v>#VALUE!</v>
      </c>
      <c r="BG153" s="134" t="e">
        <f aca="false">IF(U153="zákl. přenesená";N153;0)</f>
        <v>#VALUE!</v>
      </c>
      <c r="BH153" s="134" t="e">
        <f aca="false">IF(U153="sníž. přenesená";N153;0)</f>
        <v>#VALUE!</v>
      </c>
      <c r="BI153" s="134" t="e">
        <f aca="false">IF(U153="nulová";N153;0)</f>
        <v>#VALUE!</v>
      </c>
      <c r="BJ153" s="10" t="s">
        <v>88</v>
      </c>
      <c r="BK153" s="134" t="e">
        <f aca="false">ROUND(L153*K153;2)</f>
        <v>#VALUE!</v>
      </c>
      <c r="BL153" s="10" t="s">
        <v>339</v>
      </c>
      <c r="BM153" s="10" t="s">
        <v>1020</v>
      </c>
    </row>
    <row collapsed="false" customFormat="true" customHeight="true" hidden="false" ht="31.5" outlineLevel="0" r="154" s="32">
      <c r="B154" s="171"/>
      <c r="C154" s="206" t="s">
        <v>436</v>
      </c>
      <c r="D154" s="206" t="s">
        <v>177</v>
      </c>
      <c r="E154" s="207" t="s">
        <v>1021</v>
      </c>
      <c r="F154" s="208" t="s">
        <v>1022</v>
      </c>
      <c r="G154" s="208"/>
      <c r="H154" s="208"/>
      <c r="I154" s="208"/>
      <c r="J154" s="209" t="s">
        <v>699</v>
      </c>
      <c r="K154" s="210" t="n">
        <v>8</v>
      </c>
      <c r="L154" s="211" t="n">
        <v>0</v>
      </c>
      <c r="M154" s="211"/>
      <c r="N154" s="212" t="n">
        <f aca="false">ROUND(L154*K154)</f>
        <v>0</v>
      </c>
      <c r="O154" s="212"/>
      <c r="P154" s="212"/>
      <c r="Q154" s="212"/>
      <c r="R154" s="173"/>
      <c r="T154" s="213"/>
      <c r="U154" s="44" t="s">
        <v>43</v>
      </c>
      <c r="V154" s="34"/>
      <c r="W154" s="214" t="n">
        <f aca="false">V154*K154</f>
        <v>0</v>
      </c>
      <c r="X154" s="214" t="n">
        <v>0</v>
      </c>
      <c r="Y154" s="214" t="n">
        <f aca="false">X154*K154</f>
        <v>0</v>
      </c>
      <c r="Z154" s="214" t="n">
        <v>0</v>
      </c>
      <c r="AA154" s="215" t="n">
        <f aca="false">Z154*K154</f>
        <v>0</v>
      </c>
      <c r="AR154" s="10" t="s">
        <v>339</v>
      </c>
      <c r="AT154" s="10" t="s">
        <v>177</v>
      </c>
      <c r="AU154" s="10" t="s">
        <v>83</v>
      </c>
      <c r="AY154" s="10" t="s">
        <v>175</v>
      </c>
      <c r="BE154" s="134" t="e">
        <f aca="false">IF(U154="základní";N154;0)</f>
        <v>#VALUE!</v>
      </c>
      <c r="BF154" s="134" t="e">
        <f aca="false">IF(U154="snížená";N154;0)</f>
        <v>#VALUE!</v>
      </c>
      <c r="BG154" s="134" t="e">
        <f aca="false">IF(U154="zákl. přenesená";N154;0)</f>
        <v>#VALUE!</v>
      </c>
      <c r="BH154" s="134" t="e">
        <f aca="false">IF(U154="sníž. přenesená";N154;0)</f>
        <v>#VALUE!</v>
      </c>
      <c r="BI154" s="134" t="e">
        <f aca="false">IF(U154="nulová";N154;0)</f>
        <v>#VALUE!</v>
      </c>
      <c r="BJ154" s="10" t="s">
        <v>88</v>
      </c>
      <c r="BK154" s="134" t="e">
        <f aca="false">ROUND(L154*K154;2)</f>
        <v>#VALUE!</v>
      </c>
      <c r="BL154" s="10" t="s">
        <v>339</v>
      </c>
      <c r="BM154" s="10" t="s">
        <v>1023</v>
      </c>
    </row>
    <row collapsed="false" customFormat="true" customHeight="true" hidden="false" ht="22.5" outlineLevel="0" r="155" s="32">
      <c r="B155" s="171"/>
      <c r="C155" s="206" t="s">
        <v>463</v>
      </c>
      <c r="D155" s="206" t="s">
        <v>177</v>
      </c>
      <c r="E155" s="207" t="s">
        <v>1024</v>
      </c>
      <c r="F155" s="208" t="s">
        <v>1025</v>
      </c>
      <c r="G155" s="208"/>
      <c r="H155" s="208"/>
      <c r="I155" s="208"/>
      <c r="J155" s="209" t="s">
        <v>699</v>
      </c>
      <c r="K155" s="210" t="n">
        <v>8</v>
      </c>
      <c r="L155" s="211" t="n">
        <v>0</v>
      </c>
      <c r="M155" s="211"/>
      <c r="N155" s="212" t="n">
        <f aca="false">ROUND(L155*K155)</f>
        <v>0</v>
      </c>
      <c r="O155" s="212"/>
      <c r="P155" s="212"/>
      <c r="Q155" s="212"/>
      <c r="R155" s="173"/>
      <c r="T155" s="213"/>
      <c r="U155" s="44" t="s">
        <v>43</v>
      </c>
      <c r="V155" s="34"/>
      <c r="W155" s="214" t="n">
        <f aca="false">V155*K155</f>
        <v>0</v>
      </c>
      <c r="X155" s="214" t="n">
        <v>0</v>
      </c>
      <c r="Y155" s="214" t="n">
        <f aca="false">X155*K155</f>
        <v>0</v>
      </c>
      <c r="Z155" s="214" t="n">
        <v>0</v>
      </c>
      <c r="AA155" s="215" t="n">
        <f aca="false">Z155*K155</f>
        <v>0</v>
      </c>
      <c r="AR155" s="10" t="s">
        <v>339</v>
      </c>
      <c r="AT155" s="10" t="s">
        <v>177</v>
      </c>
      <c r="AU155" s="10" t="s">
        <v>83</v>
      </c>
      <c r="AY155" s="10" t="s">
        <v>175</v>
      </c>
      <c r="BE155" s="134" t="e">
        <f aca="false">IF(U155="základní";N155;0)</f>
        <v>#VALUE!</v>
      </c>
      <c r="BF155" s="134" t="e">
        <f aca="false">IF(U155="snížená";N155;0)</f>
        <v>#VALUE!</v>
      </c>
      <c r="BG155" s="134" t="e">
        <f aca="false">IF(U155="zákl. přenesená";N155;0)</f>
        <v>#VALUE!</v>
      </c>
      <c r="BH155" s="134" t="e">
        <f aca="false">IF(U155="sníž. přenesená";N155;0)</f>
        <v>#VALUE!</v>
      </c>
      <c r="BI155" s="134" t="e">
        <f aca="false">IF(U155="nulová";N155;0)</f>
        <v>#VALUE!</v>
      </c>
      <c r="BJ155" s="10" t="s">
        <v>88</v>
      </c>
      <c r="BK155" s="134" t="e">
        <f aca="false">ROUND(L155*K155;2)</f>
        <v>#VALUE!</v>
      </c>
      <c r="BL155" s="10" t="s">
        <v>339</v>
      </c>
      <c r="BM155" s="10" t="s">
        <v>1026</v>
      </c>
    </row>
    <row collapsed="false" customFormat="true" customHeight="true" hidden="false" ht="22.5" outlineLevel="0" r="156" s="32">
      <c r="B156" s="171"/>
      <c r="C156" s="206" t="s">
        <v>368</v>
      </c>
      <c r="D156" s="206" t="s">
        <v>177</v>
      </c>
      <c r="E156" s="207" t="s">
        <v>1027</v>
      </c>
      <c r="F156" s="208" t="s">
        <v>1028</v>
      </c>
      <c r="G156" s="208"/>
      <c r="H156" s="208"/>
      <c r="I156" s="208"/>
      <c r="J156" s="209" t="s">
        <v>699</v>
      </c>
      <c r="K156" s="210" t="n">
        <v>8</v>
      </c>
      <c r="L156" s="211" t="n">
        <v>0</v>
      </c>
      <c r="M156" s="211"/>
      <c r="N156" s="212" t="n">
        <f aca="false">ROUND(L156*K156)</f>
        <v>0</v>
      </c>
      <c r="O156" s="212"/>
      <c r="P156" s="212"/>
      <c r="Q156" s="212"/>
      <c r="R156" s="173"/>
      <c r="T156" s="213"/>
      <c r="U156" s="44" t="s">
        <v>43</v>
      </c>
      <c r="V156" s="34"/>
      <c r="W156" s="214" t="n">
        <f aca="false">V156*K156</f>
        <v>0</v>
      </c>
      <c r="X156" s="214" t="n">
        <v>0</v>
      </c>
      <c r="Y156" s="214" t="n">
        <f aca="false">X156*K156</f>
        <v>0</v>
      </c>
      <c r="Z156" s="214" t="n">
        <v>0</v>
      </c>
      <c r="AA156" s="215" t="n">
        <f aca="false">Z156*K156</f>
        <v>0</v>
      </c>
      <c r="AR156" s="10" t="s">
        <v>339</v>
      </c>
      <c r="AT156" s="10" t="s">
        <v>177</v>
      </c>
      <c r="AU156" s="10" t="s">
        <v>83</v>
      </c>
      <c r="AY156" s="10" t="s">
        <v>175</v>
      </c>
      <c r="BE156" s="134" t="e">
        <f aca="false">IF(U156="základní";N156;0)</f>
        <v>#VALUE!</v>
      </c>
      <c r="BF156" s="134" t="e">
        <f aca="false">IF(U156="snížená";N156;0)</f>
        <v>#VALUE!</v>
      </c>
      <c r="BG156" s="134" t="e">
        <f aca="false">IF(U156="zákl. přenesená";N156;0)</f>
        <v>#VALUE!</v>
      </c>
      <c r="BH156" s="134" t="e">
        <f aca="false">IF(U156="sníž. přenesená";N156;0)</f>
        <v>#VALUE!</v>
      </c>
      <c r="BI156" s="134" t="e">
        <f aca="false">IF(U156="nulová";N156;0)</f>
        <v>#VALUE!</v>
      </c>
      <c r="BJ156" s="10" t="s">
        <v>88</v>
      </c>
      <c r="BK156" s="134" t="e">
        <f aca="false">ROUND(L156*K156;2)</f>
        <v>#VALUE!</v>
      </c>
      <c r="BL156" s="10" t="s">
        <v>339</v>
      </c>
      <c r="BM156" s="10" t="s">
        <v>1029</v>
      </c>
    </row>
    <row collapsed="false" customFormat="true" customHeight="true" hidden="false" ht="31.5" outlineLevel="0" r="157" s="32">
      <c r="B157" s="171"/>
      <c r="C157" s="248" t="s">
        <v>605</v>
      </c>
      <c r="D157" s="248" t="s">
        <v>295</v>
      </c>
      <c r="E157" s="249" t="s">
        <v>1030</v>
      </c>
      <c r="F157" s="250" t="s">
        <v>1031</v>
      </c>
      <c r="G157" s="250"/>
      <c r="H157" s="250"/>
      <c r="I157" s="250"/>
      <c r="J157" s="251" t="s">
        <v>699</v>
      </c>
      <c r="K157" s="252" t="n">
        <v>8</v>
      </c>
      <c r="L157" s="253" t="n">
        <v>0</v>
      </c>
      <c r="M157" s="253"/>
      <c r="N157" s="254" t="n">
        <f aca="false">ROUND(L157*K157)</f>
        <v>0</v>
      </c>
      <c r="O157" s="254"/>
      <c r="P157" s="254"/>
      <c r="Q157" s="254"/>
      <c r="R157" s="173"/>
      <c r="T157" s="213"/>
      <c r="U157" s="44" t="s">
        <v>43</v>
      </c>
      <c r="V157" s="34"/>
      <c r="W157" s="214" t="n">
        <f aca="false">V157*K157</f>
        <v>0</v>
      </c>
      <c r="X157" s="214" t="n">
        <v>0</v>
      </c>
      <c r="Y157" s="214" t="n">
        <f aca="false">X157*K157</f>
        <v>0</v>
      </c>
      <c r="Z157" s="214" t="n">
        <v>0</v>
      </c>
      <c r="AA157" s="215" t="n">
        <f aca="false">Z157*K157</f>
        <v>0</v>
      </c>
      <c r="AR157" s="10" t="s">
        <v>368</v>
      </c>
      <c r="AT157" s="10" t="s">
        <v>295</v>
      </c>
      <c r="AU157" s="10" t="s">
        <v>83</v>
      </c>
      <c r="AY157" s="10" t="s">
        <v>175</v>
      </c>
      <c r="BE157" s="134" t="e">
        <f aca="false">IF(U157="základní";N157;0)</f>
        <v>#VALUE!</v>
      </c>
      <c r="BF157" s="134" t="e">
        <f aca="false">IF(U157="snížená";N157;0)</f>
        <v>#VALUE!</v>
      </c>
      <c r="BG157" s="134" t="e">
        <f aca="false">IF(U157="zákl. přenesená";N157;0)</f>
        <v>#VALUE!</v>
      </c>
      <c r="BH157" s="134" t="e">
        <f aca="false">IF(U157="sníž. přenesená";N157;0)</f>
        <v>#VALUE!</v>
      </c>
      <c r="BI157" s="134" t="e">
        <f aca="false">IF(U157="nulová";N157;0)</f>
        <v>#VALUE!</v>
      </c>
      <c r="BJ157" s="10" t="s">
        <v>88</v>
      </c>
      <c r="BK157" s="134" t="e">
        <f aca="false">ROUND(L157*K157;2)</f>
        <v>#VALUE!</v>
      </c>
      <c r="BL157" s="10" t="s">
        <v>339</v>
      </c>
      <c r="BM157" s="10" t="s">
        <v>1032</v>
      </c>
    </row>
    <row collapsed="false" customFormat="true" customHeight="true" hidden="false" ht="31.5" outlineLevel="0" r="158" s="32">
      <c r="B158" s="171"/>
      <c r="C158" s="206" t="s">
        <v>620</v>
      </c>
      <c r="D158" s="206" t="s">
        <v>177</v>
      </c>
      <c r="E158" s="207" t="s">
        <v>1033</v>
      </c>
      <c r="F158" s="208" t="s">
        <v>1034</v>
      </c>
      <c r="G158" s="208"/>
      <c r="H158" s="208"/>
      <c r="I158" s="208"/>
      <c r="J158" s="209" t="s">
        <v>280</v>
      </c>
      <c r="K158" s="210" t="n">
        <v>8</v>
      </c>
      <c r="L158" s="211" t="n">
        <v>0</v>
      </c>
      <c r="M158" s="211"/>
      <c r="N158" s="212" t="n">
        <f aca="false">ROUND(L158*K158)</f>
        <v>0</v>
      </c>
      <c r="O158" s="212"/>
      <c r="P158" s="212"/>
      <c r="Q158" s="212"/>
      <c r="R158" s="173"/>
      <c r="T158" s="213"/>
      <c r="U158" s="44" t="s">
        <v>43</v>
      </c>
      <c r="V158" s="34"/>
      <c r="W158" s="214" t="n">
        <f aca="false">V158*K158</f>
        <v>0</v>
      </c>
      <c r="X158" s="214" t="n">
        <v>0</v>
      </c>
      <c r="Y158" s="214" t="n">
        <f aca="false">X158*K158</f>
        <v>0</v>
      </c>
      <c r="Z158" s="214" t="n">
        <v>0</v>
      </c>
      <c r="AA158" s="215" t="n">
        <f aca="false">Z158*K158</f>
        <v>0</v>
      </c>
      <c r="AR158" s="10" t="s">
        <v>339</v>
      </c>
      <c r="AT158" s="10" t="s">
        <v>177</v>
      </c>
      <c r="AU158" s="10" t="s">
        <v>83</v>
      </c>
      <c r="AY158" s="10" t="s">
        <v>175</v>
      </c>
      <c r="BE158" s="134" t="e">
        <f aca="false">IF(U158="základní";N158;0)</f>
        <v>#VALUE!</v>
      </c>
      <c r="BF158" s="134" t="e">
        <f aca="false">IF(U158="snížená";N158;0)</f>
        <v>#VALUE!</v>
      </c>
      <c r="BG158" s="134" t="e">
        <f aca="false">IF(U158="zákl. přenesená";N158;0)</f>
        <v>#VALUE!</v>
      </c>
      <c r="BH158" s="134" t="e">
        <f aca="false">IF(U158="sníž. přenesená";N158;0)</f>
        <v>#VALUE!</v>
      </c>
      <c r="BI158" s="134" t="e">
        <f aca="false">IF(U158="nulová";N158;0)</f>
        <v>#VALUE!</v>
      </c>
      <c r="BJ158" s="10" t="s">
        <v>88</v>
      </c>
      <c r="BK158" s="134" t="e">
        <f aca="false">ROUND(L158*K158;2)</f>
        <v>#VALUE!</v>
      </c>
      <c r="BL158" s="10" t="s">
        <v>339</v>
      </c>
      <c r="BM158" s="10" t="s">
        <v>1035</v>
      </c>
    </row>
    <row collapsed="false" customFormat="true" customHeight="true" hidden="false" ht="31.5" outlineLevel="0" r="159" s="32">
      <c r="B159" s="171"/>
      <c r="C159" s="206" t="s">
        <v>615</v>
      </c>
      <c r="D159" s="206" t="s">
        <v>177</v>
      </c>
      <c r="E159" s="207" t="s">
        <v>1036</v>
      </c>
      <c r="F159" s="208" t="s">
        <v>1037</v>
      </c>
      <c r="G159" s="208"/>
      <c r="H159" s="208"/>
      <c r="I159" s="208"/>
      <c r="J159" s="209" t="s">
        <v>391</v>
      </c>
      <c r="K159" s="257" t="n">
        <v>0</v>
      </c>
      <c r="L159" s="211" t="n">
        <v>0</v>
      </c>
      <c r="M159" s="211"/>
      <c r="N159" s="212" t="n">
        <f aca="false">ROUND(L159*K159)</f>
        <v>0</v>
      </c>
      <c r="O159" s="212"/>
      <c r="P159" s="212"/>
      <c r="Q159" s="212"/>
      <c r="R159" s="173"/>
      <c r="T159" s="213"/>
      <c r="U159" s="44" t="s">
        <v>43</v>
      </c>
      <c r="V159" s="34"/>
      <c r="W159" s="214" t="n">
        <f aca="false">V159*K159</f>
        <v>0</v>
      </c>
      <c r="X159" s="214" t="n">
        <v>0</v>
      </c>
      <c r="Y159" s="214" t="n">
        <f aca="false">X159*K159</f>
        <v>0</v>
      </c>
      <c r="Z159" s="214" t="n">
        <v>0</v>
      </c>
      <c r="AA159" s="215" t="n">
        <f aca="false">Z159*K159</f>
        <v>0</v>
      </c>
      <c r="AR159" s="10" t="s">
        <v>339</v>
      </c>
      <c r="AT159" s="10" t="s">
        <v>177</v>
      </c>
      <c r="AU159" s="10" t="s">
        <v>83</v>
      </c>
      <c r="AY159" s="10" t="s">
        <v>175</v>
      </c>
      <c r="BE159" s="134" t="e">
        <f aca="false">IF(U159="základní";N159;0)</f>
        <v>#VALUE!</v>
      </c>
      <c r="BF159" s="134" t="e">
        <f aca="false">IF(U159="snížená";N159;0)</f>
        <v>#VALUE!</v>
      </c>
      <c r="BG159" s="134" t="e">
        <f aca="false">IF(U159="zákl. přenesená";N159;0)</f>
        <v>#VALUE!</v>
      </c>
      <c r="BH159" s="134" t="e">
        <f aca="false">IF(U159="sníž. přenesená";N159;0)</f>
        <v>#VALUE!</v>
      </c>
      <c r="BI159" s="134" t="e">
        <f aca="false">IF(U159="nulová";N159;0)</f>
        <v>#VALUE!</v>
      </c>
      <c r="BJ159" s="10" t="s">
        <v>88</v>
      </c>
      <c r="BK159" s="134" t="e">
        <f aca="false">ROUND(L159*K159;2)</f>
        <v>#VALUE!</v>
      </c>
      <c r="BL159" s="10" t="s">
        <v>339</v>
      </c>
      <c r="BM159" s="10" t="s">
        <v>1038</v>
      </c>
    </row>
    <row collapsed="false" customFormat="true" customHeight="true" hidden="false" ht="49.9" outlineLevel="0" r="160" s="32">
      <c r="B160" s="33"/>
      <c r="C160" s="34"/>
      <c r="D160" s="196" t="s">
        <v>924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276" t="n">
        <f aca="false">BK160</f>
        <v>0</v>
      </c>
      <c r="O160" s="276"/>
      <c r="P160" s="276"/>
      <c r="Q160" s="276"/>
      <c r="R160" s="35"/>
      <c r="T160" s="269"/>
      <c r="U160" s="34"/>
      <c r="V160" s="34"/>
      <c r="W160" s="34"/>
      <c r="X160" s="34"/>
      <c r="Y160" s="34"/>
      <c r="Z160" s="34"/>
      <c r="AA160" s="81"/>
      <c r="AT160" s="10" t="s">
        <v>75</v>
      </c>
      <c r="AU160" s="10" t="s">
        <v>76</v>
      </c>
      <c r="AY160" s="10" t="s">
        <v>925</v>
      </c>
      <c r="BK160" s="134" t="n">
        <f aca="false">SUM(BK161:BK165)</f>
        <v>0</v>
      </c>
    </row>
    <row collapsed="false" customFormat="true" customHeight="true" hidden="false" ht="22.35" outlineLevel="0" r="161" s="32">
      <c r="B161" s="33"/>
      <c r="C161" s="270"/>
      <c r="D161" s="270" t="s">
        <v>177</v>
      </c>
      <c r="E161" s="271"/>
      <c r="F161" s="272"/>
      <c r="G161" s="272"/>
      <c r="H161" s="272"/>
      <c r="I161" s="272"/>
      <c r="J161" s="273"/>
      <c r="K161" s="257"/>
      <c r="L161" s="211"/>
      <c r="M161" s="211"/>
      <c r="N161" s="274" t="n">
        <f aca="false">BK161</f>
        <v>0</v>
      </c>
      <c r="O161" s="274"/>
      <c r="P161" s="274"/>
      <c r="Q161" s="274"/>
      <c r="R161" s="35"/>
      <c r="T161" s="213"/>
      <c r="U161" s="275" t="s">
        <v>43</v>
      </c>
      <c r="V161" s="34"/>
      <c r="W161" s="34"/>
      <c r="X161" s="34"/>
      <c r="Y161" s="34"/>
      <c r="Z161" s="34"/>
      <c r="AA161" s="81"/>
      <c r="AT161" s="10" t="s">
        <v>925</v>
      </c>
      <c r="AU161" s="10" t="s">
        <v>83</v>
      </c>
      <c r="AY161" s="10" t="s">
        <v>925</v>
      </c>
      <c r="BE161" s="134" t="n">
        <f aca="false">IF(U161="základní",N161,0)</f>
        <v>0</v>
      </c>
      <c r="BF161" s="134" t="n">
        <f aca="false">IF(U161="snížená",N161,0)</f>
        <v>0</v>
      </c>
      <c r="BG161" s="134" t="n">
        <f aca="false">IF(U161="zákl. přenesená",N161,0)</f>
        <v>0</v>
      </c>
      <c r="BH161" s="134" t="n">
        <f aca="false">IF(U161="sníž. přenesená",N161,0)</f>
        <v>0</v>
      </c>
      <c r="BI161" s="134" t="n">
        <f aca="false">IF(U161="nulová",N161,0)</f>
        <v>0</v>
      </c>
      <c r="BJ161" s="10" t="s">
        <v>88</v>
      </c>
      <c r="BK161" s="134" t="n">
        <f aca="false">L161*K161</f>
        <v>0</v>
      </c>
    </row>
    <row collapsed="false" customFormat="true" customHeight="true" hidden="false" ht="22.35" outlineLevel="0" r="162" s="32">
      <c r="B162" s="33"/>
      <c r="C162" s="270"/>
      <c r="D162" s="270" t="s">
        <v>177</v>
      </c>
      <c r="E162" s="271"/>
      <c r="F162" s="272"/>
      <c r="G162" s="272"/>
      <c r="H162" s="272"/>
      <c r="I162" s="272"/>
      <c r="J162" s="273"/>
      <c r="K162" s="257"/>
      <c r="L162" s="211"/>
      <c r="M162" s="211"/>
      <c r="N162" s="274" t="n">
        <f aca="false">BK162</f>
        <v>0</v>
      </c>
      <c r="O162" s="274"/>
      <c r="P162" s="274"/>
      <c r="Q162" s="274"/>
      <c r="R162" s="35"/>
      <c r="T162" s="213"/>
      <c r="U162" s="275" t="s">
        <v>43</v>
      </c>
      <c r="V162" s="34"/>
      <c r="W162" s="34"/>
      <c r="X162" s="34"/>
      <c r="Y162" s="34"/>
      <c r="Z162" s="34"/>
      <c r="AA162" s="81"/>
      <c r="AT162" s="10" t="s">
        <v>925</v>
      </c>
      <c r="AU162" s="10" t="s">
        <v>83</v>
      </c>
      <c r="AY162" s="10" t="s">
        <v>925</v>
      </c>
      <c r="BE162" s="134" t="n">
        <f aca="false">IF(U162="základní",N162,0)</f>
        <v>0</v>
      </c>
      <c r="BF162" s="134" t="n">
        <f aca="false">IF(U162="snížená",N162,0)</f>
        <v>0</v>
      </c>
      <c r="BG162" s="134" t="n">
        <f aca="false">IF(U162="zákl. přenesená",N162,0)</f>
        <v>0</v>
      </c>
      <c r="BH162" s="134" t="n">
        <f aca="false">IF(U162="sníž. přenesená",N162,0)</f>
        <v>0</v>
      </c>
      <c r="BI162" s="134" t="n">
        <f aca="false">IF(U162="nulová",N162,0)</f>
        <v>0</v>
      </c>
      <c r="BJ162" s="10" t="s">
        <v>88</v>
      </c>
      <c r="BK162" s="134" t="n">
        <f aca="false">L162*K162</f>
        <v>0</v>
      </c>
    </row>
    <row collapsed="false" customFormat="true" customHeight="true" hidden="false" ht="22.35" outlineLevel="0" r="163" s="32">
      <c r="B163" s="33"/>
      <c r="C163" s="270"/>
      <c r="D163" s="270" t="s">
        <v>177</v>
      </c>
      <c r="E163" s="271"/>
      <c r="F163" s="272"/>
      <c r="G163" s="272"/>
      <c r="H163" s="272"/>
      <c r="I163" s="272"/>
      <c r="J163" s="273"/>
      <c r="K163" s="257"/>
      <c r="L163" s="211"/>
      <c r="M163" s="211"/>
      <c r="N163" s="274" t="n">
        <f aca="false">BK163</f>
        <v>0</v>
      </c>
      <c r="O163" s="274"/>
      <c r="P163" s="274"/>
      <c r="Q163" s="274"/>
      <c r="R163" s="35"/>
      <c r="T163" s="213"/>
      <c r="U163" s="275" t="s">
        <v>43</v>
      </c>
      <c r="V163" s="34"/>
      <c r="W163" s="34"/>
      <c r="X163" s="34"/>
      <c r="Y163" s="34"/>
      <c r="Z163" s="34"/>
      <c r="AA163" s="81"/>
      <c r="AT163" s="10" t="s">
        <v>925</v>
      </c>
      <c r="AU163" s="10" t="s">
        <v>83</v>
      </c>
      <c r="AY163" s="10" t="s">
        <v>925</v>
      </c>
      <c r="BE163" s="134" t="n">
        <f aca="false">IF(U163="základní",N163,0)</f>
        <v>0</v>
      </c>
      <c r="BF163" s="134" t="n">
        <f aca="false">IF(U163="snížená",N163,0)</f>
        <v>0</v>
      </c>
      <c r="BG163" s="134" t="n">
        <f aca="false">IF(U163="zákl. přenesená",N163,0)</f>
        <v>0</v>
      </c>
      <c r="BH163" s="134" t="n">
        <f aca="false">IF(U163="sníž. přenesená",N163,0)</f>
        <v>0</v>
      </c>
      <c r="BI163" s="134" t="n">
        <f aca="false">IF(U163="nulová",N163,0)</f>
        <v>0</v>
      </c>
      <c r="BJ163" s="10" t="s">
        <v>88</v>
      </c>
      <c r="BK163" s="134" t="n">
        <f aca="false">L163*K163</f>
        <v>0</v>
      </c>
    </row>
    <row collapsed="false" customFormat="true" customHeight="true" hidden="false" ht="22.35" outlineLevel="0" r="164" s="32">
      <c r="B164" s="33"/>
      <c r="C164" s="270"/>
      <c r="D164" s="270" t="s">
        <v>177</v>
      </c>
      <c r="E164" s="271"/>
      <c r="F164" s="272"/>
      <c r="G164" s="272"/>
      <c r="H164" s="272"/>
      <c r="I164" s="272"/>
      <c r="J164" s="273"/>
      <c r="K164" s="257"/>
      <c r="L164" s="211"/>
      <c r="M164" s="211"/>
      <c r="N164" s="274" t="n">
        <f aca="false">BK164</f>
        <v>0</v>
      </c>
      <c r="O164" s="274"/>
      <c r="P164" s="274"/>
      <c r="Q164" s="274"/>
      <c r="R164" s="35"/>
      <c r="T164" s="213"/>
      <c r="U164" s="275" t="s">
        <v>43</v>
      </c>
      <c r="V164" s="34"/>
      <c r="W164" s="34"/>
      <c r="X164" s="34"/>
      <c r="Y164" s="34"/>
      <c r="Z164" s="34"/>
      <c r="AA164" s="81"/>
      <c r="AT164" s="10" t="s">
        <v>925</v>
      </c>
      <c r="AU164" s="10" t="s">
        <v>83</v>
      </c>
      <c r="AY164" s="10" t="s">
        <v>925</v>
      </c>
      <c r="BE164" s="134" t="n">
        <f aca="false">IF(U164="základní",N164,0)</f>
        <v>0</v>
      </c>
      <c r="BF164" s="134" t="n">
        <f aca="false">IF(U164="snížená",N164,0)</f>
        <v>0</v>
      </c>
      <c r="BG164" s="134" t="n">
        <f aca="false">IF(U164="zákl. přenesená",N164,0)</f>
        <v>0</v>
      </c>
      <c r="BH164" s="134" t="n">
        <f aca="false">IF(U164="sníž. přenesená",N164,0)</f>
        <v>0</v>
      </c>
      <c r="BI164" s="134" t="n">
        <f aca="false">IF(U164="nulová",N164,0)</f>
        <v>0</v>
      </c>
      <c r="BJ164" s="10" t="s">
        <v>88</v>
      </c>
      <c r="BK164" s="134" t="n">
        <f aca="false">L164*K164</f>
        <v>0</v>
      </c>
    </row>
    <row collapsed="false" customFormat="true" customHeight="true" hidden="false" ht="22.35" outlineLevel="0" r="165" s="32">
      <c r="B165" s="33"/>
      <c r="C165" s="270"/>
      <c r="D165" s="270" t="s">
        <v>177</v>
      </c>
      <c r="E165" s="271"/>
      <c r="F165" s="272"/>
      <c r="G165" s="272"/>
      <c r="H165" s="272"/>
      <c r="I165" s="272"/>
      <c r="J165" s="273"/>
      <c r="K165" s="257"/>
      <c r="L165" s="211"/>
      <c r="M165" s="211"/>
      <c r="N165" s="274" t="n">
        <f aca="false">BK165</f>
        <v>0</v>
      </c>
      <c r="O165" s="274"/>
      <c r="P165" s="274"/>
      <c r="Q165" s="274"/>
      <c r="R165" s="35"/>
      <c r="T165" s="213"/>
      <c r="U165" s="275" t="s">
        <v>43</v>
      </c>
      <c r="V165" s="59"/>
      <c r="W165" s="59"/>
      <c r="X165" s="59"/>
      <c r="Y165" s="59"/>
      <c r="Z165" s="59"/>
      <c r="AA165" s="61"/>
      <c r="AT165" s="10" t="s">
        <v>925</v>
      </c>
      <c r="AU165" s="10" t="s">
        <v>83</v>
      </c>
      <c r="AY165" s="10" t="s">
        <v>925</v>
      </c>
      <c r="BE165" s="134" t="n">
        <f aca="false">IF(U165="základní",N165,0)</f>
        <v>0</v>
      </c>
      <c r="BF165" s="134" t="n">
        <f aca="false">IF(U165="snížená",N165,0)</f>
        <v>0</v>
      </c>
      <c r="BG165" s="134" t="n">
        <f aca="false">IF(U165="zákl. přenesená",N165,0)</f>
        <v>0</v>
      </c>
      <c r="BH165" s="134" t="n">
        <f aca="false">IF(U165="sníž. přenesená",N165,0)</f>
        <v>0</v>
      </c>
      <c r="BI165" s="134" t="n">
        <f aca="false">IF(U165="nulová",N165,0)</f>
        <v>0</v>
      </c>
      <c r="BJ165" s="10" t="s">
        <v>88</v>
      </c>
      <c r="BK165" s="134" t="n">
        <f aca="false">L165*K165</f>
        <v>0</v>
      </c>
    </row>
    <row collapsed="false" customFormat="true" customHeight="true" hidden="false" ht="6.95" outlineLevel="0" r="166" s="32">
      <c r="B166" s="6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</row>
  </sheetData>
  <mergeCells count="194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U161:U166" type="list">
      <formula1>"základní,snížená,zákl. přenesená,sníž. přenesená,nulová"</formula1>
      <formula2>0</formula2>
    </dataValidation>
    <dataValidation allowBlank="true" error="Povoleny jsou hodnoty K a M." operator="between" showDropDown="false" showErrorMessage="true" showInputMessage="true" sqref="D161:D166" type="list">
      <formula1>"K,M"</formula1>
      <formula2>0</formula2>
    </dataValidation>
  </dataValidations>
  <hyperlinks>
    <hyperlink display="1) Krycí list rozpočtu" location="C2" ref="F1"/>
    <hyperlink display="2) Rekapitulace rozpočtu" location="C87" ref="H1"/>
    <hyperlink display="3) Rozpočet" location="C120" ref="L1"/>
    <hyperlink display="Rekapitulace stavby" location="'Rekapitulace stavby'!C2" ref="S1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142"/>
  <sheetViews>
    <sheetView colorId="64" defaultGridColor="true" rightToLeft="false" showFormulas="false" showGridLines="false" showOutlineSymbols="true" showRowColHeaders="true" showZeros="true" tabSelected="false" topLeftCell="A121" view="normal" windowProtection="false" workbookViewId="0" zoomScale="100" zoomScaleNormal="100" zoomScalePageLayoutView="100">
      <selection activeCell="N136" activeCellId="0" pane="topLeft" sqref="N136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4" min="4" style="0" width="4.32432432432432"/>
    <col collapsed="false" hidden="false" max="5" min="5" style="0" width="17.1621621621622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6216216216216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216216216216"/>
    <col collapsed="false" hidden="false" max="18" min="18" style="0" width="1.65540540540541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95945945945946"/>
    <col collapsed="false" hidden="true" max="65" min="44" style="0" width="0"/>
    <col collapsed="false" hidden="false" max="1025" min="66" style="0" width="8.95945945945946"/>
  </cols>
  <sheetData>
    <row collapsed="false" customFormat="false" customHeight="true" hidden="false" ht="21.75" outlineLevel="0" r="1">
      <c r="A1" s="143"/>
      <c r="B1" s="2"/>
      <c r="C1" s="2"/>
      <c r="D1" s="3" t="s">
        <v>1</v>
      </c>
      <c r="E1" s="2"/>
      <c r="F1" s="4" t="s">
        <v>117</v>
      </c>
      <c r="G1" s="4"/>
      <c r="H1" s="144" t="s">
        <v>118</v>
      </c>
      <c r="I1" s="144"/>
      <c r="J1" s="144"/>
      <c r="K1" s="144"/>
      <c r="L1" s="4" t="s">
        <v>119</v>
      </c>
      <c r="M1" s="2"/>
      <c r="N1" s="2"/>
      <c r="O1" s="3" t="s">
        <v>120</v>
      </c>
      <c r="P1" s="2"/>
      <c r="Q1" s="2"/>
      <c r="R1" s="2"/>
      <c r="S1" s="4" t="s">
        <v>121</v>
      </c>
      <c r="T1" s="4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95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83</v>
      </c>
    </row>
    <row collapsed="false" customFormat="false" customHeight="true" hidden="false" ht="36.95" outlineLevel="0" r="4">
      <c r="B4" s="14"/>
      <c r="C4" s="15" t="s">
        <v>122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collapsed="false" customFormat="false" customHeight="true" hidden="false" ht="6.95" outlineLevel="0" r="5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collapsed="false" customFormat="false" customHeight="true" hidden="false" ht="25.35" outlineLevel="0" r="6">
      <c r="B6" s="14"/>
      <c r="C6" s="19"/>
      <c r="D6" s="25" t="s">
        <v>18</v>
      </c>
      <c r="E6" s="19"/>
      <c r="F6" s="145" t="str">
        <f aca="false">'Rekapitulace stavby'!K6</f>
        <v>VÝSTAVBA BYTOVÉHO DOMU PODPOROVANÉHO BYDLENI V POTŠTÁTĚ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16"/>
    </row>
    <row collapsed="false" customFormat="false" customHeight="true" hidden="false" ht="25.35" outlineLevel="0" r="7">
      <c r="B7" s="14"/>
      <c r="C7" s="19"/>
      <c r="D7" s="25" t="s">
        <v>123</v>
      </c>
      <c r="E7" s="19"/>
      <c r="F7" s="145" t="s">
        <v>124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16"/>
    </row>
    <row collapsed="false" customFormat="true" customHeight="true" hidden="false" ht="32.85" outlineLevel="0" r="8" s="32">
      <c r="B8" s="33"/>
      <c r="C8" s="34"/>
      <c r="D8" s="23" t="s">
        <v>125</v>
      </c>
      <c r="E8" s="34"/>
      <c r="F8" s="24" t="s">
        <v>1039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35"/>
    </row>
    <row collapsed="false" customFormat="true" customHeight="true" hidden="false" ht="14.45" outlineLevel="0" r="9" s="32">
      <c r="B9" s="33"/>
      <c r="C9" s="34"/>
      <c r="D9" s="25" t="s">
        <v>20</v>
      </c>
      <c r="E9" s="34"/>
      <c r="F9" s="21"/>
      <c r="G9" s="34"/>
      <c r="H9" s="34"/>
      <c r="I9" s="34"/>
      <c r="J9" s="34"/>
      <c r="K9" s="34"/>
      <c r="L9" s="34"/>
      <c r="M9" s="25" t="s">
        <v>21</v>
      </c>
      <c r="N9" s="34"/>
      <c r="O9" s="21"/>
      <c r="P9" s="34"/>
      <c r="Q9" s="34"/>
      <c r="R9" s="35"/>
    </row>
    <row collapsed="false" customFormat="true" customHeight="true" hidden="false" ht="14.45" outlineLevel="0" r="10" s="32">
      <c r="B10" s="33"/>
      <c r="C10" s="34"/>
      <c r="D10" s="25" t="s">
        <v>22</v>
      </c>
      <c r="E10" s="34"/>
      <c r="F10" s="21"/>
      <c r="G10" s="34"/>
      <c r="H10" s="34"/>
      <c r="I10" s="34"/>
      <c r="J10" s="34"/>
      <c r="K10" s="34"/>
      <c r="L10" s="34"/>
      <c r="M10" s="25" t="s">
        <v>24</v>
      </c>
      <c r="N10" s="34"/>
      <c r="O10" s="146" t="str">
        <f aca="false">'Rekapitulace stavby'!AN8</f>
        <v>17. 12. 2016</v>
      </c>
      <c r="P10" s="146"/>
      <c r="Q10" s="34"/>
      <c r="R10" s="35"/>
    </row>
    <row collapsed="false" customFormat="true" customHeight="true" hidden="false" ht="10.9" outlineLevel="0" r="11" s="3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collapsed="false" customFormat="true" customHeight="true" hidden="false" ht="14.45" outlineLevel="0" r="12" s="32">
      <c r="B12" s="33"/>
      <c r="C12" s="34"/>
      <c r="D12" s="25" t="s">
        <v>26</v>
      </c>
      <c r="E12" s="34"/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 aca="false">IF('Rekapitulace stavby'!AN10="","",'Rekapitulace stavby'!AN10)</f>
        <v/>
      </c>
      <c r="P12" s="21"/>
      <c r="Q12" s="34"/>
      <c r="R12" s="35"/>
    </row>
    <row collapsed="false" customFormat="true" customHeight="true" hidden="false" ht="18" outlineLevel="0" r="13" s="32">
      <c r="B13" s="33"/>
      <c r="C13" s="34"/>
      <c r="D13" s="34"/>
      <c r="E13" s="21" t="str">
        <f aca="false">IF('Rekapitulace stavby'!E11="","",'Rekapitulace stavby'!E11)</f>
        <v/>
      </c>
      <c r="F13" s="34"/>
      <c r="G13" s="34"/>
      <c r="H13" s="34"/>
      <c r="I13" s="34"/>
      <c r="J13" s="34"/>
      <c r="K13" s="34"/>
      <c r="L13" s="34"/>
      <c r="M13" s="25" t="s">
        <v>28</v>
      </c>
      <c r="N13" s="34"/>
      <c r="O13" s="21" t="str">
        <f aca="false">IF('Rekapitulace stavby'!AN11="","",'Rekapitulace stavby'!AN11)</f>
        <v/>
      </c>
      <c r="P13" s="21"/>
      <c r="Q13" s="34"/>
      <c r="R13" s="35"/>
    </row>
    <row collapsed="false" customFormat="true" customHeight="true" hidden="false" ht="6.95" outlineLevel="0" r="14" s="3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collapsed="false" customFormat="true" customHeight="true" hidden="false" ht="14.45" outlineLevel="0" r="15" s="32">
      <c r="B15" s="33"/>
      <c r="C15" s="34"/>
      <c r="D15" s="25" t="s">
        <v>29</v>
      </c>
      <c r="E15" s="34"/>
      <c r="F15" s="34"/>
      <c r="G15" s="34"/>
      <c r="H15" s="34"/>
      <c r="I15" s="34"/>
      <c r="J15" s="34"/>
      <c r="K15" s="34"/>
      <c r="L15" s="34"/>
      <c r="M15" s="25" t="s">
        <v>27</v>
      </c>
      <c r="N15" s="34"/>
      <c r="O15" s="26" t="str">
        <f aca="false">IF('Rekapitulace stavby'!AN13="","",'Rekapitulace stavby'!AN13)</f>
        <v>Vyplň údaj</v>
      </c>
      <c r="P15" s="26"/>
      <c r="Q15" s="34"/>
      <c r="R15" s="35"/>
    </row>
    <row collapsed="false" customFormat="true" customHeight="true" hidden="false" ht="18" outlineLevel="0" r="16" s="32">
      <c r="B16" s="33"/>
      <c r="C16" s="34"/>
      <c r="D16" s="34"/>
      <c r="E16" s="26" t="str">
        <f aca="false">IF('Rekapitulace stavby'!E14="","",'Rekapitulace stavby'!E14)</f>
        <v>Vyplň údaj</v>
      </c>
      <c r="F16" s="26"/>
      <c r="G16" s="26"/>
      <c r="H16" s="26"/>
      <c r="I16" s="26"/>
      <c r="J16" s="26"/>
      <c r="K16" s="26"/>
      <c r="L16" s="26"/>
      <c r="M16" s="25" t="s">
        <v>28</v>
      </c>
      <c r="N16" s="34"/>
      <c r="O16" s="26" t="str">
        <f aca="false">IF('Rekapitulace stavby'!AN14="","",'Rekapitulace stavby'!AN14)</f>
        <v>Vyplň údaj</v>
      </c>
      <c r="P16" s="26"/>
      <c r="Q16" s="34"/>
      <c r="R16" s="35"/>
    </row>
    <row collapsed="false" customFormat="true" customHeight="true" hidden="false" ht="6.95" outlineLevel="0" r="17" s="3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collapsed="false" customFormat="true" customHeight="true" hidden="false" ht="14.45" outlineLevel="0" r="18" s="32">
      <c r="B18" s="33"/>
      <c r="C18" s="34"/>
      <c r="D18" s="25" t="s">
        <v>31</v>
      </c>
      <c r="E18" s="34"/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 aca="false">IF('Rekapitulace stavby'!AN16="","",'Rekapitulace stavby'!AN16)</f>
        <v/>
      </c>
      <c r="P18" s="21"/>
      <c r="Q18" s="34"/>
      <c r="R18" s="35"/>
    </row>
    <row collapsed="false" customFormat="true" customHeight="true" hidden="false" ht="18" outlineLevel="0" r="19" s="32">
      <c r="B19" s="33"/>
      <c r="C19" s="34"/>
      <c r="D19" s="34"/>
      <c r="E19" s="21" t="str">
        <f aca="false">IF('Rekapitulace stavby'!E17="","",'Rekapitulace stavby'!E17)</f>
        <v>ing.arch. Martin Janda</v>
      </c>
      <c r="F19" s="34"/>
      <c r="G19" s="34"/>
      <c r="H19" s="34"/>
      <c r="I19" s="34"/>
      <c r="J19" s="34"/>
      <c r="K19" s="34"/>
      <c r="L19" s="34"/>
      <c r="M19" s="25" t="s">
        <v>28</v>
      </c>
      <c r="N19" s="34"/>
      <c r="O19" s="21" t="str">
        <f aca="false">IF('Rekapitulace stavby'!AN17="","",'Rekapitulace stavby'!AN17)</f>
        <v/>
      </c>
      <c r="P19" s="21"/>
      <c r="Q19" s="34"/>
      <c r="R19" s="35"/>
    </row>
    <row collapsed="false" customFormat="true" customHeight="true" hidden="false" ht="6.95" outlineLevel="0" r="20" s="3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collapsed="false" customFormat="true" customHeight="true" hidden="false" ht="14.45" outlineLevel="0" r="21" s="32">
      <c r="B21" s="33"/>
      <c r="C21" s="34"/>
      <c r="D21" s="25" t="s">
        <v>34</v>
      </c>
      <c r="E21" s="34"/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 aca="false">IF('Rekapitulace stavby'!AN19="","",'Rekapitulace stavby'!AN19)</f>
        <v/>
      </c>
      <c r="P21" s="21"/>
      <c r="Q21" s="34"/>
      <c r="R21" s="35"/>
    </row>
    <row collapsed="false" customFormat="true" customHeight="true" hidden="false" ht="18" outlineLevel="0" r="22" s="32">
      <c r="B22" s="33"/>
      <c r="C22" s="34"/>
      <c r="D22" s="34"/>
      <c r="E22" s="21" t="str">
        <f aca="false">IF('Rekapitulace stavby'!E20="","",'Rekapitulace stavby'!E20)</f>
        <v/>
      </c>
      <c r="F22" s="34"/>
      <c r="G22" s="34"/>
      <c r="H22" s="34"/>
      <c r="I22" s="34"/>
      <c r="J22" s="34"/>
      <c r="K22" s="34"/>
      <c r="L22" s="34"/>
      <c r="M22" s="25" t="s">
        <v>28</v>
      </c>
      <c r="N22" s="34"/>
      <c r="O22" s="21" t="str">
        <f aca="false">IF('Rekapitulace stavby'!AN20="","",'Rekapitulace stavby'!AN20)</f>
        <v/>
      </c>
      <c r="P22" s="21"/>
      <c r="Q22" s="34"/>
      <c r="R22" s="35"/>
    </row>
    <row collapsed="false" customFormat="true" customHeight="true" hidden="false" ht="6.95" outlineLevel="0" r="23" s="3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collapsed="false" customFormat="true" customHeight="true" hidden="false" ht="14.45" outlineLevel="0" r="24" s="32">
      <c r="B24" s="33"/>
      <c r="C24" s="34"/>
      <c r="D24" s="25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collapsed="false" customFormat="true" customHeight="true" hidden="false" ht="22.5" outlineLevel="0" r="25" s="32">
      <c r="B25" s="33"/>
      <c r="C25" s="34"/>
      <c r="D25" s="34"/>
      <c r="E25" s="28"/>
      <c r="F25" s="28"/>
      <c r="G25" s="28"/>
      <c r="H25" s="28"/>
      <c r="I25" s="28"/>
      <c r="J25" s="28"/>
      <c r="K25" s="28"/>
      <c r="L25" s="28"/>
      <c r="M25" s="34"/>
      <c r="N25" s="34"/>
      <c r="O25" s="34"/>
      <c r="P25" s="34"/>
      <c r="Q25" s="34"/>
      <c r="R25" s="35"/>
    </row>
    <row collapsed="false" customFormat="true" customHeight="true" hidden="false" ht="6.95" outlineLevel="0" r="26" s="3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collapsed="false" customFormat="true" customHeight="true" hidden="false" ht="6.95" outlineLevel="0" r="27" s="32"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5"/>
    </row>
    <row collapsed="false" customFormat="true" customHeight="true" hidden="false" ht="14.45" outlineLevel="0" r="28" s="32">
      <c r="B28" s="33"/>
      <c r="C28" s="34"/>
      <c r="D28" s="147" t="s">
        <v>127</v>
      </c>
      <c r="E28" s="34"/>
      <c r="F28" s="34"/>
      <c r="G28" s="34"/>
      <c r="H28" s="34"/>
      <c r="I28" s="34"/>
      <c r="J28" s="34"/>
      <c r="K28" s="34"/>
      <c r="L28" s="34"/>
      <c r="M28" s="31" t="n">
        <f aca="false">N89</f>
        <v>0</v>
      </c>
      <c r="N28" s="31"/>
      <c r="O28" s="31"/>
      <c r="P28" s="31"/>
      <c r="Q28" s="34"/>
      <c r="R28" s="35"/>
    </row>
    <row collapsed="false" customFormat="true" customHeight="true" hidden="false" ht="14.45" outlineLevel="0" r="29" s="32">
      <c r="B29" s="33"/>
      <c r="C29" s="34"/>
      <c r="D29" s="30" t="s">
        <v>111</v>
      </c>
      <c r="E29" s="34"/>
      <c r="F29" s="34"/>
      <c r="G29" s="34"/>
      <c r="H29" s="34"/>
      <c r="I29" s="34"/>
      <c r="J29" s="34"/>
      <c r="K29" s="34"/>
      <c r="L29" s="34"/>
      <c r="M29" s="31" t="n">
        <f aca="false">N94</f>
        <v>0</v>
      </c>
      <c r="N29" s="31"/>
      <c r="O29" s="31"/>
      <c r="P29" s="31"/>
      <c r="Q29" s="34"/>
      <c r="R29" s="35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collapsed="false" customFormat="true" customHeight="true" hidden="false" ht="25.35" outlineLevel="0" r="31" s="32">
      <c r="B31" s="33"/>
      <c r="C31" s="34"/>
      <c r="D31" s="148" t="s">
        <v>39</v>
      </c>
      <c r="E31" s="34"/>
      <c r="F31" s="34"/>
      <c r="G31" s="34"/>
      <c r="H31" s="34"/>
      <c r="I31" s="34"/>
      <c r="J31" s="34"/>
      <c r="K31" s="34"/>
      <c r="L31" s="34"/>
      <c r="M31" s="149" t="n">
        <f aca="false">ROUND(M28+M29,2)</f>
        <v>0</v>
      </c>
      <c r="N31" s="149"/>
      <c r="O31" s="149"/>
      <c r="P31" s="149"/>
      <c r="Q31" s="34"/>
      <c r="R31" s="35"/>
    </row>
    <row collapsed="false" customFormat="true" customHeight="true" hidden="false" ht="6.95" outlineLevel="0" r="32" s="32">
      <c r="B32" s="33"/>
      <c r="C32" s="3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4"/>
      <c r="R32" s="35"/>
    </row>
    <row collapsed="false" customFormat="true" customHeight="true" hidden="false" ht="14.45" outlineLevel="0" r="33" s="32">
      <c r="B33" s="33"/>
      <c r="C33" s="34"/>
      <c r="D33" s="42" t="s">
        <v>40</v>
      </c>
      <c r="E33" s="42" t="s">
        <v>41</v>
      </c>
      <c r="F33" s="43" t="n">
        <v>0.21</v>
      </c>
      <c r="G33" s="150" t="s">
        <v>42</v>
      </c>
      <c r="H33" s="151" t="n">
        <f aca="false">ROUND((((SUM(BE94:BE101)+SUM(BE120:BE135))+SUM(BE137:BE141))),2)</f>
        <v>0</v>
      </c>
      <c r="I33" s="151"/>
      <c r="J33" s="151"/>
      <c r="K33" s="34"/>
      <c r="L33" s="34"/>
      <c r="M33" s="151" t="n">
        <f aca="false">ROUND(((ROUND((SUM(BE94:BE101)+SUM(BE120:BE135)), 2)*F33)+SUM(BE137:BE141)*F33),2)</f>
        <v>0</v>
      </c>
      <c r="N33" s="151"/>
      <c r="O33" s="151"/>
      <c r="P33" s="151"/>
      <c r="Q33" s="34"/>
      <c r="R33" s="35"/>
    </row>
    <row collapsed="false" customFormat="true" customHeight="true" hidden="false" ht="14.45" outlineLevel="0" r="34" s="32">
      <c r="B34" s="33"/>
      <c r="C34" s="34"/>
      <c r="D34" s="34"/>
      <c r="E34" s="42" t="s">
        <v>43</v>
      </c>
      <c r="F34" s="43" t="n">
        <v>0.15</v>
      </c>
      <c r="G34" s="150" t="s">
        <v>42</v>
      </c>
      <c r="H34" s="151" t="n">
        <f aca="false">ROUND((((SUM(BF94:BF101)+SUM(BF120:BF135))+SUM(BF137:BF141))),2)</f>
        <v>0</v>
      </c>
      <c r="I34" s="151"/>
      <c r="J34" s="151"/>
      <c r="K34" s="34"/>
      <c r="L34" s="34"/>
      <c r="M34" s="151" t="n">
        <f aca="false">ROUND(((ROUND((SUM(BF94:BF101)+SUM(BF120:BF135)), 2)*F34)+SUM(BF137:BF141)*F34),2)</f>
        <v>0</v>
      </c>
      <c r="N34" s="151"/>
      <c r="O34" s="151"/>
      <c r="P34" s="151"/>
      <c r="Q34" s="34"/>
      <c r="R34" s="35"/>
    </row>
    <row collapsed="false" customFormat="true" customHeight="true" hidden="true" ht="14.45" outlineLevel="0" r="35" s="32">
      <c r="B35" s="33"/>
      <c r="C35" s="34"/>
      <c r="D35" s="34"/>
      <c r="E35" s="42" t="s">
        <v>44</v>
      </c>
      <c r="F35" s="43" t="n">
        <v>0.21</v>
      </c>
      <c r="G35" s="150" t="s">
        <v>42</v>
      </c>
      <c r="H35" s="151" t="n">
        <f aca="false">ROUND((((SUM(BG94:BG101)+SUM(BG120:BG135))+SUM(BG137:BG141))),2)</f>
        <v>0</v>
      </c>
      <c r="I35" s="151"/>
      <c r="J35" s="151"/>
      <c r="K35" s="34"/>
      <c r="L35" s="34"/>
      <c r="M35" s="151" t="n">
        <v>0</v>
      </c>
      <c r="N35" s="151"/>
      <c r="O35" s="151"/>
      <c r="P35" s="151"/>
      <c r="Q35" s="34"/>
      <c r="R35" s="35"/>
    </row>
    <row collapsed="false" customFormat="true" customHeight="true" hidden="true" ht="14.45" outlineLevel="0" r="36" s="32">
      <c r="B36" s="33"/>
      <c r="C36" s="34"/>
      <c r="D36" s="34"/>
      <c r="E36" s="42" t="s">
        <v>45</v>
      </c>
      <c r="F36" s="43" t="n">
        <v>0.15</v>
      </c>
      <c r="G36" s="150" t="s">
        <v>42</v>
      </c>
      <c r="H36" s="151" t="n">
        <f aca="false">ROUND((((SUM(BH94:BH101)+SUM(BH120:BH135))+SUM(BH137:BH141))),2)</f>
        <v>0</v>
      </c>
      <c r="I36" s="151"/>
      <c r="J36" s="151"/>
      <c r="K36" s="34"/>
      <c r="L36" s="34"/>
      <c r="M36" s="151" t="n">
        <v>0</v>
      </c>
      <c r="N36" s="151"/>
      <c r="O36" s="151"/>
      <c r="P36" s="151"/>
      <c r="Q36" s="34"/>
      <c r="R36" s="35"/>
    </row>
    <row collapsed="false" customFormat="true" customHeight="true" hidden="true" ht="14.45" outlineLevel="0" r="37" s="32">
      <c r="B37" s="33"/>
      <c r="C37" s="34"/>
      <c r="D37" s="34"/>
      <c r="E37" s="42" t="s">
        <v>46</v>
      </c>
      <c r="F37" s="43" t="n">
        <v>0</v>
      </c>
      <c r="G37" s="150" t="s">
        <v>42</v>
      </c>
      <c r="H37" s="151" t="n">
        <f aca="false">ROUND((((SUM(BI94:BI101)+SUM(BI120:BI135))+SUM(BI137:BI141))),2)</f>
        <v>0</v>
      </c>
      <c r="I37" s="151"/>
      <c r="J37" s="151"/>
      <c r="K37" s="34"/>
      <c r="L37" s="34"/>
      <c r="M37" s="151" t="n">
        <v>0</v>
      </c>
      <c r="N37" s="151"/>
      <c r="O37" s="151"/>
      <c r="P37" s="151"/>
      <c r="Q37" s="34"/>
      <c r="R37" s="35"/>
    </row>
    <row collapsed="false" customFormat="true" customHeight="true" hidden="false" ht="6.9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collapsed="false" customFormat="true" customHeight="true" hidden="false" ht="25.35" outlineLevel="0" r="39" s="32">
      <c r="B39" s="33"/>
      <c r="C39" s="141"/>
      <c r="D39" s="152" t="s">
        <v>47</v>
      </c>
      <c r="E39" s="83"/>
      <c r="F39" s="83"/>
      <c r="G39" s="153" t="s">
        <v>48</v>
      </c>
      <c r="H39" s="154" t="s">
        <v>49</v>
      </c>
      <c r="I39" s="83"/>
      <c r="J39" s="83"/>
      <c r="K39" s="83"/>
      <c r="L39" s="155" t="n">
        <f aca="false">SUM(M31:M37)</f>
        <v>0</v>
      </c>
      <c r="M39" s="155"/>
      <c r="N39" s="155"/>
      <c r="O39" s="155"/>
      <c r="P39" s="155"/>
      <c r="Q39" s="141"/>
      <c r="R39" s="35"/>
    </row>
    <row collapsed="false" customFormat="true" customHeight="true" hidden="false" ht="14.45" outlineLevel="0" r="40" s="3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collapsed="false" customFormat="true" customHeight="true" hidden="false" ht="14.45" outlineLevel="0" r="41" s="3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collapsed="false" customFormat="false" customHeight="true" hidden="false" ht="13.5" outlineLevel="0" r="49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collapsed="false" customFormat="true" customHeight="true" hidden="false" ht="15" outlineLevel="0" r="50" s="32">
      <c r="B50" s="33"/>
      <c r="C50" s="34"/>
      <c r="D50" s="53" t="s">
        <v>50</v>
      </c>
      <c r="E50" s="54"/>
      <c r="F50" s="54"/>
      <c r="G50" s="54"/>
      <c r="H50" s="55"/>
      <c r="I50" s="34"/>
      <c r="J50" s="53" t="s">
        <v>51</v>
      </c>
      <c r="K50" s="54"/>
      <c r="L50" s="54"/>
      <c r="M50" s="54"/>
      <c r="N50" s="54"/>
      <c r="O50" s="54"/>
      <c r="P50" s="55"/>
      <c r="Q50" s="34"/>
      <c r="R50" s="35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collapsed="false" customFormat="false" customHeight="true" hidden="false" ht="13.5" outlineLevel="0" r="58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collapsed="false" customFormat="true" customHeight="true" hidden="false" ht="15" outlineLevel="0" r="59" s="32">
      <c r="B59" s="33"/>
      <c r="C59" s="34"/>
      <c r="D59" s="58" t="s">
        <v>52</v>
      </c>
      <c r="E59" s="59"/>
      <c r="F59" s="59"/>
      <c r="G59" s="60" t="s">
        <v>53</v>
      </c>
      <c r="H59" s="61"/>
      <c r="I59" s="34"/>
      <c r="J59" s="58" t="s">
        <v>52</v>
      </c>
      <c r="K59" s="59"/>
      <c r="L59" s="59"/>
      <c r="M59" s="59"/>
      <c r="N59" s="60" t="s">
        <v>53</v>
      </c>
      <c r="O59" s="59"/>
      <c r="P59" s="61"/>
      <c r="Q59" s="34"/>
      <c r="R59" s="35"/>
    </row>
    <row collapsed="false" customFormat="false" customHeight="true" hidden="false" ht="13.5" outlineLevel="0" r="60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collapsed="false" customFormat="true" customHeight="true" hidden="false" ht="15" outlineLevel="0" r="61" s="32">
      <c r="B61" s="33"/>
      <c r="C61" s="34"/>
      <c r="D61" s="53" t="s">
        <v>54</v>
      </c>
      <c r="E61" s="54"/>
      <c r="F61" s="54"/>
      <c r="G61" s="54"/>
      <c r="H61" s="55"/>
      <c r="I61" s="34"/>
      <c r="J61" s="53" t="s">
        <v>55</v>
      </c>
      <c r="K61" s="54"/>
      <c r="L61" s="54"/>
      <c r="M61" s="54"/>
      <c r="N61" s="54"/>
      <c r="O61" s="54"/>
      <c r="P61" s="55"/>
      <c r="Q61" s="34"/>
      <c r="R61" s="35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collapsed="false" customFormat="false" customHeight="true" hidden="false" ht="13.5" outlineLevel="0" r="69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collapsed="false" customFormat="true" customHeight="true" hidden="false" ht="15" outlineLevel="0" r="70" s="32">
      <c r="B70" s="33"/>
      <c r="C70" s="34"/>
      <c r="D70" s="58" t="s">
        <v>52</v>
      </c>
      <c r="E70" s="59"/>
      <c r="F70" s="59"/>
      <c r="G70" s="60" t="s">
        <v>53</v>
      </c>
      <c r="H70" s="61"/>
      <c r="I70" s="34"/>
      <c r="J70" s="58" t="s">
        <v>52</v>
      </c>
      <c r="K70" s="59"/>
      <c r="L70" s="59"/>
      <c r="M70" s="59"/>
      <c r="N70" s="60" t="s">
        <v>53</v>
      </c>
      <c r="O70" s="59"/>
      <c r="P70" s="61"/>
      <c r="Q70" s="34"/>
      <c r="R70" s="35"/>
    </row>
    <row collapsed="false" customFormat="true" customHeight="true" hidden="false" ht="14.4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collapsed="false" customFormat="true" customHeight="true" hidden="false" ht="36.95" outlineLevel="0" r="76" s="32">
      <c r="B76" s="33"/>
      <c r="C76" s="15" t="s">
        <v>128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collapsed="false" customFormat="true" customHeight="true" hidden="false" ht="6.95" outlineLevel="0" r="77" s="32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collapsed="false" customFormat="true" customHeight="true" hidden="false" ht="30" outlineLevel="0" r="78" s="32">
      <c r="B78" s="33"/>
      <c r="C78" s="25" t="s">
        <v>18</v>
      </c>
      <c r="D78" s="34"/>
      <c r="E78" s="34"/>
      <c r="F78" s="145" t="str">
        <f aca="false">F6</f>
        <v>VÝSTAVBA BYTOVÉHO DOMU PODPOROVANÉHO BYDLENI V POTŠTÁTĚ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34"/>
      <c r="R78" s="35"/>
    </row>
    <row collapsed="false" customFormat="false" customHeight="true" hidden="false" ht="30" outlineLevel="0" r="79">
      <c r="B79" s="14"/>
      <c r="C79" s="25" t="s">
        <v>123</v>
      </c>
      <c r="D79" s="19"/>
      <c r="E79" s="19"/>
      <c r="F79" s="145" t="s">
        <v>124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9"/>
      <c r="R79" s="16"/>
    </row>
    <row collapsed="false" customFormat="true" customHeight="true" hidden="false" ht="36.95" outlineLevel="0" r="80" s="32">
      <c r="B80" s="33"/>
      <c r="C80" s="74" t="s">
        <v>125</v>
      </c>
      <c r="D80" s="34"/>
      <c r="E80" s="34"/>
      <c r="F80" s="76" t="str">
        <f aca="false">F8</f>
        <v>c - D1.4 Zařízení vzduchotechniky - rekuperace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34"/>
      <c r="R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collapsed="false" customFormat="true" customHeight="true" hidden="false" ht="18" outlineLevel="0" r="82" s="32">
      <c r="B82" s="33"/>
      <c r="C82" s="25" t="s">
        <v>22</v>
      </c>
      <c r="D82" s="34"/>
      <c r="E82" s="34"/>
      <c r="F82" s="21" t="n">
        <f aca="false">F10</f>
        <v>0</v>
      </c>
      <c r="G82" s="34"/>
      <c r="H82" s="34"/>
      <c r="I82" s="34"/>
      <c r="J82" s="34"/>
      <c r="K82" s="25" t="s">
        <v>24</v>
      </c>
      <c r="L82" s="34"/>
      <c r="M82" s="79" t="str">
        <f aca="false">IF(O10="","",O10)</f>
        <v>17. 12. 2016</v>
      </c>
      <c r="N82" s="79"/>
      <c r="O82" s="79"/>
      <c r="P82" s="79"/>
      <c r="Q82" s="34"/>
      <c r="R82" s="35"/>
    </row>
    <row collapsed="false" customFormat="true" customHeight="true" hidden="false" ht="6.95" outlineLevel="0" r="83" s="3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collapsed="false" customFormat="true" customHeight="true" hidden="false" ht="15" outlineLevel="0" r="84" s="32">
      <c r="B84" s="33"/>
      <c r="C84" s="25" t="s">
        <v>26</v>
      </c>
      <c r="D84" s="34"/>
      <c r="E84" s="34"/>
      <c r="F84" s="21" t="str">
        <f aca="false">E13</f>
        <v/>
      </c>
      <c r="G84" s="34"/>
      <c r="H84" s="34"/>
      <c r="I84" s="34"/>
      <c r="J84" s="34"/>
      <c r="K84" s="25" t="s">
        <v>31</v>
      </c>
      <c r="L84" s="34"/>
      <c r="M84" s="21" t="str">
        <f aca="false">E19</f>
        <v>ing.arch. Martin Janda</v>
      </c>
      <c r="N84" s="21"/>
      <c r="O84" s="21"/>
      <c r="P84" s="21"/>
      <c r="Q84" s="21"/>
      <c r="R84" s="35"/>
    </row>
    <row collapsed="false" customFormat="true" customHeight="true" hidden="false" ht="14.45" outlineLevel="0" r="85" s="32">
      <c r="B85" s="33"/>
      <c r="C85" s="25" t="s">
        <v>29</v>
      </c>
      <c r="D85" s="34"/>
      <c r="E85" s="34"/>
      <c r="F85" s="21" t="str">
        <f aca="false">IF(E16="","",E16)</f>
        <v>Vyplň údaj</v>
      </c>
      <c r="G85" s="34"/>
      <c r="H85" s="34"/>
      <c r="I85" s="34"/>
      <c r="J85" s="34"/>
      <c r="K85" s="25" t="s">
        <v>34</v>
      </c>
      <c r="L85" s="34"/>
      <c r="M85" s="21" t="str">
        <f aca="false">E22</f>
        <v/>
      </c>
      <c r="N85" s="21"/>
      <c r="O85" s="21"/>
      <c r="P85" s="21"/>
      <c r="Q85" s="21"/>
      <c r="R85" s="35"/>
    </row>
    <row collapsed="false" customFormat="true" customHeight="true" hidden="false" ht="10.35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collapsed="false" customFormat="true" customHeight="true" hidden="false" ht="29.25" outlineLevel="0" r="87" s="32">
      <c r="B87" s="33"/>
      <c r="C87" s="156" t="s">
        <v>129</v>
      </c>
      <c r="D87" s="156"/>
      <c r="E87" s="156"/>
      <c r="F87" s="156"/>
      <c r="G87" s="156"/>
      <c r="H87" s="141"/>
      <c r="I87" s="141"/>
      <c r="J87" s="141"/>
      <c r="K87" s="141"/>
      <c r="L87" s="141"/>
      <c r="M87" s="141"/>
      <c r="N87" s="156" t="s">
        <v>130</v>
      </c>
      <c r="O87" s="156"/>
      <c r="P87" s="156"/>
      <c r="Q87" s="156"/>
      <c r="R87" s="35"/>
    </row>
    <row collapsed="false" customFormat="true" customHeight="true" hidden="false" ht="10.35" outlineLevel="0" r="88" s="3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collapsed="false" customFormat="true" customHeight="true" hidden="false" ht="29.25" outlineLevel="0" r="89" s="32">
      <c r="B89" s="33"/>
      <c r="C89" s="157" t="s">
        <v>131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93" t="n">
        <f aca="false">N120</f>
        <v>0</v>
      </c>
      <c r="O89" s="93"/>
      <c r="P89" s="93"/>
      <c r="Q89" s="93"/>
      <c r="R89" s="35"/>
      <c r="AU89" s="10" t="s">
        <v>132</v>
      </c>
    </row>
    <row collapsed="false" customFormat="true" customHeight="true" hidden="false" ht="24.95" outlineLevel="0" r="90" s="158">
      <c r="B90" s="159"/>
      <c r="C90" s="160"/>
      <c r="D90" s="161" t="s">
        <v>139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2" t="n">
        <f aca="false">N121</f>
        <v>0</v>
      </c>
      <c r="O90" s="162"/>
      <c r="P90" s="162"/>
      <c r="Q90" s="162"/>
      <c r="R90" s="163"/>
    </row>
    <row collapsed="false" customFormat="true" customHeight="true" hidden="false" ht="19.9" outlineLevel="0" r="91" s="164">
      <c r="B91" s="165"/>
      <c r="C91" s="115"/>
      <c r="D91" s="129" t="s">
        <v>1040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7" t="n">
        <f aca="false">N122</f>
        <v>0</v>
      </c>
      <c r="O91" s="117"/>
      <c r="P91" s="117"/>
      <c r="Q91" s="117"/>
      <c r="R91" s="166"/>
    </row>
    <row collapsed="false" customFormat="true" customHeight="true" hidden="false" ht="21.75" outlineLevel="0" r="92" s="158">
      <c r="B92" s="159"/>
      <c r="C92" s="160"/>
      <c r="D92" s="161" t="s">
        <v>151</v>
      </c>
      <c r="E92" s="160"/>
      <c r="F92" s="160"/>
      <c r="G92" s="160"/>
      <c r="H92" s="160"/>
      <c r="I92" s="160"/>
      <c r="J92" s="160"/>
      <c r="K92" s="160"/>
      <c r="L92" s="160"/>
      <c r="M92" s="160"/>
      <c r="N92" s="167" t="n">
        <f aca="false">N136</f>
        <v>0</v>
      </c>
      <c r="O92" s="167"/>
      <c r="P92" s="167"/>
      <c r="Q92" s="167"/>
      <c r="R92" s="163"/>
    </row>
    <row collapsed="false" customFormat="true" customHeight="true" hidden="false" ht="21.75" outlineLevel="0" r="93" s="32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</row>
    <row collapsed="false" customFormat="true" customHeight="true" hidden="false" ht="29.25" outlineLevel="0" r="94" s="32">
      <c r="B94" s="33"/>
      <c r="C94" s="157" t="s">
        <v>152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168" t="n">
        <f aca="false">ROUND(N95+N96+N97+N98+N99+N100,2)</f>
        <v>0</v>
      </c>
      <c r="O94" s="168"/>
      <c r="P94" s="168"/>
      <c r="Q94" s="168"/>
      <c r="R94" s="35"/>
      <c r="T94" s="169"/>
      <c r="U94" s="170" t="s">
        <v>40</v>
      </c>
    </row>
    <row collapsed="false" customFormat="true" customHeight="true" hidden="false" ht="18" outlineLevel="0" r="95" s="32">
      <c r="B95" s="171"/>
      <c r="C95" s="172"/>
      <c r="D95" s="135" t="s">
        <v>153</v>
      </c>
      <c r="E95" s="135"/>
      <c r="F95" s="135"/>
      <c r="G95" s="135"/>
      <c r="H95" s="135"/>
      <c r="I95" s="172"/>
      <c r="J95" s="172"/>
      <c r="K95" s="172"/>
      <c r="L95" s="172"/>
      <c r="M95" s="172"/>
      <c r="N95" s="130" t="n">
        <f aca="false">ROUND(N89*T95,2)</f>
        <v>0</v>
      </c>
      <c r="O95" s="130"/>
      <c r="P95" s="130"/>
      <c r="Q95" s="130"/>
      <c r="R95" s="173"/>
      <c r="S95" s="172"/>
      <c r="T95" s="174"/>
      <c r="U95" s="175" t="s">
        <v>43</v>
      </c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7" t="s">
        <v>154</v>
      </c>
      <c r="AZ95" s="176"/>
      <c r="BA95" s="176"/>
      <c r="BB95" s="176"/>
      <c r="BC95" s="176"/>
      <c r="BD95" s="176"/>
      <c r="BE95" s="178" t="e">
        <f aca="false">IF(U95="základní";N95;0)</f>
        <v>#VALUE!</v>
      </c>
      <c r="BF95" s="178" t="e">
        <f aca="false">IF(U95="snížená";N95;0)</f>
        <v>#VALUE!</v>
      </c>
      <c r="BG95" s="178" t="e">
        <f aca="false">IF(U95="zákl. přenesená";N95;0)</f>
        <v>#VALUE!</v>
      </c>
      <c r="BH95" s="178" t="e">
        <f aca="false">IF(U95="sníž. přenesená";N95;0)</f>
        <v>#VALUE!</v>
      </c>
      <c r="BI95" s="178" t="e">
        <f aca="false">IF(U95="nulová";N95;0)</f>
        <v>#VALUE!</v>
      </c>
      <c r="BJ95" s="177" t="s">
        <v>88</v>
      </c>
      <c r="BK95" s="176"/>
      <c r="BL95" s="176"/>
      <c r="BM95" s="176"/>
    </row>
    <row collapsed="false" customFormat="true" customHeight="true" hidden="false" ht="18" outlineLevel="0" r="96" s="32">
      <c r="B96" s="171"/>
      <c r="C96" s="172"/>
      <c r="D96" s="135" t="s">
        <v>155</v>
      </c>
      <c r="E96" s="135"/>
      <c r="F96" s="135"/>
      <c r="G96" s="135"/>
      <c r="H96" s="135"/>
      <c r="I96" s="172"/>
      <c r="J96" s="172"/>
      <c r="K96" s="172"/>
      <c r="L96" s="172"/>
      <c r="M96" s="172"/>
      <c r="N96" s="130" t="n">
        <f aca="false">ROUND(N89*T96,2)</f>
        <v>0</v>
      </c>
      <c r="O96" s="130"/>
      <c r="P96" s="130"/>
      <c r="Q96" s="130"/>
      <c r="R96" s="173"/>
      <c r="S96" s="172"/>
      <c r="T96" s="174"/>
      <c r="U96" s="175" t="s">
        <v>43</v>
      </c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7" t="s">
        <v>154</v>
      </c>
      <c r="AZ96" s="176"/>
      <c r="BA96" s="176"/>
      <c r="BB96" s="176"/>
      <c r="BC96" s="176"/>
      <c r="BD96" s="176"/>
      <c r="BE96" s="178" t="e">
        <f aca="false">IF(U96="základní";N96;0)</f>
        <v>#VALUE!</v>
      </c>
      <c r="BF96" s="178" t="e">
        <f aca="false">IF(U96="snížená";N96;0)</f>
        <v>#VALUE!</v>
      </c>
      <c r="BG96" s="178" t="e">
        <f aca="false">IF(U96="zákl. přenesená";N96;0)</f>
        <v>#VALUE!</v>
      </c>
      <c r="BH96" s="178" t="e">
        <f aca="false">IF(U96="sníž. přenesená";N96;0)</f>
        <v>#VALUE!</v>
      </c>
      <c r="BI96" s="178" t="e">
        <f aca="false">IF(U96="nulová";N96;0)</f>
        <v>#VALUE!</v>
      </c>
      <c r="BJ96" s="177" t="s">
        <v>88</v>
      </c>
      <c r="BK96" s="176"/>
      <c r="BL96" s="176"/>
      <c r="BM96" s="176"/>
    </row>
    <row collapsed="false" customFormat="true" customHeight="true" hidden="false" ht="18" outlineLevel="0" r="97" s="32">
      <c r="B97" s="171"/>
      <c r="C97" s="172"/>
      <c r="D97" s="135" t="s">
        <v>156</v>
      </c>
      <c r="E97" s="135"/>
      <c r="F97" s="135"/>
      <c r="G97" s="135"/>
      <c r="H97" s="135"/>
      <c r="I97" s="172"/>
      <c r="J97" s="172"/>
      <c r="K97" s="172"/>
      <c r="L97" s="172"/>
      <c r="M97" s="172"/>
      <c r="N97" s="130" t="n">
        <f aca="false">ROUND(N89*T97,2)</f>
        <v>0</v>
      </c>
      <c r="O97" s="130"/>
      <c r="P97" s="130"/>
      <c r="Q97" s="130"/>
      <c r="R97" s="173"/>
      <c r="S97" s="172"/>
      <c r="T97" s="174"/>
      <c r="U97" s="175" t="s">
        <v>43</v>
      </c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7" t="s">
        <v>154</v>
      </c>
      <c r="AZ97" s="176"/>
      <c r="BA97" s="176"/>
      <c r="BB97" s="176"/>
      <c r="BC97" s="176"/>
      <c r="BD97" s="176"/>
      <c r="BE97" s="178" t="e">
        <f aca="false">IF(U97="základní";N97;0)</f>
        <v>#VALUE!</v>
      </c>
      <c r="BF97" s="178" t="e">
        <f aca="false">IF(U97="snížená";N97;0)</f>
        <v>#VALUE!</v>
      </c>
      <c r="BG97" s="178" t="e">
        <f aca="false">IF(U97="zákl. přenesená";N97;0)</f>
        <v>#VALUE!</v>
      </c>
      <c r="BH97" s="178" t="e">
        <f aca="false">IF(U97="sníž. přenesená";N97;0)</f>
        <v>#VALUE!</v>
      </c>
      <c r="BI97" s="178" t="e">
        <f aca="false">IF(U97="nulová";N97;0)</f>
        <v>#VALUE!</v>
      </c>
      <c r="BJ97" s="177" t="s">
        <v>88</v>
      </c>
      <c r="BK97" s="176"/>
      <c r="BL97" s="176"/>
      <c r="BM97" s="176"/>
    </row>
    <row collapsed="false" customFormat="true" customHeight="true" hidden="false" ht="18" outlineLevel="0" r="98" s="32">
      <c r="B98" s="171"/>
      <c r="C98" s="172"/>
      <c r="D98" s="135" t="s">
        <v>157</v>
      </c>
      <c r="E98" s="135"/>
      <c r="F98" s="135"/>
      <c r="G98" s="135"/>
      <c r="H98" s="135"/>
      <c r="I98" s="172"/>
      <c r="J98" s="172"/>
      <c r="K98" s="172"/>
      <c r="L98" s="172"/>
      <c r="M98" s="172"/>
      <c r="N98" s="130" t="n">
        <f aca="false">ROUND(N89*T98,2)</f>
        <v>0</v>
      </c>
      <c r="O98" s="130"/>
      <c r="P98" s="130"/>
      <c r="Q98" s="130"/>
      <c r="R98" s="173"/>
      <c r="S98" s="172"/>
      <c r="T98" s="174"/>
      <c r="U98" s="175" t="s">
        <v>43</v>
      </c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7" t="s">
        <v>154</v>
      </c>
      <c r="AZ98" s="176"/>
      <c r="BA98" s="176"/>
      <c r="BB98" s="176"/>
      <c r="BC98" s="176"/>
      <c r="BD98" s="176"/>
      <c r="BE98" s="178" t="e">
        <f aca="false">IF(U98="základní";N98;0)</f>
        <v>#VALUE!</v>
      </c>
      <c r="BF98" s="178" t="e">
        <f aca="false">IF(U98="snížená";N98;0)</f>
        <v>#VALUE!</v>
      </c>
      <c r="BG98" s="178" t="e">
        <f aca="false">IF(U98="zákl. přenesená";N98;0)</f>
        <v>#VALUE!</v>
      </c>
      <c r="BH98" s="178" t="e">
        <f aca="false">IF(U98="sníž. přenesená";N98;0)</f>
        <v>#VALUE!</v>
      </c>
      <c r="BI98" s="178" t="e">
        <f aca="false">IF(U98="nulová";N98;0)</f>
        <v>#VALUE!</v>
      </c>
      <c r="BJ98" s="177" t="s">
        <v>88</v>
      </c>
      <c r="BK98" s="176"/>
      <c r="BL98" s="176"/>
      <c r="BM98" s="176"/>
    </row>
    <row collapsed="false" customFormat="true" customHeight="true" hidden="false" ht="18" outlineLevel="0" r="99" s="32">
      <c r="B99" s="171"/>
      <c r="C99" s="172"/>
      <c r="D99" s="135" t="s">
        <v>158</v>
      </c>
      <c r="E99" s="135"/>
      <c r="F99" s="135"/>
      <c r="G99" s="135"/>
      <c r="H99" s="135"/>
      <c r="I99" s="172"/>
      <c r="J99" s="172"/>
      <c r="K99" s="172"/>
      <c r="L99" s="172"/>
      <c r="M99" s="172"/>
      <c r="N99" s="130" t="n">
        <f aca="false">ROUND(N89*T99,2)</f>
        <v>0</v>
      </c>
      <c r="O99" s="130"/>
      <c r="P99" s="130"/>
      <c r="Q99" s="130"/>
      <c r="R99" s="173"/>
      <c r="S99" s="172"/>
      <c r="T99" s="174"/>
      <c r="U99" s="175" t="s">
        <v>43</v>
      </c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7" t="s">
        <v>154</v>
      </c>
      <c r="AZ99" s="176"/>
      <c r="BA99" s="176"/>
      <c r="BB99" s="176"/>
      <c r="BC99" s="176"/>
      <c r="BD99" s="176"/>
      <c r="BE99" s="178" t="e">
        <f aca="false">IF(U99="základní";N99;0)</f>
        <v>#VALUE!</v>
      </c>
      <c r="BF99" s="178" t="e">
        <f aca="false">IF(U99="snížená";N99;0)</f>
        <v>#VALUE!</v>
      </c>
      <c r="BG99" s="178" t="e">
        <f aca="false">IF(U99="zákl. přenesená";N99;0)</f>
        <v>#VALUE!</v>
      </c>
      <c r="BH99" s="178" t="e">
        <f aca="false">IF(U99="sníž. přenesená";N99;0)</f>
        <v>#VALUE!</v>
      </c>
      <c r="BI99" s="178" t="e">
        <f aca="false">IF(U99="nulová";N99;0)</f>
        <v>#VALUE!</v>
      </c>
      <c r="BJ99" s="177" t="s">
        <v>88</v>
      </c>
      <c r="BK99" s="176"/>
      <c r="BL99" s="176"/>
      <c r="BM99" s="176"/>
    </row>
    <row collapsed="false" customFormat="true" customHeight="true" hidden="false" ht="18" outlineLevel="0" r="100" s="32">
      <c r="B100" s="171"/>
      <c r="C100" s="172"/>
      <c r="D100" s="179" t="s">
        <v>159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30" t="n">
        <f aca="false">ROUND(N89*T100,2)</f>
        <v>0</v>
      </c>
      <c r="O100" s="130"/>
      <c r="P100" s="130"/>
      <c r="Q100" s="130"/>
      <c r="R100" s="173"/>
      <c r="S100" s="172"/>
      <c r="T100" s="180"/>
      <c r="U100" s="181" t="s">
        <v>43</v>
      </c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7" t="s">
        <v>160</v>
      </c>
      <c r="AZ100" s="176"/>
      <c r="BA100" s="176"/>
      <c r="BB100" s="176"/>
      <c r="BC100" s="176"/>
      <c r="BD100" s="176"/>
      <c r="BE100" s="178" t="e">
        <f aca="false">IF(U100="základní";N100;0)</f>
        <v>#VALUE!</v>
      </c>
      <c r="BF100" s="178" t="e">
        <f aca="false">IF(U100="snížená";N100;0)</f>
        <v>#VALUE!</v>
      </c>
      <c r="BG100" s="178" t="e">
        <f aca="false">IF(U100="zákl. přenesená";N100;0)</f>
        <v>#VALUE!</v>
      </c>
      <c r="BH100" s="178" t="e">
        <f aca="false">IF(U100="sníž. přenesená";N100;0)</f>
        <v>#VALUE!</v>
      </c>
      <c r="BI100" s="178" t="e">
        <f aca="false">IF(U100="nulová";N100;0)</f>
        <v>#VALUE!</v>
      </c>
      <c r="BJ100" s="177" t="s">
        <v>88</v>
      </c>
      <c r="BK100" s="176"/>
      <c r="BL100" s="176"/>
      <c r="BM100" s="176"/>
    </row>
    <row collapsed="false" customFormat="true" customHeight="true" hidden="false" ht="13.5" outlineLevel="0" r="101" s="32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collapsed="false" customFormat="true" customHeight="true" hidden="false" ht="29.25" outlineLevel="0" r="102" s="32">
      <c r="B102" s="33"/>
      <c r="C102" s="140" t="s">
        <v>116</v>
      </c>
      <c r="D102" s="141"/>
      <c r="E102" s="141"/>
      <c r="F102" s="141"/>
      <c r="G102" s="141"/>
      <c r="H102" s="141"/>
      <c r="I102" s="141"/>
      <c r="J102" s="141"/>
      <c r="K102" s="141"/>
      <c r="L102" s="142" t="n">
        <f aca="false">ROUND(SUM(N89+N94),2)</f>
        <v>0</v>
      </c>
      <c r="M102" s="142"/>
      <c r="N102" s="142"/>
      <c r="O102" s="142"/>
      <c r="P102" s="142"/>
      <c r="Q102" s="142"/>
      <c r="R102" s="35"/>
    </row>
    <row collapsed="false" customFormat="true" customHeight="true" hidden="false" ht="6.95" outlineLevel="0" r="103" s="32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collapsed="false" customFormat="true" customHeight="true" hidden="false" ht="6.95" outlineLevel="0" r="107" s="32"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7"/>
    </row>
    <row collapsed="false" customFormat="true" customHeight="true" hidden="false" ht="36.95" outlineLevel="0" r="108" s="32">
      <c r="B108" s="33"/>
      <c r="C108" s="15" t="s">
        <v>161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35"/>
    </row>
    <row collapsed="false" customFormat="true" customHeight="true" hidden="false" ht="6.95" outlineLevel="0" r="109" s="32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collapsed="false" customFormat="true" customHeight="true" hidden="false" ht="30" outlineLevel="0" r="110" s="32">
      <c r="B110" s="33"/>
      <c r="C110" s="25" t="s">
        <v>18</v>
      </c>
      <c r="D110" s="34"/>
      <c r="E110" s="34"/>
      <c r="F110" s="145" t="str">
        <f aca="false">F6</f>
        <v>VÝSTAVBA BYTOVÉHO DOMU PODPOROVANÉHO BYDLENI V POTŠTÁTĚ</v>
      </c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34"/>
      <c r="R110" s="35"/>
    </row>
    <row collapsed="false" customFormat="false" customHeight="true" hidden="false" ht="30" outlineLevel="0" r="111">
      <c r="B111" s="14"/>
      <c r="C111" s="25" t="s">
        <v>123</v>
      </c>
      <c r="D111" s="19"/>
      <c r="E111" s="19"/>
      <c r="F111" s="145" t="s">
        <v>124</v>
      </c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9"/>
      <c r="R111" s="16"/>
    </row>
    <row collapsed="false" customFormat="true" customHeight="true" hidden="false" ht="36.95" outlineLevel="0" r="112" s="32">
      <c r="B112" s="33"/>
      <c r="C112" s="74" t="s">
        <v>125</v>
      </c>
      <c r="D112" s="34"/>
      <c r="E112" s="34"/>
      <c r="F112" s="76" t="str">
        <f aca="false">F8</f>
        <v>c - D1.4 Zařízení vzduchotechniky - rekuperace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34"/>
      <c r="R112" s="35"/>
    </row>
    <row collapsed="false" customFormat="true" customHeight="true" hidden="false" ht="6.95" outlineLevel="0" r="113" s="32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collapsed="false" customFormat="true" customHeight="true" hidden="false" ht="18" outlineLevel="0" r="114" s="32">
      <c r="B114" s="33"/>
      <c r="C114" s="25" t="s">
        <v>22</v>
      </c>
      <c r="D114" s="34"/>
      <c r="E114" s="34"/>
      <c r="F114" s="21" t="n">
        <f aca="false">F10</f>
        <v>0</v>
      </c>
      <c r="G114" s="34"/>
      <c r="H114" s="34"/>
      <c r="I114" s="34"/>
      <c r="J114" s="34"/>
      <c r="K114" s="25" t="s">
        <v>24</v>
      </c>
      <c r="L114" s="34"/>
      <c r="M114" s="79" t="str">
        <f aca="false">IF(O10="","",O10)</f>
        <v>17. 12. 2016</v>
      </c>
      <c r="N114" s="79"/>
      <c r="O114" s="79"/>
      <c r="P114" s="79"/>
      <c r="Q114" s="34"/>
      <c r="R114" s="35"/>
    </row>
    <row collapsed="false" customFormat="true" customHeight="true" hidden="false" ht="6.95" outlineLevel="0" r="115" s="32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collapsed="false" customFormat="true" customHeight="true" hidden="false" ht="15" outlineLevel="0" r="116" s="32">
      <c r="B116" s="33"/>
      <c r="C116" s="25" t="s">
        <v>26</v>
      </c>
      <c r="D116" s="34"/>
      <c r="E116" s="34"/>
      <c r="F116" s="21" t="str">
        <f aca="false">E13</f>
        <v/>
      </c>
      <c r="G116" s="34"/>
      <c r="H116" s="34"/>
      <c r="I116" s="34"/>
      <c r="J116" s="34"/>
      <c r="K116" s="25" t="s">
        <v>31</v>
      </c>
      <c r="L116" s="34"/>
      <c r="M116" s="21" t="str">
        <f aca="false">E19</f>
        <v>ing.arch. Martin Janda</v>
      </c>
      <c r="N116" s="21"/>
      <c r="O116" s="21"/>
      <c r="P116" s="21"/>
      <c r="Q116" s="21"/>
      <c r="R116" s="35"/>
    </row>
    <row collapsed="false" customFormat="true" customHeight="true" hidden="false" ht="14.45" outlineLevel="0" r="117" s="32">
      <c r="B117" s="33"/>
      <c r="C117" s="25" t="s">
        <v>29</v>
      </c>
      <c r="D117" s="34"/>
      <c r="E117" s="34"/>
      <c r="F117" s="21" t="str">
        <f aca="false">IF(E16="","",E16)</f>
        <v>Vyplň údaj</v>
      </c>
      <c r="G117" s="34"/>
      <c r="H117" s="34"/>
      <c r="I117" s="34"/>
      <c r="J117" s="34"/>
      <c r="K117" s="25" t="s">
        <v>34</v>
      </c>
      <c r="L117" s="34"/>
      <c r="M117" s="21" t="str">
        <f aca="false">E22</f>
        <v/>
      </c>
      <c r="N117" s="21"/>
      <c r="O117" s="21"/>
      <c r="P117" s="21"/>
      <c r="Q117" s="21"/>
      <c r="R117" s="35"/>
    </row>
    <row collapsed="false" customFormat="true" customHeight="true" hidden="false" ht="10.35" outlineLevel="0" r="118" s="32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collapsed="false" customFormat="true" customHeight="true" hidden="false" ht="29.25" outlineLevel="0" r="119" s="182">
      <c r="B119" s="183"/>
      <c r="C119" s="184" t="s">
        <v>162</v>
      </c>
      <c r="D119" s="185" t="s">
        <v>163</v>
      </c>
      <c r="E119" s="185" t="s">
        <v>58</v>
      </c>
      <c r="F119" s="185" t="s">
        <v>164</v>
      </c>
      <c r="G119" s="185"/>
      <c r="H119" s="185"/>
      <c r="I119" s="185"/>
      <c r="J119" s="185" t="s">
        <v>165</v>
      </c>
      <c r="K119" s="185" t="s">
        <v>166</v>
      </c>
      <c r="L119" s="186" t="s">
        <v>167</v>
      </c>
      <c r="M119" s="186"/>
      <c r="N119" s="187" t="s">
        <v>130</v>
      </c>
      <c r="O119" s="187"/>
      <c r="P119" s="187"/>
      <c r="Q119" s="187"/>
      <c r="R119" s="188"/>
      <c r="T119" s="86" t="s">
        <v>168</v>
      </c>
      <c r="U119" s="87" t="s">
        <v>40</v>
      </c>
      <c r="V119" s="87" t="s">
        <v>169</v>
      </c>
      <c r="W119" s="87" t="s">
        <v>170</v>
      </c>
      <c r="X119" s="87" t="s">
        <v>171</v>
      </c>
      <c r="Y119" s="87" t="s">
        <v>172</v>
      </c>
      <c r="Z119" s="87" t="s">
        <v>173</v>
      </c>
      <c r="AA119" s="88" t="s">
        <v>174</v>
      </c>
    </row>
    <row collapsed="false" customFormat="true" customHeight="true" hidden="false" ht="29.25" outlineLevel="0" r="120" s="32">
      <c r="B120" s="33"/>
      <c r="C120" s="90" t="s">
        <v>127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189" t="n">
        <f aca="false">BK120</f>
        <v>0</v>
      </c>
      <c r="O120" s="189"/>
      <c r="P120" s="189"/>
      <c r="Q120" s="189"/>
      <c r="R120" s="35"/>
      <c r="T120" s="89"/>
      <c r="U120" s="54"/>
      <c r="V120" s="54"/>
      <c r="W120" s="190" t="n">
        <f aca="false">W121+W136</f>
        <v>0</v>
      </c>
      <c r="X120" s="54"/>
      <c r="Y120" s="190" t="n">
        <f aca="false">Y121+Y136</f>
        <v>0</v>
      </c>
      <c r="Z120" s="54"/>
      <c r="AA120" s="191" t="n">
        <f aca="false">AA121+AA136</f>
        <v>0</v>
      </c>
      <c r="AT120" s="10" t="s">
        <v>75</v>
      </c>
      <c r="AU120" s="10" t="s">
        <v>132</v>
      </c>
      <c r="BK120" s="192" t="n">
        <f aca="false">BK121+BK136</f>
        <v>0</v>
      </c>
    </row>
    <row collapsed="false" customFormat="true" customHeight="true" hidden="false" ht="37.35" outlineLevel="0" r="121" s="193">
      <c r="B121" s="194"/>
      <c r="C121" s="195"/>
      <c r="D121" s="196" t="s">
        <v>139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167" t="n">
        <f aca="false">BK121</f>
        <v>0</v>
      </c>
      <c r="O121" s="167"/>
      <c r="P121" s="167"/>
      <c r="Q121" s="167"/>
      <c r="R121" s="197"/>
      <c r="T121" s="198"/>
      <c r="U121" s="195"/>
      <c r="V121" s="195"/>
      <c r="W121" s="199" t="n">
        <f aca="false">W122</f>
        <v>0</v>
      </c>
      <c r="X121" s="195"/>
      <c r="Y121" s="199" t="n">
        <f aca="false">Y122</f>
        <v>0</v>
      </c>
      <c r="Z121" s="195"/>
      <c r="AA121" s="200" t="n">
        <f aca="false">AA122</f>
        <v>0</v>
      </c>
      <c r="AR121" s="201" t="s">
        <v>88</v>
      </c>
      <c r="AT121" s="202" t="s">
        <v>75</v>
      </c>
      <c r="AU121" s="202" t="s">
        <v>76</v>
      </c>
      <c r="AY121" s="201" t="s">
        <v>175</v>
      </c>
      <c r="BK121" s="203" t="n">
        <f aca="false">BK122</f>
        <v>0</v>
      </c>
    </row>
    <row collapsed="false" customFormat="true" customHeight="true" hidden="false" ht="19.9" outlineLevel="0" r="122" s="193">
      <c r="B122" s="194"/>
      <c r="C122" s="195"/>
      <c r="D122" s="204" t="s">
        <v>1040</v>
      </c>
      <c r="E122" s="204"/>
      <c r="F122" s="204"/>
      <c r="G122" s="204"/>
      <c r="H122" s="204"/>
      <c r="I122" s="204"/>
      <c r="J122" s="204"/>
      <c r="K122" s="204"/>
      <c r="L122" s="204"/>
      <c r="M122" s="204"/>
      <c r="N122" s="205" t="n">
        <f aca="false">BK122</f>
        <v>0</v>
      </c>
      <c r="O122" s="205"/>
      <c r="P122" s="205"/>
      <c r="Q122" s="205"/>
      <c r="R122" s="197"/>
      <c r="T122" s="198"/>
      <c r="U122" s="195"/>
      <c r="V122" s="195"/>
      <c r="W122" s="199" t="n">
        <f aca="false">SUM(W123:W135)</f>
        <v>0</v>
      </c>
      <c r="X122" s="195"/>
      <c r="Y122" s="199" t="n">
        <f aca="false">SUM(Y123:Y135)</f>
        <v>0</v>
      </c>
      <c r="Z122" s="195"/>
      <c r="AA122" s="200" t="n">
        <f aca="false">SUM(AA123:AA135)</f>
        <v>0</v>
      </c>
      <c r="AR122" s="201" t="s">
        <v>88</v>
      </c>
      <c r="AT122" s="202" t="s">
        <v>75</v>
      </c>
      <c r="AU122" s="202" t="s">
        <v>83</v>
      </c>
      <c r="AY122" s="201" t="s">
        <v>175</v>
      </c>
      <c r="BK122" s="203" t="n">
        <f aca="false">SUM(BK123:BK135)</f>
        <v>0</v>
      </c>
    </row>
    <row collapsed="false" customFormat="true" customHeight="true" hidden="false" ht="31.5" outlineLevel="0" r="123" s="32">
      <c r="B123" s="171"/>
      <c r="C123" s="206" t="s">
        <v>83</v>
      </c>
      <c r="D123" s="206" t="s">
        <v>177</v>
      </c>
      <c r="E123" s="207" t="s">
        <v>81</v>
      </c>
      <c r="F123" s="208" t="s">
        <v>1041</v>
      </c>
      <c r="G123" s="208"/>
      <c r="H123" s="208"/>
      <c r="I123" s="208"/>
      <c r="J123" s="209" t="s">
        <v>280</v>
      </c>
      <c r="K123" s="210" t="n">
        <v>8</v>
      </c>
      <c r="L123" s="211" t="n">
        <v>0</v>
      </c>
      <c r="M123" s="211"/>
      <c r="N123" s="212" t="n">
        <f aca="false">ROUND(L123*K123)</f>
        <v>0</v>
      </c>
      <c r="O123" s="212"/>
      <c r="P123" s="212"/>
      <c r="Q123" s="212"/>
      <c r="R123" s="173"/>
      <c r="T123" s="213"/>
      <c r="U123" s="44" t="s">
        <v>43</v>
      </c>
      <c r="V123" s="34"/>
      <c r="W123" s="214" t="n">
        <f aca="false">V123*K123</f>
        <v>0</v>
      </c>
      <c r="X123" s="214" t="n">
        <v>0</v>
      </c>
      <c r="Y123" s="214" t="n">
        <f aca="false">X123*K123</f>
        <v>0</v>
      </c>
      <c r="Z123" s="214" t="n">
        <v>0</v>
      </c>
      <c r="AA123" s="215" t="n">
        <f aca="false">Z123*K123</f>
        <v>0</v>
      </c>
      <c r="AR123" s="10" t="s">
        <v>339</v>
      </c>
      <c r="AT123" s="10" t="s">
        <v>177</v>
      </c>
      <c r="AU123" s="10" t="s">
        <v>88</v>
      </c>
      <c r="AY123" s="10" t="s">
        <v>175</v>
      </c>
      <c r="BE123" s="134" t="e">
        <f aca="false">IF(U123="základní";N123;0)</f>
        <v>#VALUE!</v>
      </c>
      <c r="BF123" s="134" t="e">
        <f aca="false">IF(U123="snížená";N123;0)</f>
        <v>#VALUE!</v>
      </c>
      <c r="BG123" s="134" t="e">
        <f aca="false">IF(U123="zákl. přenesená";N123;0)</f>
        <v>#VALUE!</v>
      </c>
      <c r="BH123" s="134" t="e">
        <f aca="false">IF(U123="sníž. přenesená";N123;0)</f>
        <v>#VALUE!</v>
      </c>
      <c r="BI123" s="134" t="e">
        <f aca="false">IF(U123="nulová";N123;0)</f>
        <v>#VALUE!</v>
      </c>
      <c r="BJ123" s="10" t="s">
        <v>88</v>
      </c>
      <c r="BK123" s="134" t="e">
        <f aca="false">ROUND(L123*K123;2)</f>
        <v>#VALUE!</v>
      </c>
      <c r="BL123" s="10" t="s">
        <v>339</v>
      </c>
      <c r="BM123" s="10" t="s">
        <v>1042</v>
      </c>
    </row>
    <row collapsed="false" customFormat="true" customHeight="true" hidden="false" ht="22.5" outlineLevel="0" r="124" s="32">
      <c r="B124" s="171"/>
      <c r="C124" s="206" t="s">
        <v>88</v>
      </c>
      <c r="D124" s="206" t="s">
        <v>177</v>
      </c>
      <c r="E124" s="207" t="s">
        <v>957</v>
      </c>
      <c r="F124" s="208" t="s">
        <v>1043</v>
      </c>
      <c r="G124" s="208"/>
      <c r="H124" s="208"/>
      <c r="I124" s="208"/>
      <c r="J124" s="209" t="s">
        <v>1044</v>
      </c>
      <c r="K124" s="210" t="n">
        <v>120</v>
      </c>
      <c r="L124" s="211" t="n">
        <v>0</v>
      </c>
      <c r="M124" s="211"/>
      <c r="N124" s="212" t="n">
        <f aca="false">ROUND(L124*K124)</f>
        <v>0</v>
      </c>
      <c r="O124" s="212"/>
      <c r="P124" s="212"/>
      <c r="Q124" s="212"/>
      <c r="R124" s="173"/>
      <c r="T124" s="213"/>
      <c r="U124" s="44" t="s">
        <v>43</v>
      </c>
      <c r="V124" s="34"/>
      <c r="W124" s="214" t="n">
        <f aca="false">V124*K124</f>
        <v>0</v>
      </c>
      <c r="X124" s="214" t="n">
        <v>0</v>
      </c>
      <c r="Y124" s="214" t="n">
        <f aca="false">X124*K124</f>
        <v>0</v>
      </c>
      <c r="Z124" s="214" t="n">
        <v>0</v>
      </c>
      <c r="AA124" s="215" t="n">
        <f aca="false">Z124*K124</f>
        <v>0</v>
      </c>
      <c r="AR124" s="10" t="s">
        <v>339</v>
      </c>
      <c r="AT124" s="10" t="s">
        <v>177</v>
      </c>
      <c r="AU124" s="10" t="s">
        <v>88</v>
      </c>
      <c r="AY124" s="10" t="s">
        <v>175</v>
      </c>
      <c r="BE124" s="134" t="e">
        <f aca="false">IF(U124="základní";N124;0)</f>
        <v>#VALUE!</v>
      </c>
      <c r="BF124" s="134" t="e">
        <f aca="false">IF(U124="snížená";N124;0)</f>
        <v>#VALUE!</v>
      </c>
      <c r="BG124" s="134" t="e">
        <f aca="false">IF(U124="zákl. přenesená";N124;0)</f>
        <v>#VALUE!</v>
      </c>
      <c r="BH124" s="134" t="e">
        <f aca="false">IF(U124="sníž. přenesená";N124;0)</f>
        <v>#VALUE!</v>
      </c>
      <c r="BI124" s="134" t="e">
        <f aca="false">IF(U124="nulová";N124;0)</f>
        <v>#VALUE!</v>
      </c>
      <c r="BJ124" s="10" t="s">
        <v>88</v>
      </c>
      <c r="BK124" s="134" t="e">
        <f aca="false">ROUND(L124*K124;2)</f>
        <v>#VALUE!</v>
      </c>
      <c r="BL124" s="10" t="s">
        <v>339</v>
      </c>
      <c r="BM124" s="10" t="s">
        <v>1045</v>
      </c>
    </row>
    <row collapsed="false" customFormat="true" customHeight="true" hidden="false" ht="22.5" outlineLevel="0" r="125" s="32">
      <c r="B125" s="171"/>
      <c r="C125" s="206" t="s">
        <v>218</v>
      </c>
      <c r="D125" s="206" t="s">
        <v>177</v>
      </c>
      <c r="E125" s="207" t="s">
        <v>1046</v>
      </c>
      <c r="F125" s="208" t="s">
        <v>1047</v>
      </c>
      <c r="G125" s="208"/>
      <c r="H125" s="208"/>
      <c r="I125" s="208"/>
      <c r="J125" s="209" t="s">
        <v>1044</v>
      </c>
      <c r="K125" s="210" t="n">
        <v>32</v>
      </c>
      <c r="L125" s="211" t="n">
        <v>0</v>
      </c>
      <c r="M125" s="211"/>
      <c r="N125" s="212" t="n">
        <f aca="false">ROUND(L125*K125)</f>
        <v>0</v>
      </c>
      <c r="O125" s="212"/>
      <c r="P125" s="212"/>
      <c r="Q125" s="212"/>
      <c r="R125" s="173"/>
      <c r="T125" s="213"/>
      <c r="U125" s="44" t="s">
        <v>43</v>
      </c>
      <c r="V125" s="34"/>
      <c r="W125" s="214" t="n">
        <f aca="false">V125*K125</f>
        <v>0</v>
      </c>
      <c r="X125" s="214" t="n">
        <v>0</v>
      </c>
      <c r="Y125" s="214" t="n">
        <f aca="false">X125*K125</f>
        <v>0</v>
      </c>
      <c r="Z125" s="214" t="n">
        <v>0</v>
      </c>
      <c r="AA125" s="215" t="n">
        <f aca="false">Z125*K125</f>
        <v>0</v>
      </c>
      <c r="AR125" s="10" t="s">
        <v>339</v>
      </c>
      <c r="AT125" s="10" t="s">
        <v>177</v>
      </c>
      <c r="AU125" s="10" t="s">
        <v>88</v>
      </c>
      <c r="AY125" s="10" t="s">
        <v>175</v>
      </c>
      <c r="BE125" s="134" t="e">
        <f aca="false">IF(U125="základní";N125;0)</f>
        <v>#VALUE!</v>
      </c>
      <c r="BF125" s="134" t="e">
        <f aca="false">IF(U125="snížená";N125;0)</f>
        <v>#VALUE!</v>
      </c>
      <c r="BG125" s="134" t="e">
        <f aca="false">IF(U125="zákl. přenesená";N125;0)</f>
        <v>#VALUE!</v>
      </c>
      <c r="BH125" s="134" t="e">
        <f aca="false">IF(U125="sníž. přenesená";N125;0)</f>
        <v>#VALUE!</v>
      </c>
      <c r="BI125" s="134" t="e">
        <f aca="false">IF(U125="nulová";N125;0)</f>
        <v>#VALUE!</v>
      </c>
      <c r="BJ125" s="10" t="s">
        <v>88</v>
      </c>
      <c r="BK125" s="134" t="e">
        <f aca="false">ROUND(L125*K125;2)</f>
        <v>#VALUE!</v>
      </c>
      <c r="BL125" s="10" t="s">
        <v>339</v>
      </c>
      <c r="BM125" s="10" t="s">
        <v>1048</v>
      </c>
    </row>
    <row collapsed="false" customFormat="true" customHeight="true" hidden="false" ht="22.5" outlineLevel="0" r="126" s="32">
      <c r="B126" s="171"/>
      <c r="C126" s="206" t="s">
        <v>181</v>
      </c>
      <c r="D126" s="206" t="s">
        <v>177</v>
      </c>
      <c r="E126" s="207" t="s">
        <v>1049</v>
      </c>
      <c r="F126" s="208" t="s">
        <v>1050</v>
      </c>
      <c r="G126" s="208"/>
      <c r="H126" s="208"/>
      <c r="I126" s="208"/>
      <c r="J126" s="209" t="s">
        <v>280</v>
      </c>
      <c r="K126" s="210" t="n">
        <v>8</v>
      </c>
      <c r="L126" s="211" t="n">
        <v>0</v>
      </c>
      <c r="M126" s="211"/>
      <c r="N126" s="212" t="n">
        <f aca="false">ROUND(L126*K126)</f>
        <v>0</v>
      </c>
      <c r="O126" s="212"/>
      <c r="P126" s="212"/>
      <c r="Q126" s="212"/>
      <c r="R126" s="173"/>
      <c r="T126" s="213"/>
      <c r="U126" s="44" t="s">
        <v>43</v>
      </c>
      <c r="V126" s="34"/>
      <c r="W126" s="214" t="n">
        <f aca="false">V126*K126</f>
        <v>0</v>
      </c>
      <c r="X126" s="214" t="n">
        <v>0</v>
      </c>
      <c r="Y126" s="214" t="n">
        <f aca="false">X126*K126</f>
        <v>0</v>
      </c>
      <c r="Z126" s="214" t="n">
        <v>0</v>
      </c>
      <c r="AA126" s="215" t="n">
        <f aca="false">Z126*K126</f>
        <v>0</v>
      </c>
      <c r="AR126" s="10" t="s">
        <v>339</v>
      </c>
      <c r="AT126" s="10" t="s">
        <v>177</v>
      </c>
      <c r="AU126" s="10" t="s">
        <v>88</v>
      </c>
      <c r="AY126" s="10" t="s">
        <v>175</v>
      </c>
      <c r="BE126" s="134" t="e">
        <f aca="false">IF(U126="základní";N126;0)</f>
        <v>#VALUE!</v>
      </c>
      <c r="BF126" s="134" t="e">
        <f aca="false">IF(U126="snížená";N126;0)</f>
        <v>#VALUE!</v>
      </c>
      <c r="BG126" s="134" t="e">
        <f aca="false">IF(U126="zákl. přenesená";N126;0)</f>
        <v>#VALUE!</v>
      </c>
      <c r="BH126" s="134" t="e">
        <f aca="false">IF(U126="sníž. přenesená";N126;0)</f>
        <v>#VALUE!</v>
      </c>
      <c r="BI126" s="134" t="e">
        <f aca="false">IF(U126="nulová";N126;0)</f>
        <v>#VALUE!</v>
      </c>
      <c r="BJ126" s="10" t="s">
        <v>88</v>
      </c>
      <c r="BK126" s="134" t="e">
        <f aca="false">ROUND(L126*K126;2)</f>
        <v>#VALUE!</v>
      </c>
      <c r="BL126" s="10" t="s">
        <v>339</v>
      </c>
      <c r="BM126" s="10" t="s">
        <v>1051</v>
      </c>
    </row>
    <row collapsed="false" customFormat="true" customHeight="true" hidden="false" ht="22.5" outlineLevel="0" r="127" s="32">
      <c r="B127" s="171"/>
      <c r="C127" s="206" t="s">
        <v>229</v>
      </c>
      <c r="D127" s="206" t="s">
        <v>177</v>
      </c>
      <c r="E127" s="207" t="s">
        <v>1052</v>
      </c>
      <c r="F127" s="208" t="s">
        <v>1053</v>
      </c>
      <c r="G127" s="208"/>
      <c r="H127" s="208"/>
      <c r="I127" s="208"/>
      <c r="J127" s="209" t="s">
        <v>280</v>
      </c>
      <c r="K127" s="210" t="n">
        <v>8</v>
      </c>
      <c r="L127" s="211" t="n">
        <v>0</v>
      </c>
      <c r="M127" s="211"/>
      <c r="N127" s="212" t="n">
        <f aca="false">ROUND(L127*K127)</f>
        <v>0</v>
      </c>
      <c r="O127" s="212"/>
      <c r="P127" s="212"/>
      <c r="Q127" s="212"/>
      <c r="R127" s="173"/>
      <c r="T127" s="213"/>
      <c r="U127" s="44" t="s">
        <v>43</v>
      </c>
      <c r="V127" s="34"/>
      <c r="W127" s="214" t="n">
        <f aca="false">V127*K127</f>
        <v>0</v>
      </c>
      <c r="X127" s="214" t="n">
        <v>0</v>
      </c>
      <c r="Y127" s="214" t="n">
        <f aca="false">X127*K127</f>
        <v>0</v>
      </c>
      <c r="Z127" s="214" t="n">
        <v>0</v>
      </c>
      <c r="AA127" s="215" t="n">
        <f aca="false">Z127*K127</f>
        <v>0</v>
      </c>
      <c r="AR127" s="10" t="s">
        <v>339</v>
      </c>
      <c r="AT127" s="10" t="s">
        <v>177</v>
      </c>
      <c r="AU127" s="10" t="s">
        <v>88</v>
      </c>
      <c r="AY127" s="10" t="s">
        <v>175</v>
      </c>
      <c r="BE127" s="134" t="e">
        <f aca="false">IF(U127="základní";N127;0)</f>
        <v>#VALUE!</v>
      </c>
      <c r="BF127" s="134" t="e">
        <f aca="false">IF(U127="snížená";N127;0)</f>
        <v>#VALUE!</v>
      </c>
      <c r="BG127" s="134" t="e">
        <f aca="false">IF(U127="zákl. přenesená";N127;0)</f>
        <v>#VALUE!</v>
      </c>
      <c r="BH127" s="134" t="e">
        <f aca="false">IF(U127="sníž. přenesená";N127;0)</f>
        <v>#VALUE!</v>
      </c>
      <c r="BI127" s="134" t="e">
        <f aca="false">IF(U127="nulová";N127;0)</f>
        <v>#VALUE!</v>
      </c>
      <c r="BJ127" s="10" t="s">
        <v>88</v>
      </c>
      <c r="BK127" s="134" t="e">
        <f aca="false">ROUND(L127*K127;2)</f>
        <v>#VALUE!</v>
      </c>
      <c r="BL127" s="10" t="s">
        <v>339</v>
      </c>
      <c r="BM127" s="10" t="s">
        <v>1054</v>
      </c>
    </row>
    <row collapsed="false" customFormat="true" customHeight="true" hidden="false" ht="22.5" outlineLevel="0" r="128" s="32">
      <c r="B128" s="171"/>
      <c r="C128" s="206" t="s">
        <v>236</v>
      </c>
      <c r="D128" s="206" t="s">
        <v>177</v>
      </c>
      <c r="E128" s="207" t="s">
        <v>1055</v>
      </c>
      <c r="F128" s="208" t="s">
        <v>1056</v>
      </c>
      <c r="G128" s="208"/>
      <c r="H128" s="208"/>
      <c r="I128" s="208"/>
      <c r="J128" s="209" t="s">
        <v>280</v>
      </c>
      <c r="K128" s="210" t="n">
        <v>16</v>
      </c>
      <c r="L128" s="211" t="n">
        <v>0</v>
      </c>
      <c r="M128" s="211"/>
      <c r="N128" s="212" t="n">
        <f aca="false">ROUND(L128*K128)</f>
        <v>0</v>
      </c>
      <c r="O128" s="212"/>
      <c r="P128" s="212"/>
      <c r="Q128" s="212"/>
      <c r="R128" s="173"/>
      <c r="T128" s="213"/>
      <c r="U128" s="44" t="s">
        <v>43</v>
      </c>
      <c r="V128" s="34"/>
      <c r="W128" s="214" t="n">
        <f aca="false">V128*K128</f>
        <v>0</v>
      </c>
      <c r="X128" s="214" t="n">
        <v>0</v>
      </c>
      <c r="Y128" s="214" t="n">
        <f aca="false">X128*K128</f>
        <v>0</v>
      </c>
      <c r="Z128" s="214" t="n">
        <v>0</v>
      </c>
      <c r="AA128" s="215" t="n">
        <f aca="false">Z128*K128</f>
        <v>0</v>
      </c>
      <c r="AR128" s="10" t="s">
        <v>339</v>
      </c>
      <c r="AT128" s="10" t="s">
        <v>177</v>
      </c>
      <c r="AU128" s="10" t="s">
        <v>88</v>
      </c>
      <c r="AY128" s="10" t="s">
        <v>175</v>
      </c>
      <c r="BE128" s="134" t="e">
        <f aca="false">IF(U128="základní";N128;0)</f>
        <v>#VALUE!</v>
      </c>
      <c r="BF128" s="134" t="e">
        <f aca="false">IF(U128="snížená";N128;0)</f>
        <v>#VALUE!</v>
      </c>
      <c r="BG128" s="134" t="e">
        <f aca="false">IF(U128="zákl. přenesená";N128;0)</f>
        <v>#VALUE!</v>
      </c>
      <c r="BH128" s="134" t="e">
        <f aca="false">IF(U128="sníž. přenesená";N128;0)</f>
        <v>#VALUE!</v>
      </c>
      <c r="BI128" s="134" t="e">
        <f aca="false">IF(U128="nulová";N128;0)</f>
        <v>#VALUE!</v>
      </c>
      <c r="BJ128" s="10" t="s">
        <v>88</v>
      </c>
      <c r="BK128" s="134" t="e">
        <f aca="false">ROUND(L128*K128;2)</f>
        <v>#VALUE!</v>
      </c>
      <c r="BL128" s="10" t="s">
        <v>339</v>
      </c>
      <c r="BM128" s="10" t="s">
        <v>1057</v>
      </c>
    </row>
    <row collapsed="false" customFormat="true" customHeight="true" hidden="false" ht="22.5" outlineLevel="0" r="129" s="32">
      <c r="B129" s="171"/>
      <c r="C129" s="206" t="s">
        <v>248</v>
      </c>
      <c r="D129" s="206" t="s">
        <v>177</v>
      </c>
      <c r="E129" s="207" t="s">
        <v>1058</v>
      </c>
      <c r="F129" s="208" t="s">
        <v>1059</v>
      </c>
      <c r="G129" s="208"/>
      <c r="H129" s="208"/>
      <c r="I129" s="208"/>
      <c r="J129" s="209" t="s">
        <v>280</v>
      </c>
      <c r="K129" s="210" t="n">
        <v>32</v>
      </c>
      <c r="L129" s="211" t="n">
        <v>0</v>
      </c>
      <c r="M129" s="211"/>
      <c r="N129" s="212" t="n">
        <f aca="false">ROUND(L129*K129)</f>
        <v>0</v>
      </c>
      <c r="O129" s="212"/>
      <c r="P129" s="212"/>
      <c r="Q129" s="212"/>
      <c r="R129" s="173"/>
      <c r="T129" s="213"/>
      <c r="U129" s="44" t="s">
        <v>43</v>
      </c>
      <c r="V129" s="34"/>
      <c r="W129" s="214" t="n">
        <f aca="false">V129*K129</f>
        <v>0</v>
      </c>
      <c r="X129" s="214" t="n">
        <v>0</v>
      </c>
      <c r="Y129" s="214" t="n">
        <f aca="false">X129*K129</f>
        <v>0</v>
      </c>
      <c r="Z129" s="214" t="n">
        <v>0</v>
      </c>
      <c r="AA129" s="215" t="n">
        <f aca="false">Z129*K129</f>
        <v>0</v>
      </c>
      <c r="AR129" s="10" t="s">
        <v>339</v>
      </c>
      <c r="AT129" s="10" t="s">
        <v>177</v>
      </c>
      <c r="AU129" s="10" t="s">
        <v>88</v>
      </c>
      <c r="AY129" s="10" t="s">
        <v>175</v>
      </c>
      <c r="BE129" s="134" t="e">
        <f aca="false">IF(U129="základní";N129;0)</f>
        <v>#VALUE!</v>
      </c>
      <c r="BF129" s="134" t="e">
        <f aca="false">IF(U129="snížená";N129;0)</f>
        <v>#VALUE!</v>
      </c>
      <c r="BG129" s="134" t="e">
        <f aca="false">IF(U129="zákl. přenesená";N129;0)</f>
        <v>#VALUE!</v>
      </c>
      <c r="BH129" s="134" t="e">
        <f aca="false">IF(U129="sníž. přenesená";N129;0)</f>
        <v>#VALUE!</v>
      </c>
      <c r="BI129" s="134" t="e">
        <f aca="false">IF(U129="nulová";N129;0)</f>
        <v>#VALUE!</v>
      </c>
      <c r="BJ129" s="10" t="s">
        <v>88</v>
      </c>
      <c r="BK129" s="134" t="e">
        <f aca="false">ROUND(L129*K129;2)</f>
        <v>#VALUE!</v>
      </c>
      <c r="BL129" s="10" t="s">
        <v>339</v>
      </c>
      <c r="BM129" s="10" t="s">
        <v>1060</v>
      </c>
    </row>
    <row collapsed="false" customFormat="true" customHeight="true" hidden="false" ht="22.5" outlineLevel="0" r="130" s="32">
      <c r="B130" s="171"/>
      <c r="C130" s="206" t="s">
        <v>258</v>
      </c>
      <c r="D130" s="206" t="s">
        <v>177</v>
      </c>
      <c r="E130" s="207" t="s">
        <v>1061</v>
      </c>
      <c r="F130" s="208" t="s">
        <v>1062</v>
      </c>
      <c r="G130" s="208"/>
      <c r="H130" s="208"/>
      <c r="I130" s="208"/>
      <c r="J130" s="209" t="s">
        <v>280</v>
      </c>
      <c r="K130" s="210" t="n">
        <v>8</v>
      </c>
      <c r="L130" s="211" t="n">
        <v>0</v>
      </c>
      <c r="M130" s="211"/>
      <c r="N130" s="212" t="n">
        <f aca="false">ROUND(L130*K130)</f>
        <v>0</v>
      </c>
      <c r="O130" s="212"/>
      <c r="P130" s="212"/>
      <c r="Q130" s="212"/>
      <c r="R130" s="173"/>
      <c r="T130" s="213"/>
      <c r="U130" s="44" t="s">
        <v>43</v>
      </c>
      <c r="V130" s="34"/>
      <c r="W130" s="214" t="n">
        <f aca="false">V130*K130</f>
        <v>0</v>
      </c>
      <c r="X130" s="214" t="n">
        <v>0</v>
      </c>
      <c r="Y130" s="214" t="n">
        <f aca="false">X130*K130</f>
        <v>0</v>
      </c>
      <c r="Z130" s="214" t="n">
        <v>0</v>
      </c>
      <c r="AA130" s="215" t="n">
        <f aca="false">Z130*K130</f>
        <v>0</v>
      </c>
      <c r="AR130" s="10" t="s">
        <v>339</v>
      </c>
      <c r="AT130" s="10" t="s">
        <v>177</v>
      </c>
      <c r="AU130" s="10" t="s">
        <v>88</v>
      </c>
      <c r="AY130" s="10" t="s">
        <v>175</v>
      </c>
      <c r="BE130" s="134" t="e">
        <f aca="false">IF(U130="základní";N130;0)</f>
        <v>#VALUE!</v>
      </c>
      <c r="BF130" s="134" t="e">
        <f aca="false">IF(U130="snížená";N130;0)</f>
        <v>#VALUE!</v>
      </c>
      <c r="BG130" s="134" t="e">
        <f aca="false">IF(U130="zákl. přenesená";N130;0)</f>
        <v>#VALUE!</v>
      </c>
      <c r="BH130" s="134" t="e">
        <f aca="false">IF(U130="sníž. přenesená";N130;0)</f>
        <v>#VALUE!</v>
      </c>
      <c r="BI130" s="134" t="e">
        <f aca="false">IF(U130="nulová";N130;0)</f>
        <v>#VALUE!</v>
      </c>
      <c r="BJ130" s="10" t="s">
        <v>88</v>
      </c>
      <c r="BK130" s="134" t="e">
        <f aca="false">ROUND(L130*K130;2)</f>
        <v>#VALUE!</v>
      </c>
      <c r="BL130" s="10" t="s">
        <v>339</v>
      </c>
      <c r="BM130" s="10" t="s">
        <v>1063</v>
      </c>
    </row>
    <row collapsed="false" customFormat="true" customHeight="true" hidden="false" ht="22.5" outlineLevel="0" r="131" s="32">
      <c r="B131" s="171"/>
      <c r="C131" s="206" t="s">
        <v>287</v>
      </c>
      <c r="D131" s="206" t="s">
        <v>177</v>
      </c>
      <c r="E131" s="207" t="s">
        <v>960</v>
      </c>
      <c r="F131" s="208" t="s">
        <v>1064</v>
      </c>
      <c r="G131" s="208"/>
      <c r="H131" s="208"/>
      <c r="I131" s="208"/>
      <c r="J131" s="209" t="s">
        <v>1065</v>
      </c>
      <c r="K131" s="210" t="n">
        <v>8</v>
      </c>
      <c r="L131" s="211" t="n">
        <v>0</v>
      </c>
      <c r="M131" s="211"/>
      <c r="N131" s="212" t="n">
        <f aca="false">ROUND(L131*K131)</f>
        <v>0</v>
      </c>
      <c r="O131" s="212"/>
      <c r="P131" s="212"/>
      <c r="Q131" s="212"/>
      <c r="R131" s="173"/>
      <c r="T131" s="213"/>
      <c r="U131" s="44" t="s">
        <v>43</v>
      </c>
      <c r="V131" s="34"/>
      <c r="W131" s="214" t="n">
        <f aca="false">V131*K131</f>
        <v>0</v>
      </c>
      <c r="X131" s="214" t="n">
        <v>0</v>
      </c>
      <c r="Y131" s="214" t="n">
        <f aca="false">X131*K131</f>
        <v>0</v>
      </c>
      <c r="Z131" s="214" t="n">
        <v>0</v>
      </c>
      <c r="AA131" s="215" t="n">
        <f aca="false">Z131*K131</f>
        <v>0</v>
      </c>
      <c r="AR131" s="10" t="s">
        <v>339</v>
      </c>
      <c r="AT131" s="10" t="s">
        <v>177</v>
      </c>
      <c r="AU131" s="10" t="s">
        <v>88</v>
      </c>
      <c r="AY131" s="10" t="s">
        <v>175</v>
      </c>
      <c r="BE131" s="134" t="e">
        <f aca="false">IF(U131="základní";N131;0)</f>
        <v>#VALUE!</v>
      </c>
      <c r="BF131" s="134" t="e">
        <f aca="false">IF(U131="snížená";N131;0)</f>
        <v>#VALUE!</v>
      </c>
      <c r="BG131" s="134" t="e">
        <f aca="false">IF(U131="zákl. přenesená";N131;0)</f>
        <v>#VALUE!</v>
      </c>
      <c r="BH131" s="134" t="e">
        <f aca="false">IF(U131="sníž. přenesená";N131;0)</f>
        <v>#VALUE!</v>
      </c>
      <c r="BI131" s="134" t="e">
        <f aca="false">IF(U131="nulová";N131;0)</f>
        <v>#VALUE!</v>
      </c>
      <c r="BJ131" s="10" t="s">
        <v>88</v>
      </c>
      <c r="BK131" s="134" t="e">
        <f aca="false">ROUND(L131*K131;2)</f>
        <v>#VALUE!</v>
      </c>
      <c r="BL131" s="10" t="s">
        <v>339</v>
      </c>
      <c r="BM131" s="10" t="s">
        <v>1066</v>
      </c>
    </row>
    <row collapsed="false" customFormat="true" customHeight="true" hidden="false" ht="22.5" outlineLevel="0" r="132" s="32">
      <c r="B132" s="171"/>
      <c r="C132" s="206" t="s">
        <v>960</v>
      </c>
      <c r="D132" s="206" t="s">
        <v>177</v>
      </c>
      <c r="E132" s="207" t="s">
        <v>300</v>
      </c>
      <c r="F132" s="208" t="s">
        <v>1067</v>
      </c>
      <c r="G132" s="208"/>
      <c r="H132" s="208"/>
      <c r="I132" s="208"/>
      <c r="J132" s="209" t="s">
        <v>1065</v>
      </c>
      <c r="K132" s="210" t="n">
        <v>8</v>
      </c>
      <c r="L132" s="211" t="n">
        <v>0</v>
      </c>
      <c r="M132" s="211"/>
      <c r="N132" s="212" t="n">
        <f aca="false">ROUND(L132*K132)</f>
        <v>0</v>
      </c>
      <c r="O132" s="212"/>
      <c r="P132" s="212"/>
      <c r="Q132" s="212"/>
      <c r="R132" s="173"/>
      <c r="T132" s="213"/>
      <c r="U132" s="44" t="s">
        <v>43</v>
      </c>
      <c r="V132" s="34"/>
      <c r="W132" s="214" t="n">
        <f aca="false">V132*K132</f>
        <v>0</v>
      </c>
      <c r="X132" s="214" t="n">
        <v>0</v>
      </c>
      <c r="Y132" s="214" t="n">
        <f aca="false">X132*K132</f>
        <v>0</v>
      </c>
      <c r="Z132" s="214" t="n">
        <v>0</v>
      </c>
      <c r="AA132" s="215" t="n">
        <f aca="false">Z132*K132</f>
        <v>0</v>
      </c>
      <c r="AR132" s="10" t="s">
        <v>339</v>
      </c>
      <c r="AT132" s="10" t="s">
        <v>177</v>
      </c>
      <c r="AU132" s="10" t="s">
        <v>88</v>
      </c>
      <c r="AY132" s="10" t="s">
        <v>175</v>
      </c>
      <c r="BE132" s="134" t="e">
        <f aca="false">IF(U132="základní";N132;0)</f>
        <v>#VALUE!</v>
      </c>
      <c r="BF132" s="134" t="e">
        <f aca="false">IF(U132="snížená";N132;0)</f>
        <v>#VALUE!</v>
      </c>
      <c r="BG132" s="134" t="e">
        <f aca="false">IF(U132="zákl. přenesená";N132;0)</f>
        <v>#VALUE!</v>
      </c>
      <c r="BH132" s="134" t="e">
        <f aca="false">IF(U132="sníž. přenesená";N132;0)</f>
        <v>#VALUE!</v>
      </c>
      <c r="BI132" s="134" t="e">
        <f aca="false">IF(U132="nulová";N132;0)</f>
        <v>#VALUE!</v>
      </c>
      <c r="BJ132" s="10" t="s">
        <v>88</v>
      </c>
      <c r="BK132" s="134" t="e">
        <f aca="false">ROUND(L132*K132;2)</f>
        <v>#VALUE!</v>
      </c>
      <c r="BL132" s="10" t="s">
        <v>339</v>
      </c>
      <c r="BM132" s="10" t="s">
        <v>1068</v>
      </c>
    </row>
    <row collapsed="false" customFormat="true" customHeight="true" hidden="false" ht="31.5" outlineLevel="0" r="133" s="32">
      <c r="B133" s="171"/>
      <c r="C133" s="206" t="s">
        <v>300</v>
      </c>
      <c r="D133" s="206" t="s">
        <v>177</v>
      </c>
      <c r="E133" s="207" t="s">
        <v>967</v>
      </c>
      <c r="F133" s="208" t="s">
        <v>1069</v>
      </c>
      <c r="G133" s="208"/>
      <c r="H133" s="208"/>
      <c r="I133" s="208"/>
      <c r="J133" s="209" t="s">
        <v>1070</v>
      </c>
      <c r="K133" s="210" t="n">
        <v>13</v>
      </c>
      <c r="L133" s="211" t="n">
        <v>0</v>
      </c>
      <c r="M133" s="211"/>
      <c r="N133" s="212" t="n">
        <f aca="false">ROUND(L133*K133)</f>
        <v>0</v>
      </c>
      <c r="O133" s="212"/>
      <c r="P133" s="212"/>
      <c r="Q133" s="212"/>
      <c r="R133" s="173"/>
      <c r="T133" s="213"/>
      <c r="U133" s="44" t="s">
        <v>43</v>
      </c>
      <c r="V133" s="34"/>
      <c r="W133" s="214" t="n">
        <f aca="false">V133*K133</f>
        <v>0</v>
      </c>
      <c r="X133" s="214" t="n">
        <v>0</v>
      </c>
      <c r="Y133" s="214" t="n">
        <f aca="false">X133*K133</f>
        <v>0</v>
      </c>
      <c r="Z133" s="214" t="n">
        <v>0</v>
      </c>
      <c r="AA133" s="215" t="n">
        <f aca="false">Z133*K133</f>
        <v>0</v>
      </c>
      <c r="AR133" s="10" t="s">
        <v>339</v>
      </c>
      <c r="AT133" s="10" t="s">
        <v>177</v>
      </c>
      <c r="AU133" s="10" t="s">
        <v>88</v>
      </c>
      <c r="AY133" s="10" t="s">
        <v>175</v>
      </c>
      <c r="BE133" s="134" t="e">
        <f aca="false">IF(U133="základní";N133;0)</f>
        <v>#VALUE!</v>
      </c>
      <c r="BF133" s="134" t="e">
        <f aca="false">IF(U133="snížená";N133;0)</f>
        <v>#VALUE!</v>
      </c>
      <c r="BG133" s="134" t="e">
        <f aca="false">IF(U133="zákl. přenesená";N133;0)</f>
        <v>#VALUE!</v>
      </c>
      <c r="BH133" s="134" t="e">
        <f aca="false">IF(U133="sníž. přenesená";N133;0)</f>
        <v>#VALUE!</v>
      </c>
      <c r="BI133" s="134" t="e">
        <f aca="false">IF(U133="nulová";N133;0)</f>
        <v>#VALUE!</v>
      </c>
      <c r="BJ133" s="10" t="s">
        <v>88</v>
      </c>
      <c r="BK133" s="134" t="e">
        <f aca="false">ROUND(L133*K133;2)</f>
        <v>#VALUE!</v>
      </c>
      <c r="BL133" s="10" t="s">
        <v>339</v>
      </c>
      <c r="BM133" s="10" t="s">
        <v>1071</v>
      </c>
    </row>
    <row collapsed="false" customFormat="true" customHeight="true" hidden="false" ht="22.5" outlineLevel="0" r="134" s="32">
      <c r="B134" s="171"/>
      <c r="C134" s="206" t="s">
        <v>967</v>
      </c>
      <c r="D134" s="206" t="s">
        <v>177</v>
      </c>
      <c r="E134" s="207" t="s">
        <v>313</v>
      </c>
      <c r="F134" s="208" t="s">
        <v>1072</v>
      </c>
      <c r="G134" s="208"/>
      <c r="H134" s="208"/>
      <c r="I134" s="208"/>
      <c r="J134" s="209" t="s">
        <v>280</v>
      </c>
      <c r="K134" s="210" t="n">
        <v>8</v>
      </c>
      <c r="L134" s="211" t="n">
        <v>0</v>
      </c>
      <c r="M134" s="211"/>
      <c r="N134" s="212" t="n">
        <f aca="false">ROUND(L134*K134)</f>
        <v>0</v>
      </c>
      <c r="O134" s="212"/>
      <c r="P134" s="212"/>
      <c r="Q134" s="212"/>
      <c r="R134" s="173"/>
      <c r="T134" s="213"/>
      <c r="U134" s="44" t="s">
        <v>43</v>
      </c>
      <c r="V134" s="34"/>
      <c r="W134" s="214" t="n">
        <f aca="false">V134*K134</f>
        <v>0</v>
      </c>
      <c r="X134" s="214" t="n">
        <v>0</v>
      </c>
      <c r="Y134" s="214" t="n">
        <f aca="false">X134*K134</f>
        <v>0</v>
      </c>
      <c r="Z134" s="214" t="n">
        <v>0</v>
      </c>
      <c r="AA134" s="215" t="n">
        <f aca="false">Z134*K134</f>
        <v>0</v>
      </c>
      <c r="AR134" s="10" t="s">
        <v>339</v>
      </c>
      <c r="AT134" s="10" t="s">
        <v>177</v>
      </c>
      <c r="AU134" s="10" t="s">
        <v>88</v>
      </c>
      <c r="AY134" s="10" t="s">
        <v>175</v>
      </c>
      <c r="BE134" s="134" t="e">
        <f aca="false">IF(U134="základní";N134;0)</f>
        <v>#VALUE!</v>
      </c>
      <c r="BF134" s="134" t="e">
        <f aca="false">IF(U134="snížená";N134;0)</f>
        <v>#VALUE!</v>
      </c>
      <c r="BG134" s="134" t="e">
        <f aca="false">IF(U134="zákl. přenesená";N134;0)</f>
        <v>#VALUE!</v>
      </c>
      <c r="BH134" s="134" t="e">
        <f aca="false">IF(U134="sníž. přenesená";N134;0)</f>
        <v>#VALUE!</v>
      </c>
      <c r="BI134" s="134" t="e">
        <f aca="false">IF(U134="nulová";N134;0)</f>
        <v>#VALUE!</v>
      </c>
      <c r="BJ134" s="10" t="s">
        <v>88</v>
      </c>
      <c r="BK134" s="134" t="e">
        <f aca="false">ROUND(L134*K134;2)</f>
        <v>#VALUE!</v>
      </c>
      <c r="BL134" s="10" t="s">
        <v>339</v>
      </c>
      <c r="BM134" s="10" t="s">
        <v>1073</v>
      </c>
    </row>
    <row collapsed="false" customFormat="true" customHeight="true" hidden="false" ht="22.5" outlineLevel="0" r="135" s="32">
      <c r="B135" s="171"/>
      <c r="C135" s="206" t="s">
        <v>313</v>
      </c>
      <c r="D135" s="206" t="s">
        <v>177</v>
      </c>
      <c r="E135" s="207" t="s">
        <v>325</v>
      </c>
      <c r="F135" s="208" t="s">
        <v>1074</v>
      </c>
      <c r="G135" s="208"/>
      <c r="H135" s="208"/>
      <c r="I135" s="208"/>
      <c r="J135" s="209" t="s">
        <v>1070</v>
      </c>
      <c r="K135" s="210" t="n">
        <v>11</v>
      </c>
      <c r="L135" s="211" t="n">
        <v>0</v>
      </c>
      <c r="M135" s="211"/>
      <c r="N135" s="212" t="n">
        <f aca="false">ROUND(L135*K135)</f>
        <v>0</v>
      </c>
      <c r="O135" s="212"/>
      <c r="P135" s="212"/>
      <c r="Q135" s="212"/>
      <c r="R135" s="173"/>
      <c r="T135" s="213"/>
      <c r="U135" s="44" t="s">
        <v>43</v>
      </c>
      <c r="V135" s="34"/>
      <c r="W135" s="214" t="n">
        <f aca="false">V135*K135</f>
        <v>0</v>
      </c>
      <c r="X135" s="214" t="n">
        <v>0</v>
      </c>
      <c r="Y135" s="214" t="n">
        <f aca="false">X135*K135</f>
        <v>0</v>
      </c>
      <c r="Z135" s="214" t="n">
        <v>0</v>
      </c>
      <c r="AA135" s="215" t="n">
        <f aca="false">Z135*K135</f>
        <v>0</v>
      </c>
      <c r="AR135" s="10" t="s">
        <v>339</v>
      </c>
      <c r="AT135" s="10" t="s">
        <v>177</v>
      </c>
      <c r="AU135" s="10" t="s">
        <v>88</v>
      </c>
      <c r="AY135" s="10" t="s">
        <v>175</v>
      </c>
      <c r="BE135" s="134" t="e">
        <f aca="false">IF(U135="základní";N135;0)</f>
        <v>#VALUE!</v>
      </c>
      <c r="BF135" s="134" t="e">
        <f aca="false">IF(U135="snížená";N135;0)</f>
        <v>#VALUE!</v>
      </c>
      <c r="BG135" s="134" t="e">
        <f aca="false">IF(U135="zákl. přenesená";N135;0)</f>
        <v>#VALUE!</v>
      </c>
      <c r="BH135" s="134" t="e">
        <f aca="false">IF(U135="sníž. přenesená";N135;0)</f>
        <v>#VALUE!</v>
      </c>
      <c r="BI135" s="134" t="e">
        <f aca="false">IF(U135="nulová";N135;0)</f>
        <v>#VALUE!</v>
      </c>
      <c r="BJ135" s="10" t="s">
        <v>88</v>
      </c>
      <c r="BK135" s="134" t="e">
        <f aca="false">ROUND(L135*K135;2)</f>
        <v>#VALUE!</v>
      </c>
      <c r="BL135" s="10" t="s">
        <v>339</v>
      </c>
      <c r="BM135" s="10" t="s">
        <v>1075</v>
      </c>
    </row>
    <row collapsed="false" customFormat="true" customHeight="true" hidden="false" ht="49.9" outlineLevel="0" r="136" s="32">
      <c r="B136" s="33"/>
      <c r="C136" s="34"/>
      <c r="D136" s="196" t="s">
        <v>924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276" t="n">
        <f aca="false">BK136</f>
        <v>0</v>
      </c>
      <c r="O136" s="276"/>
      <c r="P136" s="276"/>
      <c r="Q136" s="276"/>
      <c r="R136" s="35"/>
      <c r="T136" s="269"/>
      <c r="U136" s="34"/>
      <c r="V136" s="34"/>
      <c r="W136" s="34"/>
      <c r="X136" s="34"/>
      <c r="Y136" s="34"/>
      <c r="Z136" s="34"/>
      <c r="AA136" s="81"/>
      <c r="AT136" s="10" t="s">
        <v>75</v>
      </c>
      <c r="AU136" s="10" t="s">
        <v>76</v>
      </c>
      <c r="AY136" s="10" t="s">
        <v>925</v>
      </c>
      <c r="BK136" s="134" t="n">
        <f aca="false">SUM(BK137:BK141)</f>
        <v>0</v>
      </c>
    </row>
    <row collapsed="false" customFormat="true" customHeight="true" hidden="false" ht="22.35" outlineLevel="0" r="137" s="32">
      <c r="B137" s="33"/>
      <c r="C137" s="270"/>
      <c r="D137" s="270" t="s">
        <v>177</v>
      </c>
      <c r="E137" s="271"/>
      <c r="F137" s="272"/>
      <c r="G137" s="272"/>
      <c r="H137" s="272"/>
      <c r="I137" s="272"/>
      <c r="J137" s="273"/>
      <c r="K137" s="257"/>
      <c r="L137" s="211"/>
      <c r="M137" s="211"/>
      <c r="N137" s="274" t="n">
        <f aca="false">BK137</f>
        <v>0</v>
      </c>
      <c r="O137" s="274"/>
      <c r="P137" s="274"/>
      <c r="Q137" s="274"/>
      <c r="R137" s="35"/>
      <c r="T137" s="213"/>
      <c r="U137" s="275" t="s">
        <v>43</v>
      </c>
      <c r="V137" s="34"/>
      <c r="W137" s="34"/>
      <c r="X137" s="34"/>
      <c r="Y137" s="34"/>
      <c r="Z137" s="34"/>
      <c r="AA137" s="81"/>
      <c r="AT137" s="10" t="s">
        <v>925</v>
      </c>
      <c r="AU137" s="10" t="s">
        <v>83</v>
      </c>
      <c r="AY137" s="10" t="s">
        <v>925</v>
      </c>
      <c r="BE137" s="134" t="n">
        <f aca="false">IF(U137="základní",N137,0)</f>
        <v>0</v>
      </c>
      <c r="BF137" s="134" t="n">
        <f aca="false">IF(U137="snížená",N137,0)</f>
        <v>0</v>
      </c>
      <c r="BG137" s="134" t="n">
        <f aca="false">IF(U137="zákl. přenesená",N137,0)</f>
        <v>0</v>
      </c>
      <c r="BH137" s="134" t="n">
        <f aca="false">IF(U137="sníž. přenesená",N137,0)</f>
        <v>0</v>
      </c>
      <c r="BI137" s="134" t="n">
        <f aca="false">IF(U137="nulová",N137,0)</f>
        <v>0</v>
      </c>
      <c r="BJ137" s="10" t="s">
        <v>88</v>
      </c>
      <c r="BK137" s="134" t="n">
        <f aca="false">L137*K137</f>
        <v>0</v>
      </c>
    </row>
    <row collapsed="false" customFormat="true" customHeight="true" hidden="false" ht="22.35" outlineLevel="0" r="138" s="32">
      <c r="B138" s="33"/>
      <c r="C138" s="270"/>
      <c r="D138" s="270" t="s">
        <v>177</v>
      </c>
      <c r="E138" s="271"/>
      <c r="F138" s="272"/>
      <c r="G138" s="272"/>
      <c r="H138" s="272"/>
      <c r="I138" s="272"/>
      <c r="J138" s="273"/>
      <c r="K138" s="257"/>
      <c r="L138" s="211"/>
      <c r="M138" s="211"/>
      <c r="N138" s="274" t="n">
        <f aca="false">BK138</f>
        <v>0</v>
      </c>
      <c r="O138" s="274"/>
      <c r="P138" s="274"/>
      <c r="Q138" s="274"/>
      <c r="R138" s="35"/>
      <c r="T138" s="213"/>
      <c r="U138" s="275" t="s">
        <v>43</v>
      </c>
      <c r="V138" s="34"/>
      <c r="W138" s="34"/>
      <c r="X138" s="34"/>
      <c r="Y138" s="34"/>
      <c r="Z138" s="34"/>
      <c r="AA138" s="81"/>
      <c r="AT138" s="10" t="s">
        <v>925</v>
      </c>
      <c r="AU138" s="10" t="s">
        <v>83</v>
      </c>
      <c r="AY138" s="10" t="s">
        <v>925</v>
      </c>
      <c r="BE138" s="134" t="n">
        <f aca="false">IF(U138="základní",N138,0)</f>
        <v>0</v>
      </c>
      <c r="BF138" s="134" t="n">
        <f aca="false">IF(U138="snížená",N138,0)</f>
        <v>0</v>
      </c>
      <c r="BG138" s="134" t="n">
        <f aca="false">IF(U138="zákl. přenesená",N138,0)</f>
        <v>0</v>
      </c>
      <c r="BH138" s="134" t="n">
        <f aca="false">IF(U138="sníž. přenesená",N138,0)</f>
        <v>0</v>
      </c>
      <c r="BI138" s="134" t="n">
        <f aca="false">IF(U138="nulová",N138,0)</f>
        <v>0</v>
      </c>
      <c r="BJ138" s="10" t="s">
        <v>88</v>
      </c>
      <c r="BK138" s="134" t="n">
        <f aca="false">L138*K138</f>
        <v>0</v>
      </c>
    </row>
    <row collapsed="false" customFormat="true" customHeight="true" hidden="false" ht="22.35" outlineLevel="0" r="139" s="32">
      <c r="B139" s="33"/>
      <c r="C139" s="270"/>
      <c r="D139" s="270" t="s">
        <v>177</v>
      </c>
      <c r="E139" s="271"/>
      <c r="F139" s="272"/>
      <c r="G139" s="272"/>
      <c r="H139" s="272"/>
      <c r="I139" s="272"/>
      <c r="J139" s="273"/>
      <c r="K139" s="257"/>
      <c r="L139" s="211"/>
      <c r="M139" s="211"/>
      <c r="N139" s="274" t="n">
        <f aca="false">BK139</f>
        <v>0</v>
      </c>
      <c r="O139" s="274"/>
      <c r="P139" s="274"/>
      <c r="Q139" s="274"/>
      <c r="R139" s="35"/>
      <c r="T139" s="213"/>
      <c r="U139" s="275" t="s">
        <v>43</v>
      </c>
      <c r="V139" s="34"/>
      <c r="W139" s="34"/>
      <c r="X139" s="34"/>
      <c r="Y139" s="34"/>
      <c r="Z139" s="34"/>
      <c r="AA139" s="81"/>
      <c r="AT139" s="10" t="s">
        <v>925</v>
      </c>
      <c r="AU139" s="10" t="s">
        <v>83</v>
      </c>
      <c r="AY139" s="10" t="s">
        <v>925</v>
      </c>
      <c r="BE139" s="134" t="n">
        <f aca="false">IF(U139="základní",N139,0)</f>
        <v>0</v>
      </c>
      <c r="BF139" s="134" t="n">
        <f aca="false">IF(U139="snížená",N139,0)</f>
        <v>0</v>
      </c>
      <c r="BG139" s="134" t="n">
        <f aca="false">IF(U139="zákl. přenesená",N139,0)</f>
        <v>0</v>
      </c>
      <c r="BH139" s="134" t="n">
        <f aca="false">IF(U139="sníž. přenesená",N139,0)</f>
        <v>0</v>
      </c>
      <c r="BI139" s="134" t="n">
        <f aca="false">IF(U139="nulová",N139,0)</f>
        <v>0</v>
      </c>
      <c r="BJ139" s="10" t="s">
        <v>88</v>
      </c>
      <c r="BK139" s="134" t="n">
        <f aca="false">L139*K139</f>
        <v>0</v>
      </c>
    </row>
    <row collapsed="false" customFormat="true" customHeight="true" hidden="false" ht="22.35" outlineLevel="0" r="140" s="32">
      <c r="B140" s="33"/>
      <c r="C140" s="270"/>
      <c r="D140" s="270" t="s">
        <v>177</v>
      </c>
      <c r="E140" s="271"/>
      <c r="F140" s="272"/>
      <c r="G140" s="272"/>
      <c r="H140" s="272"/>
      <c r="I140" s="272"/>
      <c r="J140" s="273"/>
      <c r="K140" s="257"/>
      <c r="L140" s="211"/>
      <c r="M140" s="211"/>
      <c r="N140" s="274" t="n">
        <f aca="false">BK140</f>
        <v>0</v>
      </c>
      <c r="O140" s="274"/>
      <c r="P140" s="274"/>
      <c r="Q140" s="274"/>
      <c r="R140" s="35"/>
      <c r="T140" s="213"/>
      <c r="U140" s="275" t="s">
        <v>43</v>
      </c>
      <c r="V140" s="34"/>
      <c r="W140" s="34"/>
      <c r="X140" s="34"/>
      <c r="Y140" s="34"/>
      <c r="Z140" s="34"/>
      <c r="AA140" s="81"/>
      <c r="AT140" s="10" t="s">
        <v>925</v>
      </c>
      <c r="AU140" s="10" t="s">
        <v>83</v>
      </c>
      <c r="AY140" s="10" t="s">
        <v>925</v>
      </c>
      <c r="BE140" s="134" t="n">
        <f aca="false">IF(U140="základní",N140,0)</f>
        <v>0</v>
      </c>
      <c r="BF140" s="134" t="n">
        <f aca="false">IF(U140="snížená",N140,0)</f>
        <v>0</v>
      </c>
      <c r="BG140" s="134" t="n">
        <f aca="false">IF(U140="zákl. přenesená",N140,0)</f>
        <v>0</v>
      </c>
      <c r="BH140" s="134" t="n">
        <f aca="false">IF(U140="sníž. přenesená",N140,0)</f>
        <v>0</v>
      </c>
      <c r="BI140" s="134" t="n">
        <f aca="false">IF(U140="nulová",N140,0)</f>
        <v>0</v>
      </c>
      <c r="BJ140" s="10" t="s">
        <v>88</v>
      </c>
      <c r="BK140" s="134" t="n">
        <f aca="false">L140*K140</f>
        <v>0</v>
      </c>
    </row>
    <row collapsed="false" customFormat="true" customHeight="true" hidden="false" ht="22.35" outlineLevel="0" r="141" s="32">
      <c r="B141" s="33"/>
      <c r="C141" s="270"/>
      <c r="D141" s="270" t="s">
        <v>177</v>
      </c>
      <c r="E141" s="271"/>
      <c r="F141" s="272"/>
      <c r="G141" s="272"/>
      <c r="H141" s="272"/>
      <c r="I141" s="272"/>
      <c r="J141" s="273"/>
      <c r="K141" s="257"/>
      <c r="L141" s="211"/>
      <c r="M141" s="211"/>
      <c r="N141" s="274" t="n">
        <f aca="false">BK141</f>
        <v>0</v>
      </c>
      <c r="O141" s="274"/>
      <c r="P141" s="274"/>
      <c r="Q141" s="274"/>
      <c r="R141" s="35"/>
      <c r="T141" s="213"/>
      <c r="U141" s="275" t="s">
        <v>43</v>
      </c>
      <c r="V141" s="59"/>
      <c r="W141" s="59"/>
      <c r="X141" s="59"/>
      <c r="Y141" s="59"/>
      <c r="Z141" s="59"/>
      <c r="AA141" s="61"/>
      <c r="AT141" s="10" t="s">
        <v>925</v>
      </c>
      <c r="AU141" s="10" t="s">
        <v>83</v>
      </c>
      <c r="AY141" s="10" t="s">
        <v>925</v>
      </c>
      <c r="BE141" s="134" t="n">
        <f aca="false">IF(U141="základní",N141,0)</f>
        <v>0</v>
      </c>
      <c r="BF141" s="134" t="n">
        <f aca="false">IF(U141="snížená",N141,0)</f>
        <v>0</v>
      </c>
      <c r="BG141" s="134" t="n">
        <f aca="false">IF(U141="zákl. přenesená",N141,0)</f>
        <v>0</v>
      </c>
      <c r="BH141" s="134" t="n">
        <f aca="false">IF(U141="sníž. přenesená",N141,0)</f>
        <v>0</v>
      </c>
      <c r="BI141" s="134" t="n">
        <f aca="false">IF(U141="nulová",N141,0)</f>
        <v>0</v>
      </c>
      <c r="BJ141" s="10" t="s">
        <v>88</v>
      </c>
      <c r="BK141" s="134" t="n">
        <f aca="false">L141*K141</f>
        <v>0</v>
      </c>
    </row>
    <row collapsed="false" customFormat="true" customHeight="true" hidden="false" ht="6.95" outlineLevel="0" r="142" s="32">
      <c r="B142" s="6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4"/>
    </row>
  </sheetData>
  <mergeCells count="126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N120:Q120"/>
    <mergeCell ref="N121:Q121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U137:U142" type="list">
      <formula1>"základní,snížená,zákl. přenesená,sníž. přenesená,nulová"</formula1>
      <formula2>0</formula2>
    </dataValidation>
    <dataValidation allowBlank="true" error="Povoleny jsou hodnoty K a M." operator="between" showDropDown="false" showErrorMessage="true" showInputMessage="true" sqref="D137:D142" type="list">
      <formula1>"K,M"</formula1>
      <formula2>0</formula2>
    </dataValidation>
  </dataValidations>
  <hyperlinks>
    <hyperlink display="1) Krycí list rozpočtu" location="C2" ref="F1"/>
    <hyperlink display="2) Rekapitulace rozpočtu" location="C87" ref="H1"/>
    <hyperlink display="3) Rozpočet" location="C119" ref="L1"/>
    <hyperlink display="Rekapitulace stavby" location="'Rekapitulace stavby'!C2" ref="S1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264"/>
  <sheetViews>
    <sheetView colorId="64" defaultGridColor="true" rightToLeft="false" showFormulas="false" showGridLines="false" showOutlineSymbols="true" showRowColHeaders="true" showZeros="true" tabSelected="false" topLeftCell="A219" view="normal" windowProtection="false" workbookViewId="0" zoomScale="100" zoomScaleNormal="100" zoomScalePageLayoutView="100">
      <selection activeCell="F241" activeCellId="0" pane="topLeft" sqref="F241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4" min="4" style="0" width="4.32432432432432"/>
    <col collapsed="false" hidden="false" max="5" min="5" style="0" width="17.1621621621622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6216216216216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216216216216"/>
    <col collapsed="false" hidden="false" max="18" min="18" style="0" width="1.65540540540541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95945945945946"/>
    <col collapsed="false" hidden="true" max="65" min="44" style="0" width="0"/>
    <col collapsed="false" hidden="false" max="1025" min="66" style="0" width="8.95945945945946"/>
  </cols>
  <sheetData>
    <row collapsed="false" customFormat="false" customHeight="true" hidden="false" ht="21.75" outlineLevel="0" r="1">
      <c r="A1" s="143"/>
      <c r="B1" s="2"/>
      <c r="C1" s="2"/>
      <c r="D1" s="3" t="s">
        <v>1</v>
      </c>
      <c r="E1" s="2"/>
      <c r="F1" s="4" t="s">
        <v>117</v>
      </c>
      <c r="G1" s="4"/>
      <c r="H1" s="144" t="s">
        <v>118</v>
      </c>
      <c r="I1" s="144"/>
      <c r="J1" s="144"/>
      <c r="K1" s="144"/>
      <c r="L1" s="4" t="s">
        <v>119</v>
      </c>
      <c r="M1" s="2"/>
      <c r="N1" s="2"/>
      <c r="O1" s="3" t="s">
        <v>120</v>
      </c>
      <c r="P1" s="2"/>
      <c r="Q1" s="2"/>
      <c r="R1" s="2"/>
      <c r="S1" s="4" t="s">
        <v>121</v>
      </c>
      <c r="T1" s="4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98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83</v>
      </c>
    </row>
    <row collapsed="false" customFormat="false" customHeight="true" hidden="false" ht="36.95" outlineLevel="0" r="4">
      <c r="B4" s="14"/>
      <c r="C4" s="15" t="s">
        <v>122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collapsed="false" customFormat="false" customHeight="true" hidden="false" ht="6.95" outlineLevel="0" r="5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collapsed="false" customFormat="false" customHeight="true" hidden="false" ht="25.35" outlineLevel="0" r="6">
      <c r="B6" s="14"/>
      <c r="C6" s="19"/>
      <c r="D6" s="25" t="s">
        <v>18</v>
      </c>
      <c r="E6" s="19"/>
      <c r="F6" s="145" t="str">
        <f aca="false">'Rekapitulace stavby'!K6</f>
        <v>VÝSTAVBA BYTOVÉHO DOMU PODPOROVANÉHO BYDLENI V POTŠTÁTĚ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16"/>
    </row>
    <row collapsed="false" customFormat="false" customHeight="true" hidden="false" ht="25.35" outlineLevel="0" r="7">
      <c r="B7" s="14"/>
      <c r="C7" s="19"/>
      <c r="D7" s="25" t="s">
        <v>123</v>
      </c>
      <c r="E7" s="19"/>
      <c r="F7" s="145" t="s">
        <v>124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16"/>
    </row>
    <row collapsed="false" customFormat="true" customHeight="true" hidden="false" ht="32.85" outlineLevel="0" r="8" s="32">
      <c r="B8" s="33"/>
      <c r="C8" s="34"/>
      <c r="D8" s="23" t="s">
        <v>125</v>
      </c>
      <c r="E8" s="34"/>
      <c r="F8" s="24" t="s">
        <v>1076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35"/>
    </row>
    <row collapsed="false" customFormat="true" customHeight="true" hidden="false" ht="14.45" outlineLevel="0" r="9" s="32">
      <c r="B9" s="33"/>
      <c r="C9" s="34"/>
      <c r="D9" s="25" t="s">
        <v>20</v>
      </c>
      <c r="E9" s="34"/>
      <c r="F9" s="21"/>
      <c r="G9" s="34"/>
      <c r="H9" s="34"/>
      <c r="I9" s="34"/>
      <c r="J9" s="34"/>
      <c r="K9" s="34"/>
      <c r="L9" s="34"/>
      <c r="M9" s="25" t="s">
        <v>21</v>
      </c>
      <c r="N9" s="34"/>
      <c r="O9" s="21"/>
      <c r="P9" s="34"/>
      <c r="Q9" s="34"/>
      <c r="R9" s="35"/>
    </row>
    <row collapsed="false" customFormat="true" customHeight="true" hidden="false" ht="14.45" outlineLevel="0" r="10" s="32">
      <c r="B10" s="33"/>
      <c r="C10" s="34"/>
      <c r="D10" s="25" t="s">
        <v>22</v>
      </c>
      <c r="E10" s="34"/>
      <c r="F10" s="21"/>
      <c r="G10" s="34"/>
      <c r="H10" s="34"/>
      <c r="I10" s="34"/>
      <c r="J10" s="34"/>
      <c r="K10" s="34"/>
      <c r="L10" s="34"/>
      <c r="M10" s="25" t="s">
        <v>24</v>
      </c>
      <c r="N10" s="34"/>
      <c r="O10" s="146" t="str">
        <f aca="false">'Rekapitulace stavby'!AN8</f>
        <v>17. 12. 2016</v>
      </c>
      <c r="P10" s="146"/>
      <c r="Q10" s="34"/>
      <c r="R10" s="35"/>
    </row>
    <row collapsed="false" customFormat="true" customHeight="true" hidden="false" ht="10.9" outlineLevel="0" r="11" s="3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collapsed="false" customFormat="true" customHeight="true" hidden="false" ht="14.45" outlineLevel="0" r="12" s="32">
      <c r="B12" s="33"/>
      <c r="C12" s="34"/>
      <c r="D12" s="25" t="s">
        <v>26</v>
      </c>
      <c r="E12" s="34"/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 aca="false">IF('Rekapitulace stavby'!AN10="","",'Rekapitulace stavby'!AN10)</f>
        <v/>
      </c>
      <c r="P12" s="21"/>
      <c r="Q12" s="34"/>
      <c r="R12" s="35"/>
    </row>
    <row collapsed="false" customFormat="true" customHeight="true" hidden="false" ht="18" outlineLevel="0" r="13" s="32">
      <c r="B13" s="33"/>
      <c r="C13" s="34"/>
      <c r="D13" s="34"/>
      <c r="E13" s="21" t="str">
        <f aca="false">IF('Rekapitulace stavby'!E11="","",'Rekapitulace stavby'!E11)</f>
        <v/>
      </c>
      <c r="F13" s="34"/>
      <c r="G13" s="34"/>
      <c r="H13" s="34"/>
      <c r="I13" s="34"/>
      <c r="J13" s="34"/>
      <c r="K13" s="34"/>
      <c r="L13" s="34"/>
      <c r="M13" s="25" t="s">
        <v>28</v>
      </c>
      <c r="N13" s="34"/>
      <c r="O13" s="21" t="str">
        <f aca="false">IF('Rekapitulace stavby'!AN11="","",'Rekapitulace stavby'!AN11)</f>
        <v/>
      </c>
      <c r="P13" s="21"/>
      <c r="Q13" s="34"/>
      <c r="R13" s="35"/>
    </row>
    <row collapsed="false" customFormat="true" customHeight="true" hidden="false" ht="6.95" outlineLevel="0" r="14" s="3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collapsed="false" customFormat="true" customHeight="true" hidden="false" ht="14.45" outlineLevel="0" r="15" s="32">
      <c r="B15" s="33"/>
      <c r="C15" s="34"/>
      <c r="D15" s="25" t="s">
        <v>29</v>
      </c>
      <c r="E15" s="34"/>
      <c r="F15" s="34"/>
      <c r="G15" s="34"/>
      <c r="H15" s="34"/>
      <c r="I15" s="34"/>
      <c r="J15" s="34"/>
      <c r="K15" s="34"/>
      <c r="L15" s="34"/>
      <c r="M15" s="25" t="s">
        <v>27</v>
      </c>
      <c r="N15" s="34"/>
      <c r="O15" s="26" t="str">
        <f aca="false">IF('Rekapitulace stavby'!AN13="","",'Rekapitulace stavby'!AN13)</f>
        <v>Vyplň údaj</v>
      </c>
      <c r="P15" s="26"/>
      <c r="Q15" s="34"/>
      <c r="R15" s="35"/>
    </row>
    <row collapsed="false" customFormat="true" customHeight="true" hidden="false" ht="18" outlineLevel="0" r="16" s="32">
      <c r="B16" s="33"/>
      <c r="C16" s="34"/>
      <c r="D16" s="34"/>
      <c r="E16" s="26" t="str">
        <f aca="false">IF('Rekapitulace stavby'!E14="","",'Rekapitulace stavby'!E14)</f>
        <v>Vyplň údaj</v>
      </c>
      <c r="F16" s="26"/>
      <c r="G16" s="26"/>
      <c r="H16" s="26"/>
      <c r="I16" s="26"/>
      <c r="J16" s="26"/>
      <c r="K16" s="26"/>
      <c r="L16" s="26"/>
      <c r="M16" s="25" t="s">
        <v>28</v>
      </c>
      <c r="N16" s="34"/>
      <c r="O16" s="26" t="str">
        <f aca="false">IF('Rekapitulace stavby'!AN14="","",'Rekapitulace stavby'!AN14)</f>
        <v>Vyplň údaj</v>
      </c>
      <c r="P16" s="26"/>
      <c r="Q16" s="34"/>
      <c r="R16" s="35"/>
    </row>
    <row collapsed="false" customFormat="true" customHeight="true" hidden="false" ht="6.95" outlineLevel="0" r="17" s="3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collapsed="false" customFormat="true" customHeight="true" hidden="false" ht="14.45" outlineLevel="0" r="18" s="32">
      <c r="B18" s="33"/>
      <c r="C18" s="34"/>
      <c r="D18" s="25" t="s">
        <v>31</v>
      </c>
      <c r="E18" s="34"/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 aca="false">IF('Rekapitulace stavby'!AN16="","",'Rekapitulace stavby'!AN16)</f>
        <v/>
      </c>
      <c r="P18" s="21"/>
      <c r="Q18" s="34"/>
      <c r="R18" s="35"/>
    </row>
    <row collapsed="false" customFormat="true" customHeight="true" hidden="false" ht="18" outlineLevel="0" r="19" s="32">
      <c r="B19" s="33"/>
      <c r="C19" s="34"/>
      <c r="D19" s="34"/>
      <c r="E19" s="21" t="str">
        <f aca="false">IF('Rekapitulace stavby'!E17="","",'Rekapitulace stavby'!E17)</f>
        <v>ing.arch. Martin Janda</v>
      </c>
      <c r="F19" s="34"/>
      <c r="G19" s="34"/>
      <c r="H19" s="34"/>
      <c r="I19" s="34"/>
      <c r="J19" s="34"/>
      <c r="K19" s="34"/>
      <c r="L19" s="34"/>
      <c r="M19" s="25" t="s">
        <v>28</v>
      </c>
      <c r="N19" s="34"/>
      <c r="O19" s="21" t="str">
        <f aca="false">IF('Rekapitulace stavby'!AN17="","",'Rekapitulace stavby'!AN17)</f>
        <v/>
      </c>
      <c r="P19" s="21"/>
      <c r="Q19" s="34"/>
      <c r="R19" s="35"/>
    </row>
    <row collapsed="false" customFormat="true" customHeight="true" hidden="false" ht="6.95" outlineLevel="0" r="20" s="3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collapsed="false" customFormat="true" customHeight="true" hidden="false" ht="14.45" outlineLevel="0" r="21" s="32">
      <c r="B21" s="33"/>
      <c r="C21" s="34"/>
      <c r="D21" s="25" t="s">
        <v>34</v>
      </c>
      <c r="E21" s="34"/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 aca="false">IF('Rekapitulace stavby'!AN19="","",'Rekapitulace stavby'!AN19)</f>
        <v/>
      </c>
      <c r="P21" s="21"/>
      <c r="Q21" s="34"/>
      <c r="R21" s="35"/>
    </row>
    <row collapsed="false" customFormat="true" customHeight="true" hidden="false" ht="18" outlineLevel="0" r="22" s="32">
      <c r="B22" s="33"/>
      <c r="C22" s="34"/>
      <c r="D22" s="34"/>
      <c r="E22" s="21" t="str">
        <f aca="false">IF('Rekapitulace stavby'!E20="","",'Rekapitulace stavby'!E20)</f>
        <v/>
      </c>
      <c r="F22" s="34"/>
      <c r="G22" s="34"/>
      <c r="H22" s="34"/>
      <c r="I22" s="34"/>
      <c r="J22" s="34"/>
      <c r="K22" s="34"/>
      <c r="L22" s="34"/>
      <c r="M22" s="25" t="s">
        <v>28</v>
      </c>
      <c r="N22" s="34"/>
      <c r="O22" s="21" t="str">
        <f aca="false">IF('Rekapitulace stavby'!AN20="","",'Rekapitulace stavby'!AN20)</f>
        <v/>
      </c>
      <c r="P22" s="21"/>
      <c r="Q22" s="34"/>
      <c r="R22" s="35"/>
    </row>
    <row collapsed="false" customFormat="true" customHeight="true" hidden="false" ht="6.95" outlineLevel="0" r="23" s="3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collapsed="false" customFormat="true" customHeight="true" hidden="false" ht="14.45" outlineLevel="0" r="24" s="32">
      <c r="B24" s="33"/>
      <c r="C24" s="34"/>
      <c r="D24" s="25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collapsed="false" customFormat="true" customHeight="true" hidden="false" ht="22.5" outlineLevel="0" r="25" s="32">
      <c r="B25" s="33"/>
      <c r="C25" s="34"/>
      <c r="D25" s="34"/>
      <c r="E25" s="28"/>
      <c r="F25" s="28"/>
      <c r="G25" s="28"/>
      <c r="H25" s="28"/>
      <c r="I25" s="28"/>
      <c r="J25" s="28"/>
      <c r="K25" s="28"/>
      <c r="L25" s="28"/>
      <c r="M25" s="34"/>
      <c r="N25" s="34"/>
      <c r="O25" s="34"/>
      <c r="P25" s="34"/>
      <c r="Q25" s="34"/>
      <c r="R25" s="35"/>
    </row>
    <row collapsed="false" customFormat="true" customHeight="true" hidden="false" ht="6.95" outlineLevel="0" r="26" s="3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collapsed="false" customFormat="true" customHeight="true" hidden="false" ht="6.95" outlineLevel="0" r="27" s="32"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5"/>
    </row>
    <row collapsed="false" customFormat="true" customHeight="true" hidden="false" ht="14.45" outlineLevel="0" r="28" s="32">
      <c r="B28" s="33"/>
      <c r="C28" s="34"/>
      <c r="D28" s="147" t="s">
        <v>127</v>
      </c>
      <c r="E28" s="34"/>
      <c r="F28" s="34"/>
      <c r="G28" s="34"/>
      <c r="H28" s="34"/>
      <c r="I28" s="34"/>
      <c r="J28" s="34"/>
      <c r="K28" s="34"/>
      <c r="L28" s="34"/>
      <c r="M28" s="31" t="n">
        <f aca="false">N89</f>
        <v>0</v>
      </c>
      <c r="N28" s="31"/>
      <c r="O28" s="31"/>
      <c r="P28" s="31"/>
      <c r="Q28" s="34"/>
      <c r="R28" s="35"/>
    </row>
    <row collapsed="false" customFormat="true" customHeight="true" hidden="false" ht="14.45" outlineLevel="0" r="29" s="32">
      <c r="B29" s="33"/>
      <c r="C29" s="34"/>
      <c r="D29" s="30" t="s">
        <v>111</v>
      </c>
      <c r="E29" s="34"/>
      <c r="F29" s="34"/>
      <c r="G29" s="34"/>
      <c r="H29" s="34"/>
      <c r="I29" s="34"/>
      <c r="J29" s="34"/>
      <c r="K29" s="34"/>
      <c r="L29" s="34"/>
      <c r="M29" s="31" t="n">
        <f aca="false">N95</f>
        <v>0</v>
      </c>
      <c r="N29" s="31"/>
      <c r="O29" s="31"/>
      <c r="P29" s="31"/>
      <c r="Q29" s="34"/>
      <c r="R29" s="35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collapsed="false" customFormat="true" customHeight="true" hidden="false" ht="25.35" outlineLevel="0" r="31" s="32">
      <c r="B31" s="33"/>
      <c r="C31" s="34"/>
      <c r="D31" s="148" t="s">
        <v>39</v>
      </c>
      <c r="E31" s="34"/>
      <c r="F31" s="34"/>
      <c r="G31" s="34"/>
      <c r="H31" s="34"/>
      <c r="I31" s="34"/>
      <c r="J31" s="34"/>
      <c r="K31" s="34"/>
      <c r="L31" s="34"/>
      <c r="M31" s="149" t="n">
        <f aca="false">ROUND(M28+M29,2)</f>
        <v>0</v>
      </c>
      <c r="N31" s="149"/>
      <c r="O31" s="149"/>
      <c r="P31" s="149"/>
      <c r="Q31" s="34"/>
      <c r="R31" s="35"/>
    </row>
    <row collapsed="false" customFormat="true" customHeight="true" hidden="false" ht="6.95" outlineLevel="0" r="32" s="32">
      <c r="B32" s="33"/>
      <c r="C32" s="3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4"/>
      <c r="R32" s="35"/>
    </row>
    <row collapsed="false" customFormat="true" customHeight="true" hidden="false" ht="14.45" outlineLevel="0" r="33" s="32">
      <c r="B33" s="33"/>
      <c r="C33" s="34"/>
      <c r="D33" s="42" t="s">
        <v>40</v>
      </c>
      <c r="E33" s="42" t="s">
        <v>41</v>
      </c>
      <c r="F33" s="43" t="n">
        <v>0.21</v>
      </c>
      <c r="G33" s="150" t="s">
        <v>42</v>
      </c>
      <c r="H33" s="151" t="n">
        <f aca="false">ROUND((((SUM(BE95:BE102)+SUM(BE121:BE257))+SUM(BE259:BE263))),2)</f>
        <v>0</v>
      </c>
      <c r="I33" s="151"/>
      <c r="J33" s="151"/>
      <c r="K33" s="34"/>
      <c r="L33" s="34"/>
      <c r="M33" s="151" t="n">
        <f aca="false">ROUND(((ROUND((SUM(BE95:BE102)+SUM(BE121:BE257)), 2)*F33)+SUM(BE259:BE263)*F33),2)</f>
        <v>0</v>
      </c>
      <c r="N33" s="151"/>
      <c r="O33" s="151"/>
      <c r="P33" s="151"/>
      <c r="Q33" s="34"/>
      <c r="R33" s="35"/>
    </row>
    <row collapsed="false" customFormat="true" customHeight="true" hidden="false" ht="14.45" outlineLevel="0" r="34" s="32">
      <c r="B34" s="33"/>
      <c r="C34" s="34"/>
      <c r="D34" s="34"/>
      <c r="E34" s="42" t="s">
        <v>43</v>
      </c>
      <c r="F34" s="43" t="n">
        <v>0.15</v>
      </c>
      <c r="G34" s="150" t="s">
        <v>42</v>
      </c>
      <c r="H34" s="151" t="n">
        <f aca="false">ROUND((((SUM(BF95:BF102)+SUM(BF121:BF257))+SUM(BF259:BF263))),2)</f>
        <v>0</v>
      </c>
      <c r="I34" s="151"/>
      <c r="J34" s="151"/>
      <c r="K34" s="34"/>
      <c r="L34" s="34"/>
      <c r="M34" s="151" t="n">
        <f aca="false">ROUND(((ROUND((SUM(BF95:BF102)+SUM(BF121:BF257)), 2)*F34)+SUM(BF259:BF263)*F34),2)</f>
        <v>0</v>
      </c>
      <c r="N34" s="151"/>
      <c r="O34" s="151"/>
      <c r="P34" s="151"/>
      <c r="Q34" s="34"/>
      <c r="R34" s="35"/>
    </row>
    <row collapsed="false" customFormat="true" customHeight="true" hidden="true" ht="14.45" outlineLevel="0" r="35" s="32">
      <c r="B35" s="33"/>
      <c r="C35" s="34"/>
      <c r="D35" s="34"/>
      <c r="E35" s="42" t="s">
        <v>44</v>
      </c>
      <c r="F35" s="43" t="n">
        <v>0.21</v>
      </c>
      <c r="G35" s="150" t="s">
        <v>42</v>
      </c>
      <c r="H35" s="151" t="n">
        <f aca="false">ROUND((((SUM(BG95:BG102)+SUM(BG121:BG257))+SUM(BG259:BG263))),2)</f>
        <v>0</v>
      </c>
      <c r="I35" s="151"/>
      <c r="J35" s="151"/>
      <c r="K35" s="34"/>
      <c r="L35" s="34"/>
      <c r="M35" s="151" t="n">
        <v>0</v>
      </c>
      <c r="N35" s="151"/>
      <c r="O35" s="151"/>
      <c r="P35" s="151"/>
      <c r="Q35" s="34"/>
      <c r="R35" s="35"/>
    </row>
    <row collapsed="false" customFormat="true" customHeight="true" hidden="true" ht="14.45" outlineLevel="0" r="36" s="32">
      <c r="B36" s="33"/>
      <c r="C36" s="34"/>
      <c r="D36" s="34"/>
      <c r="E36" s="42" t="s">
        <v>45</v>
      </c>
      <c r="F36" s="43" t="n">
        <v>0.15</v>
      </c>
      <c r="G36" s="150" t="s">
        <v>42</v>
      </c>
      <c r="H36" s="151" t="n">
        <f aca="false">ROUND((((SUM(BH95:BH102)+SUM(BH121:BH257))+SUM(BH259:BH263))),2)</f>
        <v>0</v>
      </c>
      <c r="I36" s="151"/>
      <c r="J36" s="151"/>
      <c r="K36" s="34"/>
      <c r="L36" s="34"/>
      <c r="M36" s="151" t="n">
        <v>0</v>
      </c>
      <c r="N36" s="151"/>
      <c r="O36" s="151"/>
      <c r="P36" s="151"/>
      <c r="Q36" s="34"/>
      <c r="R36" s="35"/>
    </row>
    <row collapsed="false" customFormat="true" customHeight="true" hidden="true" ht="14.45" outlineLevel="0" r="37" s="32">
      <c r="B37" s="33"/>
      <c r="C37" s="34"/>
      <c r="D37" s="34"/>
      <c r="E37" s="42" t="s">
        <v>46</v>
      </c>
      <c r="F37" s="43" t="n">
        <v>0</v>
      </c>
      <c r="G37" s="150" t="s">
        <v>42</v>
      </c>
      <c r="H37" s="151" t="n">
        <f aca="false">ROUND((((SUM(BI95:BI102)+SUM(BI121:BI257))+SUM(BI259:BI263))),2)</f>
        <v>0</v>
      </c>
      <c r="I37" s="151"/>
      <c r="J37" s="151"/>
      <c r="K37" s="34"/>
      <c r="L37" s="34"/>
      <c r="M37" s="151" t="n">
        <v>0</v>
      </c>
      <c r="N37" s="151"/>
      <c r="O37" s="151"/>
      <c r="P37" s="151"/>
      <c r="Q37" s="34"/>
      <c r="R37" s="35"/>
    </row>
    <row collapsed="false" customFormat="true" customHeight="true" hidden="false" ht="6.9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collapsed="false" customFormat="true" customHeight="true" hidden="false" ht="25.35" outlineLevel="0" r="39" s="32">
      <c r="B39" s="33"/>
      <c r="C39" s="141"/>
      <c r="D39" s="152" t="s">
        <v>47</v>
      </c>
      <c r="E39" s="83"/>
      <c r="F39" s="83"/>
      <c r="G39" s="153" t="s">
        <v>48</v>
      </c>
      <c r="H39" s="154" t="s">
        <v>49</v>
      </c>
      <c r="I39" s="83"/>
      <c r="J39" s="83"/>
      <c r="K39" s="83"/>
      <c r="L39" s="155" t="n">
        <f aca="false">SUM(M31:M37)</f>
        <v>0</v>
      </c>
      <c r="M39" s="155"/>
      <c r="N39" s="155"/>
      <c r="O39" s="155"/>
      <c r="P39" s="155"/>
      <c r="Q39" s="141"/>
      <c r="R39" s="35"/>
    </row>
    <row collapsed="false" customFormat="true" customHeight="true" hidden="false" ht="14.45" outlineLevel="0" r="40" s="3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collapsed="false" customFormat="true" customHeight="true" hidden="false" ht="14.45" outlineLevel="0" r="41" s="3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collapsed="false" customFormat="false" customHeight="true" hidden="false" ht="13.5" outlineLevel="0" r="49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collapsed="false" customFormat="true" customHeight="true" hidden="false" ht="15" outlineLevel="0" r="50" s="32">
      <c r="B50" s="33"/>
      <c r="C50" s="34"/>
      <c r="D50" s="53" t="s">
        <v>50</v>
      </c>
      <c r="E50" s="54"/>
      <c r="F50" s="54"/>
      <c r="G50" s="54"/>
      <c r="H50" s="55"/>
      <c r="I50" s="34"/>
      <c r="J50" s="53" t="s">
        <v>51</v>
      </c>
      <c r="K50" s="54"/>
      <c r="L50" s="54"/>
      <c r="M50" s="54"/>
      <c r="N50" s="54"/>
      <c r="O50" s="54"/>
      <c r="P50" s="55"/>
      <c r="Q50" s="34"/>
      <c r="R50" s="35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collapsed="false" customFormat="false" customHeight="true" hidden="false" ht="13.5" outlineLevel="0" r="58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collapsed="false" customFormat="true" customHeight="true" hidden="false" ht="15" outlineLevel="0" r="59" s="32">
      <c r="B59" s="33"/>
      <c r="C59" s="34"/>
      <c r="D59" s="58" t="s">
        <v>52</v>
      </c>
      <c r="E59" s="59"/>
      <c r="F59" s="59"/>
      <c r="G59" s="60" t="s">
        <v>53</v>
      </c>
      <c r="H59" s="61"/>
      <c r="I59" s="34"/>
      <c r="J59" s="58" t="s">
        <v>52</v>
      </c>
      <c r="K59" s="59"/>
      <c r="L59" s="59"/>
      <c r="M59" s="59"/>
      <c r="N59" s="60" t="s">
        <v>53</v>
      </c>
      <c r="O59" s="59"/>
      <c r="P59" s="61"/>
      <c r="Q59" s="34"/>
      <c r="R59" s="35"/>
    </row>
    <row collapsed="false" customFormat="false" customHeight="true" hidden="false" ht="13.5" outlineLevel="0" r="60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collapsed="false" customFormat="true" customHeight="true" hidden="false" ht="15" outlineLevel="0" r="61" s="32">
      <c r="B61" s="33"/>
      <c r="C61" s="34"/>
      <c r="D61" s="53" t="s">
        <v>54</v>
      </c>
      <c r="E61" s="54"/>
      <c r="F61" s="54"/>
      <c r="G61" s="54"/>
      <c r="H61" s="55"/>
      <c r="I61" s="34"/>
      <c r="J61" s="53" t="s">
        <v>55</v>
      </c>
      <c r="K61" s="54"/>
      <c r="L61" s="54"/>
      <c r="M61" s="54"/>
      <c r="N61" s="54"/>
      <c r="O61" s="54"/>
      <c r="P61" s="55"/>
      <c r="Q61" s="34"/>
      <c r="R61" s="35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collapsed="false" customFormat="false" customHeight="true" hidden="false" ht="13.5" outlineLevel="0" r="69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collapsed="false" customFormat="true" customHeight="true" hidden="false" ht="15" outlineLevel="0" r="70" s="32">
      <c r="B70" s="33"/>
      <c r="C70" s="34"/>
      <c r="D70" s="58" t="s">
        <v>52</v>
      </c>
      <c r="E70" s="59"/>
      <c r="F70" s="59"/>
      <c r="G70" s="60" t="s">
        <v>53</v>
      </c>
      <c r="H70" s="61"/>
      <c r="I70" s="34"/>
      <c r="J70" s="58" t="s">
        <v>52</v>
      </c>
      <c r="K70" s="59"/>
      <c r="L70" s="59"/>
      <c r="M70" s="59"/>
      <c r="N70" s="60" t="s">
        <v>53</v>
      </c>
      <c r="O70" s="59"/>
      <c r="P70" s="61"/>
      <c r="Q70" s="34"/>
      <c r="R70" s="35"/>
    </row>
    <row collapsed="false" customFormat="true" customHeight="true" hidden="false" ht="14.4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collapsed="false" customFormat="true" customHeight="true" hidden="false" ht="36.95" outlineLevel="0" r="76" s="32">
      <c r="B76" s="33"/>
      <c r="C76" s="15" t="s">
        <v>128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collapsed="false" customFormat="true" customHeight="true" hidden="false" ht="6.95" outlineLevel="0" r="77" s="32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collapsed="false" customFormat="true" customHeight="true" hidden="false" ht="30" outlineLevel="0" r="78" s="32">
      <c r="B78" s="33"/>
      <c r="C78" s="25" t="s">
        <v>18</v>
      </c>
      <c r="D78" s="34"/>
      <c r="E78" s="34"/>
      <c r="F78" s="145" t="str">
        <f aca="false">F6</f>
        <v>VÝSTAVBA BYTOVÉHO DOMU PODPOROVANÉHO BYDLENI V POTŠTÁTĚ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34"/>
      <c r="R78" s="35"/>
    </row>
    <row collapsed="false" customFormat="false" customHeight="true" hidden="false" ht="30" outlineLevel="0" r="79">
      <c r="B79" s="14"/>
      <c r="C79" s="25" t="s">
        <v>123</v>
      </c>
      <c r="D79" s="19"/>
      <c r="E79" s="19"/>
      <c r="F79" s="145" t="s">
        <v>124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9"/>
      <c r="R79" s="16"/>
    </row>
    <row collapsed="false" customFormat="true" customHeight="true" hidden="false" ht="36.95" outlineLevel="0" r="80" s="32">
      <c r="B80" s="33"/>
      <c r="C80" s="74" t="s">
        <v>125</v>
      </c>
      <c r="D80" s="34"/>
      <c r="E80" s="34"/>
      <c r="F80" s="76" t="str">
        <f aca="false">F8</f>
        <v>d - D1.4  Zařízení silnoproudé elektrotechniky včetně bleskosvodů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34"/>
      <c r="R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collapsed="false" customFormat="true" customHeight="true" hidden="false" ht="18" outlineLevel="0" r="82" s="32">
      <c r="B82" s="33"/>
      <c r="C82" s="25" t="s">
        <v>22</v>
      </c>
      <c r="D82" s="34"/>
      <c r="E82" s="34"/>
      <c r="F82" s="21" t="n">
        <f aca="false">F10</f>
        <v>0</v>
      </c>
      <c r="G82" s="34"/>
      <c r="H82" s="34"/>
      <c r="I82" s="34"/>
      <c r="J82" s="34"/>
      <c r="K82" s="25" t="s">
        <v>24</v>
      </c>
      <c r="L82" s="34"/>
      <c r="M82" s="79" t="str">
        <f aca="false">IF(O10="","",O10)</f>
        <v>17. 12. 2016</v>
      </c>
      <c r="N82" s="79"/>
      <c r="O82" s="79"/>
      <c r="P82" s="79"/>
      <c r="Q82" s="34"/>
      <c r="R82" s="35"/>
    </row>
    <row collapsed="false" customFormat="true" customHeight="true" hidden="false" ht="6.95" outlineLevel="0" r="83" s="3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collapsed="false" customFormat="true" customHeight="true" hidden="false" ht="15" outlineLevel="0" r="84" s="32">
      <c r="B84" s="33"/>
      <c r="C84" s="25" t="s">
        <v>26</v>
      </c>
      <c r="D84" s="34"/>
      <c r="E84" s="34"/>
      <c r="F84" s="21" t="str">
        <f aca="false">E13</f>
        <v/>
      </c>
      <c r="G84" s="34"/>
      <c r="H84" s="34"/>
      <c r="I84" s="34"/>
      <c r="J84" s="34"/>
      <c r="K84" s="25" t="s">
        <v>31</v>
      </c>
      <c r="L84" s="34"/>
      <c r="M84" s="21" t="str">
        <f aca="false">E19</f>
        <v>ing.arch. Martin Janda</v>
      </c>
      <c r="N84" s="21"/>
      <c r="O84" s="21"/>
      <c r="P84" s="21"/>
      <c r="Q84" s="21"/>
      <c r="R84" s="35"/>
    </row>
    <row collapsed="false" customFormat="true" customHeight="true" hidden="false" ht="14.45" outlineLevel="0" r="85" s="32">
      <c r="B85" s="33"/>
      <c r="C85" s="25" t="s">
        <v>29</v>
      </c>
      <c r="D85" s="34"/>
      <c r="E85" s="34"/>
      <c r="F85" s="21" t="str">
        <f aca="false">IF(E16="","",E16)</f>
        <v>Vyplň údaj</v>
      </c>
      <c r="G85" s="34"/>
      <c r="H85" s="34"/>
      <c r="I85" s="34"/>
      <c r="J85" s="34"/>
      <c r="K85" s="25" t="s">
        <v>34</v>
      </c>
      <c r="L85" s="34"/>
      <c r="M85" s="21" t="str">
        <f aca="false">E22</f>
        <v/>
      </c>
      <c r="N85" s="21"/>
      <c r="O85" s="21"/>
      <c r="P85" s="21"/>
      <c r="Q85" s="21"/>
      <c r="R85" s="35"/>
    </row>
    <row collapsed="false" customFormat="true" customHeight="true" hidden="false" ht="10.35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collapsed="false" customFormat="true" customHeight="true" hidden="false" ht="29.25" outlineLevel="0" r="87" s="32">
      <c r="B87" s="33"/>
      <c r="C87" s="156" t="s">
        <v>129</v>
      </c>
      <c r="D87" s="156"/>
      <c r="E87" s="156"/>
      <c r="F87" s="156"/>
      <c r="G87" s="156"/>
      <c r="H87" s="141"/>
      <c r="I87" s="141"/>
      <c r="J87" s="141"/>
      <c r="K87" s="141"/>
      <c r="L87" s="141"/>
      <c r="M87" s="141"/>
      <c r="N87" s="156" t="s">
        <v>130</v>
      </c>
      <c r="O87" s="156"/>
      <c r="P87" s="156"/>
      <c r="Q87" s="156"/>
      <c r="R87" s="35"/>
    </row>
    <row collapsed="false" customFormat="true" customHeight="true" hidden="false" ht="10.35" outlineLevel="0" r="88" s="3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collapsed="false" customFormat="true" customHeight="true" hidden="false" ht="29.25" outlineLevel="0" r="89" s="32">
      <c r="B89" s="33"/>
      <c r="C89" s="157" t="s">
        <v>131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93" t="n">
        <f aca="false">N121</f>
        <v>0</v>
      </c>
      <c r="O89" s="93"/>
      <c r="P89" s="93"/>
      <c r="Q89" s="93"/>
      <c r="R89" s="35"/>
      <c r="AU89" s="10" t="s">
        <v>132</v>
      </c>
    </row>
    <row collapsed="false" customFormat="true" customHeight="true" hidden="false" ht="24.95" outlineLevel="0" r="90" s="158">
      <c r="B90" s="159"/>
      <c r="C90" s="160"/>
      <c r="D90" s="161" t="s">
        <v>1077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2" t="n">
        <f aca="false">N122</f>
        <v>0</v>
      </c>
      <c r="O90" s="162"/>
      <c r="P90" s="162"/>
      <c r="Q90" s="162"/>
      <c r="R90" s="163"/>
    </row>
    <row collapsed="false" customFormat="true" customHeight="true" hidden="false" ht="19.9" outlineLevel="0" r="91" s="164">
      <c r="B91" s="165"/>
      <c r="C91" s="115"/>
      <c r="D91" s="129" t="s">
        <v>1078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7" t="n">
        <f aca="false">N123</f>
        <v>0</v>
      </c>
      <c r="O91" s="117"/>
      <c r="P91" s="117"/>
      <c r="Q91" s="117"/>
      <c r="R91" s="166"/>
    </row>
    <row collapsed="false" customFormat="true" customHeight="true" hidden="false" ht="14.85" outlineLevel="0" r="92" s="164">
      <c r="B92" s="165"/>
      <c r="C92" s="115"/>
      <c r="D92" s="129" t="s">
        <v>1079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7" t="n">
        <f aca="false">N124</f>
        <v>0</v>
      </c>
      <c r="O92" s="117"/>
      <c r="P92" s="117"/>
      <c r="Q92" s="117"/>
      <c r="R92" s="166"/>
    </row>
    <row collapsed="false" customFormat="true" customHeight="true" hidden="false" ht="21.75" outlineLevel="0" r="93" s="158">
      <c r="B93" s="159"/>
      <c r="C93" s="160"/>
      <c r="D93" s="161" t="s">
        <v>151</v>
      </c>
      <c r="E93" s="160"/>
      <c r="F93" s="160"/>
      <c r="G93" s="160"/>
      <c r="H93" s="160"/>
      <c r="I93" s="160"/>
      <c r="J93" s="160"/>
      <c r="K93" s="160"/>
      <c r="L93" s="160"/>
      <c r="M93" s="160"/>
      <c r="N93" s="167" t="n">
        <f aca="false">N258</f>
        <v>0</v>
      </c>
      <c r="O93" s="167"/>
      <c r="P93" s="167"/>
      <c r="Q93" s="167"/>
      <c r="R93" s="163"/>
    </row>
    <row collapsed="false" customFormat="true" customHeight="true" hidden="false" ht="21.75" outlineLevel="0" r="94" s="32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</row>
    <row collapsed="false" customFormat="true" customHeight="true" hidden="false" ht="29.25" outlineLevel="0" r="95" s="32">
      <c r="B95" s="33"/>
      <c r="C95" s="157" t="s">
        <v>152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168" t="n">
        <f aca="false">ROUND(N96+N97+N98+N99+N100+N101,2)</f>
        <v>0</v>
      </c>
      <c r="O95" s="168"/>
      <c r="P95" s="168"/>
      <c r="Q95" s="168"/>
      <c r="R95" s="35"/>
      <c r="T95" s="169"/>
      <c r="U95" s="170" t="s">
        <v>40</v>
      </c>
    </row>
    <row collapsed="false" customFormat="true" customHeight="true" hidden="false" ht="18" outlineLevel="0" r="96" s="32">
      <c r="B96" s="171"/>
      <c r="C96" s="172"/>
      <c r="D96" s="135" t="s">
        <v>153</v>
      </c>
      <c r="E96" s="135"/>
      <c r="F96" s="135"/>
      <c r="G96" s="135"/>
      <c r="H96" s="135"/>
      <c r="I96" s="172"/>
      <c r="J96" s="172"/>
      <c r="K96" s="172"/>
      <c r="L96" s="172"/>
      <c r="M96" s="172"/>
      <c r="N96" s="130" t="n">
        <f aca="false">ROUND(N89*T96,2)</f>
        <v>0</v>
      </c>
      <c r="O96" s="130"/>
      <c r="P96" s="130"/>
      <c r="Q96" s="130"/>
      <c r="R96" s="173"/>
      <c r="S96" s="172"/>
      <c r="T96" s="174"/>
      <c r="U96" s="175" t="s">
        <v>43</v>
      </c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7" t="s">
        <v>154</v>
      </c>
      <c r="AZ96" s="176"/>
      <c r="BA96" s="176"/>
      <c r="BB96" s="176"/>
      <c r="BC96" s="176"/>
      <c r="BD96" s="176"/>
      <c r="BE96" s="178" t="e">
        <f aca="false">IF(U96="základní";N96;0)</f>
        <v>#VALUE!</v>
      </c>
      <c r="BF96" s="178" t="e">
        <f aca="false">IF(U96="snížená";N96;0)</f>
        <v>#VALUE!</v>
      </c>
      <c r="BG96" s="178" t="e">
        <f aca="false">IF(U96="zákl. přenesená";N96;0)</f>
        <v>#VALUE!</v>
      </c>
      <c r="BH96" s="178" t="e">
        <f aca="false">IF(U96="sníž. přenesená";N96;0)</f>
        <v>#VALUE!</v>
      </c>
      <c r="BI96" s="178" t="e">
        <f aca="false">IF(U96="nulová";N96;0)</f>
        <v>#VALUE!</v>
      </c>
      <c r="BJ96" s="177" t="s">
        <v>88</v>
      </c>
      <c r="BK96" s="176"/>
      <c r="BL96" s="176"/>
      <c r="BM96" s="176"/>
    </row>
    <row collapsed="false" customFormat="true" customHeight="true" hidden="false" ht="18" outlineLevel="0" r="97" s="32">
      <c r="B97" s="171"/>
      <c r="C97" s="172"/>
      <c r="D97" s="135" t="s">
        <v>155</v>
      </c>
      <c r="E97" s="135"/>
      <c r="F97" s="135"/>
      <c r="G97" s="135"/>
      <c r="H97" s="135"/>
      <c r="I97" s="172"/>
      <c r="J97" s="172"/>
      <c r="K97" s="172"/>
      <c r="L97" s="172"/>
      <c r="M97" s="172"/>
      <c r="N97" s="130" t="n">
        <f aca="false">ROUND(N89*T97,2)</f>
        <v>0</v>
      </c>
      <c r="O97" s="130"/>
      <c r="P97" s="130"/>
      <c r="Q97" s="130"/>
      <c r="R97" s="173"/>
      <c r="S97" s="172"/>
      <c r="T97" s="174"/>
      <c r="U97" s="175" t="s">
        <v>43</v>
      </c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7" t="s">
        <v>154</v>
      </c>
      <c r="AZ97" s="176"/>
      <c r="BA97" s="176"/>
      <c r="BB97" s="176"/>
      <c r="BC97" s="176"/>
      <c r="BD97" s="176"/>
      <c r="BE97" s="178" t="e">
        <f aca="false">IF(U97="základní";N97;0)</f>
        <v>#VALUE!</v>
      </c>
      <c r="BF97" s="178" t="e">
        <f aca="false">IF(U97="snížená";N97;0)</f>
        <v>#VALUE!</v>
      </c>
      <c r="BG97" s="178" t="e">
        <f aca="false">IF(U97="zákl. přenesená";N97;0)</f>
        <v>#VALUE!</v>
      </c>
      <c r="BH97" s="178" t="e">
        <f aca="false">IF(U97="sníž. přenesená";N97;0)</f>
        <v>#VALUE!</v>
      </c>
      <c r="BI97" s="178" t="e">
        <f aca="false">IF(U97="nulová";N97;0)</f>
        <v>#VALUE!</v>
      </c>
      <c r="BJ97" s="177" t="s">
        <v>88</v>
      </c>
      <c r="BK97" s="176"/>
      <c r="BL97" s="176"/>
      <c r="BM97" s="176"/>
    </row>
    <row collapsed="false" customFormat="true" customHeight="true" hidden="false" ht="18" outlineLevel="0" r="98" s="32">
      <c r="B98" s="171"/>
      <c r="C98" s="172"/>
      <c r="D98" s="135" t="s">
        <v>156</v>
      </c>
      <c r="E98" s="135"/>
      <c r="F98" s="135"/>
      <c r="G98" s="135"/>
      <c r="H98" s="135"/>
      <c r="I98" s="172"/>
      <c r="J98" s="172"/>
      <c r="K98" s="172"/>
      <c r="L98" s="172"/>
      <c r="M98" s="172"/>
      <c r="N98" s="130" t="n">
        <f aca="false">ROUND(N89*T98,2)</f>
        <v>0</v>
      </c>
      <c r="O98" s="130"/>
      <c r="P98" s="130"/>
      <c r="Q98" s="130"/>
      <c r="R98" s="173"/>
      <c r="S98" s="172"/>
      <c r="T98" s="174"/>
      <c r="U98" s="175" t="s">
        <v>43</v>
      </c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7" t="s">
        <v>154</v>
      </c>
      <c r="AZ98" s="176"/>
      <c r="BA98" s="176"/>
      <c r="BB98" s="176"/>
      <c r="BC98" s="176"/>
      <c r="BD98" s="176"/>
      <c r="BE98" s="178" t="e">
        <f aca="false">IF(U98="základní";N98;0)</f>
        <v>#VALUE!</v>
      </c>
      <c r="BF98" s="178" t="e">
        <f aca="false">IF(U98="snížená";N98;0)</f>
        <v>#VALUE!</v>
      </c>
      <c r="BG98" s="178" t="e">
        <f aca="false">IF(U98="zákl. přenesená";N98;0)</f>
        <v>#VALUE!</v>
      </c>
      <c r="BH98" s="178" t="e">
        <f aca="false">IF(U98="sníž. přenesená";N98;0)</f>
        <v>#VALUE!</v>
      </c>
      <c r="BI98" s="178" t="e">
        <f aca="false">IF(U98="nulová";N98;0)</f>
        <v>#VALUE!</v>
      </c>
      <c r="BJ98" s="177" t="s">
        <v>88</v>
      </c>
      <c r="BK98" s="176"/>
      <c r="BL98" s="176"/>
      <c r="BM98" s="176"/>
    </row>
    <row collapsed="false" customFormat="true" customHeight="true" hidden="false" ht="18" outlineLevel="0" r="99" s="32">
      <c r="B99" s="171"/>
      <c r="C99" s="172"/>
      <c r="D99" s="135" t="s">
        <v>157</v>
      </c>
      <c r="E99" s="135"/>
      <c r="F99" s="135"/>
      <c r="G99" s="135"/>
      <c r="H99" s="135"/>
      <c r="I99" s="172"/>
      <c r="J99" s="172"/>
      <c r="K99" s="172"/>
      <c r="L99" s="172"/>
      <c r="M99" s="172"/>
      <c r="N99" s="130" t="n">
        <f aca="false">ROUND(N89*T99,2)</f>
        <v>0</v>
      </c>
      <c r="O99" s="130"/>
      <c r="P99" s="130"/>
      <c r="Q99" s="130"/>
      <c r="R99" s="173"/>
      <c r="S99" s="172"/>
      <c r="T99" s="174"/>
      <c r="U99" s="175" t="s">
        <v>43</v>
      </c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7" t="s">
        <v>154</v>
      </c>
      <c r="AZ99" s="176"/>
      <c r="BA99" s="176"/>
      <c r="BB99" s="176"/>
      <c r="BC99" s="176"/>
      <c r="BD99" s="176"/>
      <c r="BE99" s="178" t="e">
        <f aca="false">IF(U99="základní";N99;0)</f>
        <v>#VALUE!</v>
      </c>
      <c r="BF99" s="178" t="e">
        <f aca="false">IF(U99="snížená";N99;0)</f>
        <v>#VALUE!</v>
      </c>
      <c r="BG99" s="178" t="e">
        <f aca="false">IF(U99="zákl. přenesená";N99;0)</f>
        <v>#VALUE!</v>
      </c>
      <c r="BH99" s="178" t="e">
        <f aca="false">IF(U99="sníž. přenesená";N99;0)</f>
        <v>#VALUE!</v>
      </c>
      <c r="BI99" s="178" t="e">
        <f aca="false">IF(U99="nulová";N99;0)</f>
        <v>#VALUE!</v>
      </c>
      <c r="BJ99" s="177" t="s">
        <v>88</v>
      </c>
      <c r="BK99" s="176"/>
      <c r="BL99" s="176"/>
      <c r="BM99" s="176"/>
    </row>
    <row collapsed="false" customFormat="true" customHeight="true" hidden="false" ht="18" outlineLevel="0" r="100" s="32">
      <c r="B100" s="171"/>
      <c r="C100" s="172"/>
      <c r="D100" s="135" t="s">
        <v>158</v>
      </c>
      <c r="E100" s="135"/>
      <c r="F100" s="135"/>
      <c r="G100" s="135"/>
      <c r="H100" s="135"/>
      <c r="I100" s="172"/>
      <c r="J100" s="172"/>
      <c r="K100" s="172"/>
      <c r="L100" s="172"/>
      <c r="M100" s="172"/>
      <c r="N100" s="130" t="n">
        <f aca="false">ROUND(N89*T100,2)</f>
        <v>0</v>
      </c>
      <c r="O100" s="130"/>
      <c r="P100" s="130"/>
      <c r="Q100" s="130"/>
      <c r="R100" s="173"/>
      <c r="S100" s="172"/>
      <c r="T100" s="174"/>
      <c r="U100" s="175" t="s">
        <v>43</v>
      </c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7" t="s">
        <v>154</v>
      </c>
      <c r="AZ100" s="176"/>
      <c r="BA100" s="176"/>
      <c r="BB100" s="176"/>
      <c r="BC100" s="176"/>
      <c r="BD100" s="176"/>
      <c r="BE100" s="178" t="e">
        <f aca="false">IF(U100="základní";N100;0)</f>
        <v>#VALUE!</v>
      </c>
      <c r="BF100" s="178" t="e">
        <f aca="false">IF(U100="snížená";N100;0)</f>
        <v>#VALUE!</v>
      </c>
      <c r="BG100" s="178" t="e">
        <f aca="false">IF(U100="zákl. přenesená";N100;0)</f>
        <v>#VALUE!</v>
      </c>
      <c r="BH100" s="178" t="e">
        <f aca="false">IF(U100="sníž. přenesená";N100;0)</f>
        <v>#VALUE!</v>
      </c>
      <c r="BI100" s="178" t="e">
        <f aca="false">IF(U100="nulová";N100;0)</f>
        <v>#VALUE!</v>
      </c>
      <c r="BJ100" s="177" t="s">
        <v>88</v>
      </c>
      <c r="BK100" s="176"/>
      <c r="BL100" s="176"/>
      <c r="BM100" s="176"/>
    </row>
    <row collapsed="false" customFormat="true" customHeight="true" hidden="false" ht="18" outlineLevel="0" r="101" s="32">
      <c r="B101" s="171"/>
      <c r="C101" s="172"/>
      <c r="D101" s="179" t="s">
        <v>159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30" t="n">
        <f aca="false">ROUND(N89*T101,2)</f>
        <v>0</v>
      </c>
      <c r="O101" s="130"/>
      <c r="P101" s="130"/>
      <c r="Q101" s="130"/>
      <c r="R101" s="173"/>
      <c r="S101" s="172"/>
      <c r="T101" s="180"/>
      <c r="U101" s="181" t="s">
        <v>43</v>
      </c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7" t="s">
        <v>160</v>
      </c>
      <c r="AZ101" s="176"/>
      <c r="BA101" s="176"/>
      <c r="BB101" s="176"/>
      <c r="BC101" s="176"/>
      <c r="BD101" s="176"/>
      <c r="BE101" s="178" t="e">
        <f aca="false">IF(U101="základní";N101;0)</f>
        <v>#VALUE!</v>
      </c>
      <c r="BF101" s="178" t="e">
        <f aca="false">IF(U101="snížená";N101;0)</f>
        <v>#VALUE!</v>
      </c>
      <c r="BG101" s="178" t="e">
        <f aca="false">IF(U101="zákl. přenesená";N101;0)</f>
        <v>#VALUE!</v>
      </c>
      <c r="BH101" s="178" t="e">
        <f aca="false">IF(U101="sníž. přenesená";N101;0)</f>
        <v>#VALUE!</v>
      </c>
      <c r="BI101" s="178" t="e">
        <f aca="false">IF(U101="nulová";N101;0)</f>
        <v>#VALUE!</v>
      </c>
      <c r="BJ101" s="177" t="s">
        <v>88</v>
      </c>
      <c r="BK101" s="176"/>
      <c r="BL101" s="176"/>
      <c r="BM101" s="176"/>
    </row>
    <row collapsed="false" customFormat="true" customHeight="true" hidden="false" ht="13.5" outlineLevel="0" r="102" s="32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collapsed="false" customFormat="true" customHeight="true" hidden="false" ht="29.25" outlineLevel="0" r="103" s="32">
      <c r="B103" s="33"/>
      <c r="C103" s="140" t="s">
        <v>116</v>
      </c>
      <c r="D103" s="141"/>
      <c r="E103" s="141"/>
      <c r="F103" s="141"/>
      <c r="G103" s="141"/>
      <c r="H103" s="141"/>
      <c r="I103" s="141"/>
      <c r="J103" s="141"/>
      <c r="K103" s="141"/>
      <c r="L103" s="142" t="n">
        <f aca="false">ROUND(SUM(N89+N95),2)</f>
        <v>0</v>
      </c>
      <c r="M103" s="142"/>
      <c r="N103" s="142"/>
      <c r="O103" s="142"/>
      <c r="P103" s="142"/>
      <c r="Q103" s="142"/>
      <c r="R103" s="35"/>
    </row>
    <row collapsed="false" customFormat="true" customHeight="true" hidden="false" ht="6.95" outlineLevel="0" r="104" s="32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collapsed="false" customFormat="true" customHeight="true" hidden="false" ht="6.95" outlineLevel="0" r="108" s="32"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7"/>
    </row>
    <row collapsed="false" customFormat="true" customHeight="true" hidden="false" ht="36.95" outlineLevel="0" r="109" s="32">
      <c r="B109" s="33"/>
      <c r="C109" s="15" t="s">
        <v>161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35"/>
    </row>
    <row collapsed="false" customFormat="true" customHeight="true" hidden="false" ht="6.95" outlineLevel="0" r="110" s="32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collapsed="false" customFormat="true" customHeight="true" hidden="false" ht="30" outlineLevel="0" r="111" s="32">
      <c r="B111" s="33"/>
      <c r="C111" s="25" t="s">
        <v>18</v>
      </c>
      <c r="D111" s="34"/>
      <c r="E111" s="34"/>
      <c r="F111" s="145" t="str">
        <f aca="false">F6</f>
        <v>VÝSTAVBA BYTOVÉHO DOMU PODPOROVANÉHO BYDLENI V POTŠTÁTĚ</v>
      </c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34"/>
      <c r="R111" s="35"/>
    </row>
    <row collapsed="false" customFormat="false" customHeight="true" hidden="false" ht="30" outlineLevel="0" r="112">
      <c r="B112" s="14"/>
      <c r="C112" s="25" t="s">
        <v>123</v>
      </c>
      <c r="D112" s="19"/>
      <c r="E112" s="19"/>
      <c r="F112" s="145" t="s">
        <v>124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9"/>
      <c r="R112" s="16"/>
    </row>
    <row collapsed="false" customFormat="true" customHeight="true" hidden="false" ht="36.95" outlineLevel="0" r="113" s="32">
      <c r="B113" s="33"/>
      <c r="C113" s="74" t="s">
        <v>125</v>
      </c>
      <c r="D113" s="34"/>
      <c r="E113" s="34"/>
      <c r="F113" s="76" t="str">
        <f aca="false">F8</f>
        <v>d - D1.4  Zařízení silnoproudé elektrotechniky včetně bleskosvodů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34"/>
      <c r="R113" s="35"/>
    </row>
    <row collapsed="false" customFormat="true" customHeight="true" hidden="false" ht="6.95" outlineLevel="0" r="114" s="32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collapsed="false" customFormat="true" customHeight="true" hidden="false" ht="18" outlineLevel="0" r="115" s="32">
      <c r="B115" s="33"/>
      <c r="C115" s="25" t="s">
        <v>22</v>
      </c>
      <c r="D115" s="34"/>
      <c r="E115" s="34"/>
      <c r="F115" s="21" t="n">
        <f aca="false">F10</f>
        <v>0</v>
      </c>
      <c r="G115" s="34"/>
      <c r="H115" s="34"/>
      <c r="I115" s="34"/>
      <c r="J115" s="34"/>
      <c r="K115" s="25" t="s">
        <v>24</v>
      </c>
      <c r="L115" s="34"/>
      <c r="M115" s="79" t="str">
        <f aca="false">IF(O10="","",O10)</f>
        <v>17. 12. 2016</v>
      </c>
      <c r="N115" s="79"/>
      <c r="O115" s="79"/>
      <c r="P115" s="79"/>
      <c r="Q115" s="34"/>
      <c r="R115" s="35"/>
    </row>
    <row collapsed="false" customFormat="true" customHeight="true" hidden="false" ht="6.95" outlineLevel="0" r="116" s="32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collapsed="false" customFormat="true" customHeight="true" hidden="false" ht="15" outlineLevel="0" r="117" s="32">
      <c r="B117" s="33"/>
      <c r="C117" s="25" t="s">
        <v>26</v>
      </c>
      <c r="D117" s="34"/>
      <c r="E117" s="34"/>
      <c r="F117" s="21" t="str">
        <f aca="false">E13</f>
        <v/>
      </c>
      <c r="G117" s="34"/>
      <c r="H117" s="34"/>
      <c r="I117" s="34"/>
      <c r="J117" s="34"/>
      <c r="K117" s="25" t="s">
        <v>31</v>
      </c>
      <c r="L117" s="34"/>
      <c r="M117" s="21" t="str">
        <f aca="false">E19</f>
        <v>ing.arch. Martin Janda</v>
      </c>
      <c r="N117" s="21"/>
      <c r="O117" s="21"/>
      <c r="P117" s="21"/>
      <c r="Q117" s="21"/>
      <c r="R117" s="35"/>
    </row>
    <row collapsed="false" customFormat="true" customHeight="true" hidden="false" ht="14.45" outlineLevel="0" r="118" s="32">
      <c r="B118" s="33"/>
      <c r="C118" s="25" t="s">
        <v>29</v>
      </c>
      <c r="D118" s="34"/>
      <c r="E118" s="34"/>
      <c r="F118" s="21" t="str">
        <f aca="false">IF(E16="","",E16)</f>
        <v>Vyplň údaj</v>
      </c>
      <c r="G118" s="34"/>
      <c r="H118" s="34"/>
      <c r="I118" s="34"/>
      <c r="J118" s="34"/>
      <c r="K118" s="25" t="s">
        <v>34</v>
      </c>
      <c r="L118" s="34"/>
      <c r="M118" s="21" t="str">
        <f aca="false">E22</f>
        <v/>
      </c>
      <c r="N118" s="21"/>
      <c r="O118" s="21"/>
      <c r="P118" s="21"/>
      <c r="Q118" s="21"/>
      <c r="R118" s="35"/>
    </row>
    <row collapsed="false" customFormat="true" customHeight="true" hidden="false" ht="10.35" outlineLevel="0" r="119" s="32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collapsed="false" customFormat="true" customHeight="true" hidden="false" ht="29.25" outlineLevel="0" r="120" s="182">
      <c r="B120" s="183"/>
      <c r="C120" s="184" t="s">
        <v>162</v>
      </c>
      <c r="D120" s="185" t="s">
        <v>163</v>
      </c>
      <c r="E120" s="185" t="s">
        <v>58</v>
      </c>
      <c r="F120" s="185" t="s">
        <v>164</v>
      </c>
      <c r="G120" s="185"/>
      <c r="H120" s="185"/>
      <c r="I120" s="185"/>
      <c r="J120" s="185" t="s">
        <v>165</v>
      </c>
      <c r="K120" s="185" t="s">
        <v>166</v>
      </c>
      <c r="L120" s="186" t="s">
        <v>167</v>
      </c>
      <c r="M120" s="186"/>
      <c r="N120" s="187" t="s">
        <v>130</v>
      </c>
      <c r="O120" s="187"/>
      <c r="P120" s="187"/>
      <c r="Q120" s="187"/>
      <c r="R120" s="188"/>
      <c r="T120" s="86" t="s">
        <v>168</v>
      </c>
      <c r="U120" s="87" t="s">
        <v>40</v>
      </c>
      <c r="V120" s="87" t="s">
        <v>169</v>
      </c>
      <c r="W120" s="87" t="s">
        <v>170</v>
      </c>
      <c r="X120" s="87" t="s">
        <v>171</v>
      </c>
      <c r="Y120" s="87" t="s">
        <v>172</v>
      </c>
      <c r="Z120" s="87" t="s">
        <v>173</v>
      </c>
      <c r="AA120" s="88" t="s">
        <v>174</v>
      </c>
    </row>
    <row collapsed="false" customFormat="true" customHeight="true" hidden="false" ht="29.25" outlineLevel="0" r="121" s="32">
      <c r="B121" s="33"/>
      <c r="C121" s="90" t="s">
        <v>127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189" t="n">
        <f aca="false">BK121</f>
        <v>0</v>
      </c>
      <c r="O121" s="189"/>
      <c r="P121" s="189"/>
      <c r="Q121" s="189"/>
      <c r="R121" s="35"/>
      <c r="T121" s="89"/>
      <c r="U121" s="54"/>
      <c r="V121" s="54"/>
      <c r="W121" s="190" t="n">
        <f aca="false">W122+W258</f>
        <v>0</v>
      </c>
      <c r="X121" s="54"/>
      <c r="Y121" s="190" t="n">
        <f aca="false">Y122+Y258</f>
        <v>1.46126</v>
      </c>
      <c r="Z121" s="54"/>
      <c r="AA121" s="191" t="n">
        <f aca="false">AA122+AA258</f>
        <v>0</v>
      </c>
      <c r="AT121" s="10" t="s">
        <v>75</v>
      </c>
      <c r="AU121" s="10" t="s">
        <v>132</v>
      </c>
      <c r="BK121" s="192" t="n">
        <f aca="false">BK122+BK258</f>
        <v>0</v>
      </c>
    </row>
    <row collapsed="false" customFormat="true" customHeight="true" hidden="false" ht="37.35" outlineLevel="0" r="122" s="193">
      <c r="B122" s="194"/>
      <c r="C122" s="195"/>
      <c r="D122" s="196" t="s">
        <v>1077</v>
      </c>
      <c r="E122" s="196"/>
      <c r="F122" s="196"/>
      <c r="G122" s="196"/>
      <c r="H122" s="196"/>
      <c r="I122" s="196"/>
      <c r="J122" s="196"/>
      <c r="K122" s="196"/>
      <c r="L122" s="196"/>
      <c r="M122" s="196"/>
      <c r="N122" s="167" t="n">
        <f aca="false">BK122</f>
        <v>0</v>
      </c>
      <c r="O122" s="167"/>
      <c r="P122" s="167"/>
      <c r="Q122" s="167"/>
      <c r="R122" s="197"/>
      <c r="T122" s="198"/>
      <c r="U122" s="195"/>
      <c r="V122" s="195"/>
      <c r="W122" s="199" t="n">
        <f aca="false">W123</f>
        <v>0</v>
      </c>
      <c r="X122" s="195"/>
      <c r="Y122" s="199" t="n">
        <f aca="false">Y123</f>
        <v>1.46126</v>
      </c>
      <c r="Z122" s="195"/>
      <c r="AA122" s="200" t="n">
        <f aca="false">AA123</f>
        <v>0</v>
      </c>
      <c r="AR122" s="201" t="s">
        <v>83</v>
      </c>
      <c r="AT122" s="202" t="s">
        <v>75</v>
      </c>
      <c r="AU122" s="202" t="s">
        <v>76</v>
      </c>
      <c r="AY122" s="201" t="s">
        <v>175</v>
      </c>
      <c r="BK122" s="203" t="n">
        <f aca="false">BK123</f>
        <v>0</v>
      </c>
    </row>
    <row collapsed="false" customFormat="true" customHeight="true" hidden="false" ht="19.9" outlineLevel="0" r="123" s="193">
      <c r="B123" s="194"/>
      <c r="C123" s="195"/>
      <c r="D123" s="204" t="s">
        <v>1078</v>
      </c>
      <c r="E123" s="204"/>
      <c r="F123" s="204"/>
      <c r="G123" s="204"/>
      <c r="H123" s="204"/>
      <c r="I123" s="204"/>
      <c r="J123" s="204"/>
      <c r="K123" s="204"/>
      <c r="L123" s="204"/>
      <c r="M123" s="204"/>
      <c r="N123" s="277" t="n">
        <f aca="false">BK123</f>
        <v>0</v>
      </c>
      <c r="O123" s="277"/>
      <c r="P123" s="277"/>
      <c r="Q123" s="277"/>
      <c r="R123" s="197"/>
      <c r="T123" s="198"/>
      <c r="U123" s="195"/>
      <c r="V123" s="195"/>
      <c r="W123" s="199" t="n">
        <f aca="false">W124</f>
        <v>0</v>
      </c>
      <c r="X123" s="195"/>
      <c r="Y123" s="199" t="n">
        <f aca="false">Y124</f>
        <v>1.46126</v>
      </c>
      <c r="Z123" s="195"/>
      <c r="AA123" s="200" t="n">
        <f aca="false">AA124</f>
        <v>0</v>
      </c>
      <c r="AR123" s="201" t="s">
        <v>83</v>
      </c>
      <c r="AT123" s="202" t="s">
        <v>75</v>
      </c>
      <c r="AU123" s="202" t="s">
        <v>83</v>
      </c>
      <c r="AY123" s="201" t="s">
        <v>175</v>
      </c>
      <c r="BK123" s="203" t="n">
        <f aca="false">BK124</f>
        <v>0</v>
      </c>
    </row>
    <row collapsed="false" customFormat="true" customHeight="true" hidden="false" ht="14.85" outlineLevel="0" r="124" s="193">
      <c r="B124" s="194"/>
      <c r="C124" s="195"/>
      <c r="D124" s="204" t="s">
        <v>1079</v>
      </c>
      <c r="E124" s="204"/>
      <c r="F124" s="204"/>
      <c r="G124" s="204"/>
      <c r="H124" s="204"/>
      <c r="I124" s="204"/>
      <c r="J124" s="204"/>
      <c r="K124" s="204"/>
      <c r="L124" s="204"/>
      <c r="M124" s="204"/>
      <c r="N124" s="205" t="n">
        <f aca="false">BK124</f>
        <v>0</v>
      </c>
      <c r="O124" s="205"/>
      <c r="P124" s="205"/>
      <c r="Q124" s="205"/>
      <c r="R124" s="197"/>
      <c r="T124" s="198"/>
      <c r="U124" s="195"/>
      <c r="V124" s="195"/>
      <c r="W124" s="199" t="n">
        <f aca="false">SUM(W125:W257)</f>
        <v>0</v>
      </c>
      <c r="X124" s="195"/>
      <c r="Y124" s="199" t="n">
        <f aca="false">SUM(Y125:Y257)</f>
        <v>1.46126</v>
      </c>
      <c r="Z124" s="195"/>
      <c r="AA124" s="200" t="n">
        <f aca="false">SUM(AA125:AA257)</f>
        <v>0</v>
      </c>
      <c r="AR124" s="201" t="s">
        <v>83</v>
      </c>
      <c r="AT124" s="202" t="s">
        <v>75</v>
      </c>
      <c r="AU124" s="202" t="s">
        <v>88</v>
      </c>
      <c r="AY124" s="201" t="s">
        <v>175</v>
      </c>
      <c r="BK124" s="203" t="n">
        <f aca="false">SUM(BK125:BK257)</f>
        <v>0</v>
      </c>
    </row>
    <row collapsed="false" customFormat="true" customHeight="true" hidden="false" ht="22.5" outlineLevel="0" r="125" s="32">
      <c r="B125" s="171"/>
      <c r="C125" s="206" t="s">
        <v>83</v>
      </c>
      <c r="D125" s="206" t="s">
        <v>177</v>
      </c>
      <c r="E125" s="207" t="s">
        <v>1080</v>
      </c>
      <c r="F125" s="208" t="s">
        <v>1081</v>
      </c>
      <c r="G125" s="208"/>
      <c r="H125" s="208"/>
      <c r="I125" s="208"/>
      <c r="J125" s="209" t="s">
        <v>699</v>
      </c>
      <c r="K125" s="210" t="n">
        <v>64</v>
      </c>
      <c r="L125" s="211" t="n">
        <v>0</v>
      </c>
      <c r="M125" s="211"/>
      <c r="N125" s="212" t="n">
        <f aca="false">ROUND(L125*K125)</f>
        <v>0</v>
      </c>
      <c r="O125" s="212"/>
      <c r="P125" s="212"/>
      <c r="Q125" s="212"/>
      <c r="R125" s="173"/>
      <c r="T125" s="213"/>
      <c r="U125" s="44" t="s">
        <v>43</v>
      </c>
      <c r="V125" s="34"/>
      <c r="W125" s="214" t="n">
        <f aca="false">V125*K125</f>
        <v>0</v>
      </c>
      <c r="X125" s="214" t="n">
        <v>0</v>
      </c>
      <c r="Y125" s="214" t="n">
        <f aca="false">X125*K125</f>
        <v>0</v>
      </c>
      <c r="Z125" s="214" t="n">
        <v>0</v>
      </c>
      <c r="AA125" s="215" t="n">
        <f aca="false">Z125*K125</f>
        <v>0</v>
      </c>
      <c r="AR125" s="10" t="s">
        <v>181</v>
      </c>
      <c r="AT125" s="10" t="s">
        <v>177</v>
      </c>
      <c r="AU125" s="10" t="s">
        <v>218</v>
      </c>
      <c r="AY125" s="10" t="s">
        <v>175</v>
      </c>
      <c r="BE125" s="134" t="e">
        <f aca="false">IF(U125="základní";N125;0)</f>
        <v>#VALUE!</v>
      </c>
      <c r="BF125" s="134" t="e">
        <f aca="false">IF(U125="snížená";N125;0)</f>
        <v>#VALUE!</v>
      </c>
      <c r="BG125" s="134" t="e">
        <f aca="false">IF(U125="zákl. přenesená";N125;0)</f>
        <v>#VALUE!</v>
      </c>
      <c r="BH125" s="134" t="e">
        <f aca="false">IF(U125="sníž. přenesená";N125;0)</f>
        <v>#VALUE!</v>
      </c>
      <c r="BI125" s="134" t="e">
        <f aca="false">IF(U125="nulová";N125;0)</f>
        <v>#VALUE!</v>
      </c>
      <c r="BJ125" s="10" t="s">
        <v>88</v>
      </c>
      <c r="BK125" s="134" t="e">
        <f aca="false">ROUND(L125*K125;2)</f>
        <v>#VALUE!</v>
      </c>
      <c r="BL125" s="10" t="s">
        <v>181</v>
      </c>
      <c r="BM125" s="10" t="s">
        <v>1082</v>
      </c>
    </row>
    <row collapsed="false" customFormat="true" customHeight="true" hidden="false" ht="22.5" outlineLevel="0" r="126" s="32">
      <c r="B126" s="171"/>
      <c r="C126" s="206" t="s">
        <v>859</v>
      </c>
      <c r="D126" s="206" t="s">
        <v>177</v>
      </c>
      <c r="E126" s="207" t="s">
        <v>1083</v>
      </c>
      <c r="F126" s="208" t="s">
        <v>1084</v>
      </c>
      <c r="G126" s="208"/>
      <c r="H126" s="208"/>
      <c r="I126" s="208"/>
      <c r="J126" s="209" t="s">
        <v>699</v>
      </c>
      <c r="K126" s="210" t="n">
        <v>304</v>
      </c>
      <c r="L126" s="211" t="n">
        <v>0</v>
      </c>
      <c r="M126" s="211"/>
      <c r="N126" s="212" t="n">
        <f aca="false">ROUND(L126*K126)</f>
        <v>0</v>
      </c>
      <c r="O126" s="212"/>
      <c r="P126" s="212"/>
      <c r="Q126" s="212"/>
      <c r="R126" s="173"/>
      <c r="T126" s="213"/>
      <c r="U126" s="44" t="s">
        <v>43</v>
      </c>
      <c r="V126" s="34"/>
      <c r="W126" s="214" t="n">
        <f aca="false">V126*K126</f>
        <v>0</v>
      </c>
      <c r="X126" s="214" t="n">
        <v>0</v>
      </c>
      <c r="Y126" s="214" t="n">
        <f aca="false">X126*K126</f>
        <v>0</v>
      </c>
      <c r="Z126" s="214" t="n">
        <v>0</v>
      </c>
      <c r="AA126" s="215" t="n">
        <f aca="false">Z126*K126</f>
        <v>0</v>
      </c>
      <c r="AR126" s="10" t="s">
        <v>181</v>
      </c>
      <c r="AT126" s="10" t="s">
        <v>177</v>
      </c>
      <c r="AU126" s="10" t="s">
        <v>218</v>
      </c>
      <c r="AY126" s="10" t="s">
        <v>175</v>
      </c>
      <c r="BE126" s="134" t="e">
        <f aca="false">IF(U126="základní";N126;0)</f>
        <v>#VALUE!</v>
      </c>
      <c r="BF126" s="134" t="e">
        <f aca="false">IF(U126="snížená";N126;0)</f>
        <v>#VALUE!</v>
      </c>
      <c r="BG126" s="134" t="e">
        <f aca="false">IF(U126="zákl. přenesená";N126;0)</f>
        <v>#VALUE!</v>
      </c>
      <c r="BH126" s="134" t="e">
        <f aca="false">IF(U126="sníž. přenesená";N126;0)</f>
        <v>#VALUE!</v>
      </c>
      <c r="BI126" s="134" t="e">
        <f aca="false">IF(U126="nulová";N126;0)</f>
        <v>#VALUE!</v>
      </c>
      <c r="BJ126" s="10" t="s">
        <v>88</v>
      </c>
      <c r="BK126" s="134" t="e">
        <f aca="false">ROUND(L126*K126;2)</f>
        <v>#VALUE!</v>
      </c>
      <c r="BL126" s="10" t="s">
        <v>181</v>
      </c>
      <c r="BM126" s="10" t="s">
        <v>1085</v>
      </c>
    </row>
    <row collapsed="false" customFormat="true" customHeight="true" hidden="false" ht="22.5" outlineLevel="0" r="127" s="32">
      <c r="B127" s="171"/>
      <c r="C127" s="206" t="s">
        <v>864</v>
      </c>
      <c r="D127" s="206" t="s">
        <v>177</v>
      </c>
      <c r="E127" s="207" t="s">
        <v>1086</v>
      </c>
      <c r="F127" s="208" t="s">
        <v>1087</v>
      </c>
      <c r="G127" s="208"/>
      <c r="H127" s="208"/>
      <c r="I127" s="208"/>
      <c r="J127" s="209" t="s">
        <v>699</v>
      </c>
      <c r="K127" s="210" t="n">
        <v>88</v>
      </c>
      <c r="L127" s="211" t="n">
        <v>0</v>
      </c>
      <c r="M127" s="211"/>
      <c r="N127" s="212" t="n">
        <f aca="false">ROUND(L127*K127)</f>
        <v>0</v>
      </c>
      <c r="O127" s="212"/>
      <c r="P127" s="212"/>
      <c r="Q127" s="212"/>
      <c r="R127" s="173"/>
      <c r="T127" s="213"/>
      <c r="U127" s="44" t="s">
        <v>43</v>
      </c>
      <c r="V127" s="34"/>
      <c r="W127" s="214" t="n">
        <f aca="false">V127*K127</f>
        <v>0</v>
      </c>
      <c r="X127" s="214" t="n">
        <v>0</v>
      </c>
      <c r="Y127" s="214" t="n">
        <f aca="false">X127*K127</f>
        <v>0</v>
      </c>
      <c r="Z127" s="214" t="n">
        <v>0</v>
      </c>
      <c r="AA127" s="215" t="n">
        <f aca="false">Z127*K127</f>
        <v>0</v>
      </c>
      <c r="AR127" s="10" t="s">
        <v>181</v>
      </c>
      <c r="AT127" s="10" t="s">
        <v>177</v>
      </c>
      <c r="AU127" s="10" t="s">
        <v>218</v>
      </c>
      <c r="AY127" s="10" t="s">
        <v>175</v>
      </c>
      <c r="BE127" s="134" t="e">
        <f aca="false">IF(U127="základní";N127;0)</f>
        <v>#VALUE!</v>
      </c>
      <c r="BF127" s="134" t="e">
        <f aca="false">IF(U127="snížená";N127;0)</f>
        <v>#VALUE!</v>
      </c>
      <c r="BG127" s="134" t="e">
        <f aca="false">IF(U127="zákl. přenesená";N127;0)</f>
        <v>#VALUE!</v>
      </c>
      <c r="BH127" s="134" t="e">
        <f aca="false">IF(U127="sníž. přenesená";N127;0)</f>
        <v>#VALUE!</v>
      </c>
      <c r="BI127" s="134" t="e">
        <f aca="false">IF(U127="nulová";N127;0)</f>
        <v>#VALUE!</v>
      </c>
      <c r="BJ127" s="10" t="s">
        <v>88</v>
      </c>
      <c r="BK127" s="134" t="e">
        <f aca="false">ROUND(L127*K127;2)</f>
        <v>#VALUE!</v>
      </c>
      <c r="BL127" s="10" t="s">
        <v>181</v>
      </c>
      <c r="BM127" s="10" t="s">
        <v>1088</v>
      </c>
    </row>
    <row collapsed="false" customFormat="true" customHeight="true" hidden="false" ht="22.5" outlineLevel="0" r="128" s="32">
      <c r="B128" s="171"/>
      <c r="C128" s="206" t="s">
        <v>868</v>
      </c>
      <c r="D128" s="206" t="s">
        <v>177</v>
      </c>
      <c r="E128" s="207" t="s">
        <v>1089</v>
      </c>
      <c r="F128" s="208" t="s">
        <v>1090</v>
      </c>
      <c r="G128" s="208"/>
      <c r="H128" s="208"/>
      <c r="I128" s="208"/>
      <c r="J128" s="209" t="s">
        <v>699</v>
      </c>
      <c r="K128" s="210" t="n">
        <v>72</v>
      </c>
      <c r="L128" s="211" t="n">
        <v>0</v>
      </c>
      <c r="M128" s="211"/>
      <c r="N128" s="212" t="n">
        <f aca="false">ROUND(L128*K128)</f>
        <v>0</v>
      </c>
      <c r="O128" s="212"/>
      <c r="P128" s="212"/>
      <c r="Q128" s="212"/>
      <c r="R128" s="173"/>
      <c r="T128" s="213"/>
      <c r="U128" s="44" t="s">
        <v>43</v>
      </c>
      <c r="V128" s="34"/>
      <c r="W128" s="214" t="n">
        <f aca="false">V128*K128</f>
        <v>0</v>
      </c>
      <c r="X128" s="214" t="n">
        <v>0</v>
      </c>
      <c r="Y128" s="214" t="n">
        <f aca="false">X128*K128</f>
        <v>0</v>
      </c>
      <c r="Z128" s="214" t="n">
        <v>0</v>
      </c>
      <c r="AA128" s="215" t="n">
        <f aca="false">Z128*K128</f>
        <v>0</v>
      </c>
      <c r="AR128" s="10" t="s">
        <v>181</v>
      </c>
      <c r="AT128" s="10" t="s">
        <v>177</v>
      </c>
      <c r="AU128" s="10" t="s">
        <v>218</v>
      </c>
      <c r="AY128" s="10" t="s">
        <v>175</v>
      </c>
      <c r="BE128" s="134" t="e">
        <f aca="false">IF(U128="základní";N128;0)</f>
        <v>#VALUE!</v>
      </c>
      <c r="BF128" s="134" t="e">
        <f aca="false">IF(U128="snížená";N128;0)</f>
        <v>#VALUE!</v>
      </c>
      <c r="BG128" s="134" t="e">
        <f aca="false">IF(U128="zákl. přenesená";N128;0)</f>
        <v>#VALUE!</v>
      </c>
      <c r="BH128" s="134" t="e">
        <f aca="false">IF(U128="sníž. přenesená";N128;0)</f>
        <v>#VALUE!</v>
      </c>
      <c r="BI128" s="134" t="e">
        <f aca="false">IF(U128="nulová";N128;0)</f>
        <v>#VALUE!</v>
      </c>
      <c r="BJ128" s="10" t="s">
        <v>88</v>
      </c>
      <c r="BK128" s="134" t="e">
        <f aca="false">ROUND(L128*K128;2)</f>
        <v>#VALUE!</v>
      </c>
      <c r="BL128" s="10" t="s">
        <v>181</v>
      </c>
      <c r="BM128" s="10" t="s">
        <v>1091</v>
      </c>
    </row>
    <row collapsed="false" customFormat="true" customHeight="true" hidden="false" ht="22.5" outlineLevel="0" r="129" s="32">
      <c r="B129" s="171"/>
      <c r="C129" s="206" t="s">
        <v>300</v>
      </c>
      <c r="D129" s="206" t="s">
        <v>177</v>
      </c>
      <c r="E129" s="207" t="s">
        <v>1092</v>
      </c>
      <c r="F129" s="208" t="s">
        <v>1093</v>
      </c>
      <c r="G129" s="208"/>
      <c r="H129" s="208"/>
      <c r="I129" s="208"/>
      <c r="J129" s="209" t="s">
        <v>699</v>
      </c>
      <c r="K129" s="210" t="n">
        <v>8</v>
      </c>
      <c r="L129" s="211" t="n">
        <v>0</v>
      </c>
      <c r="M129" s="211"/>
      <c r="N129" s="212" t="n">
        <f aca="false">ROUND(L129*K129)</f>
        <v>0</v>
      </c>
      <c r="O129" s="212"/>
      <c r="P129" s="212"/>
      <c r="Q129" s="212"/>
      <c r="R129" s="173"/>
      <c r="T129" s="213"/>
      <c r="U129" s="44" t="s">
        <v>43</v>
      </c>
      <c r="V129" s="34"/>
      <c r="W129" s="214" t="n">
        <f aca="false">V129*K129</f>
        <v>0</v>
      </c>
      <c r="X129" s="214" t="n">
        <v>0</v>
      </c>
      <c r="Y129" s="214" t="n">
        <f aca="false">X129*K129</f>
        <v>0</v>
      </c>
      <c r="Z129" s="214" t="n">
        <v>0</v>
      </c>
      <c r="AA129" s="215" t="n">
        <f aca="false">Z129*K129</f>
        <v>0</v>
      </c>
      <c r="AR129" s="10" t="s">
        <v>181</v>
      </c>
      <c r="AT129" s="10" t="s">
        <v>177</v>
      </c>
      <c r="AU129" s="10" t="s">
        <v>218</v>
      </c>
      <c r="AY129" s="10" t="s">
        <v>175</v>
      </c>
      <c r="BE129" s="134" t="e">
        <f aca="false">IF(U129="základní";N129;0)</f>
        <v>#VALUE!</v>
      </c>
      <c r="BF129" s="134" t="e">
        <f aca="false">IF(U129="snížená";N129;0)</f>
        <v>#VALUE!</v>
      </c>
      <c r="BG129" s="134" t="e">
        <f aca="false">IF(U129="zákl. přenesená";N129;0)</f>
        <v>#VALUE!</v>
      </c>
      <c r="BH129" s="134" t="e">
        <f aca="false">IF(U129="sníž. přenesená";N129;0)</f>
        <v>#VALUE!</v>
      </c>
      <c r="BI129" s="134" t="e">
        <f aca="false">IF(U129="nulová";N129;0)</f>
        <v>#VALUE!</v>
      </c>
      <c r="BJ129" s="10" t="s">
        <v>88</v>
      </c>
      <c r="BK129" s="134" t="e">
        <f aca="false">ROUND(L129*K129;2)</f>
        <v>#VALUE!</v>
      </c>
      <c r="BL129" s="10" t="s">
        <v>181</v>
      </c>
      <c r="BM129" s="10" t="s">
        <v>1094</v>
      </c>
    </row>
    <row collapsed="false" customFormat="true" customHeight="true" hidden="false" ht="22.5" outlineLevel="0" r="130" s="32">
      <c r="B130" s="171"/>
      <c r="C130" s="206" t="s">
        <v>248</v>
      </c>
      <c r="D130" s="206" t="s">
        <v>177</v>
      </c>
      <c r="E130" s="207" t="s">
        <v>1095</v>
      </c>
      <c r="F130" s="208" t="s">
        <v>1096</v>
      </c>
      <c r="G130" s="208"/>
      <c r="H130" s="208"/>
      <c r="I130" s="208"/>
      <c r="J130" s="209" t="s">
        <v>699</v>
      </c>
      <c r="K130" s="210" t="n">
        <v>24</v>
      </c>
      <c r="L130" s="211" t="n">
        <v>0</v>
      </c>
      <c r="M130" s="211"/>
      <c r="N130" s="212" t="n">
        <f aca="false">ROUND(L130*K130)</f>
        <v>0</v>
      </c>
      <c r="O130" s="212"/>
      <c r="P130" s="212"/>
      <c r="Q130" s="212"/>
      <c r="R130" s="173"/>
      <c r="T130" s="213"/>
      <c r="U130" s="44" t="s">
        <v>43</v>
      </c>
      <c r="V130" s="34"/>
      <c r="W130" s="214" t="n">
        <f aca="false">V130*K130</f>
        <v>0</v>
      </c>
      <c r="X130" s="214" t="n">
        <v>0</v>
      </c>
      <c r="Y130" s="214" t="n">
        <f aca="false">X130*K130</f>
        <v>0</v>
      </c>
      <c r="Z130" s="214" t="n">
        <v>0</v>
      </c>
      <c r="AA130" s="215" t="n">
        <f aca="false">Z130*K130</f>
        <v>0</v>
      </c>
      <c r="AR130" s="10" t="s">
        <v>181</v>
      </c>
      <c r="AT130" s="10" t="s">
        <v>177</v>
      </c>
      <c r="AU130" s="10" t="s">
        <v>218</v>
      </c>
      <c r="AY130" s="10" t="s">
        <v>175</v>
      </c>
      <c r="BE130" s="134" t="e">
        <f aca="false">IF(U130="základní";N130;0)</f>
        <v>#VALUE!</v>
      </c>
      <c r="BF130" s="134" t="e">
        <f aca="false">IF(U130="snížená";N130;0)</f>
        <v>#VALUE!</v>
      </c>
      <c r="BG130" s="134" t="e">
        <f aca="false">IF(U130="zákl. přenesená";N130;0)</f>
        <v>#VALUE!</v>
      </c>
      <c r="BH130" s="134" t="e">
        <f aca="false">IF(U130="sníž. přenesená";N130;0)</f>
        <v>#VALUE!</v>
      </c>
      <c r="BI130" s="134" t="e">
        <f aca="false">IF(U130="nulová";N130;0)</f>
        <v>#VALUE!</v>
      </c>
      <c r="BJ130" s="10" t="s">
        <v>88</v>
      </c>
      <c r="BK130" s="134" t="e">
        <f aca="false">ROUND(L130*K130;2)</f>
        <v>#VALUE!</v>
      </c>
      <c r="BL130" s="10" t="s">
        <v>181</v>
      </c>
      <c r="BM130" s="10" t="s">
        <v>1097</v>
      </c>
    </row>
    <row collapsed="false" customFormat="true" customHeight="true" hidden="false" ht="22.5" outlineLevel="0" r="131" s="32">
      <c r="B131" s="171"/>
      <c r="C131" s="206" t="s">
        <v>287</v>
      </c>
      <c r="D131" s="206" t="s">
        <v>177</v>
      </c>
      <c r="E131" s="207" t="s">
        <v>1098</v>
      </c>
      <c r="F131" s="208" t="s">
        <v>1099</v>
      </c>
      <c r="G131" s="208"/>
      <c r="H131" s="208"/>
      <c r="I131" s="208"/>
      <c r="J131" s="209" t="s">
        <v>699</v>
      </c>
      <c r="K131" s="210" t="n">
        <v>8</v>
      </c>
      <c r="L131" s="211" t="n">
        <v>0</v>
      </c>
      <c r="M131" s="211"/>
      <c r="N131" s="212" t="n">
        <f aca="false">ROUND(L131*K131)</f>
        <v>0</v>
      </c>
      <c r="O131" s="212"/>
      <c r="P131" s="212"/>
      <c r="Q131" s="212"/>
      <c r="R131" s="173"/>
      <c r="T131" s="213"/>
      <c r="U131" s="44" t="s">
        <v>43</v>
      </c>
      <c r="V131" s="34"/>
      <c r="W131" s="214" t="n">
        <f aca="false">V131*K131</f>
        <v>0</v>
      </c>
      <c r="X131" s="214" t="n">
        <v>0</v>
      </c>
      <c r="Y131" s="214" t="n">
        <f aca="false">X131*K131</f>
        <v>0</v>
      </c>
      <c r="Z131" s="214" t="n">
        <v>0</v>
      </c>
      <c r="AA131" s="215" t="n">
        <f aca="false">Z131*K131</f>
        <v>0</v>
      </c>
      <c r="AR131" s="10" t="s">
        <v>181</v>
      </c>
      <c r="AT131" s="10" t="s">
        <v>177</v>
      </c>
      <c r="AU131" s="10" t="s">
        <v>218</v>
      </c>
      <c r="AY131" s="10" t="s">
        <v>175</v>
      </c>
      <c r="BE131" s="134" t="e">
        <f aca="false">IF(U131="základní";N131;0)</f>
        <v>#VALUE!</v>
      </c>
      <c r="BF131" s="134" t="e">
        <f aca="false">IF(U131="snížená";N131;0)</f>
        <v>#VALUE!</v>
      </c>
      <c r="BG131" s="134" t="e">
        <f aca="false">IF(U131="zákl. přenesená";N131;0)</f>
        <v>#VALUE!</v>
      </c>
      <c r="BH131" s="134" t="e">
        <f aca="false">IF(U131="sníž. přenesená";N131;0)</f>
        <v>#VALUE!</v>
      </c>
      <c r="BI131" s="134" t="e">
        <f aca="false">IF(U131="nulová";N131;0)</f>
        <v>#VALUE!</v>
      </c>
      <c r="BJ131" s="10" t="s">
        <v>88</v>
      </c>
      <c r="BK131" s="134" t="e">
        <f aca="false">ROUND(L131*K131;2)</f>
        <v>#VALUE!</v>
      </c>
      <c r="BL131" s="10" t="s">
        <v>181</v>
      </c>
      <c r="BM131" s="10" t="s">
        <v>1100</v>
      </c>
    </row>
    <row collapsed="false" customFormat="true" customHeight="true" hidden="false" ht="22.5" outlineLevel="0" r="132" s="32">
      <c r="B132" s="171"/>
      <c r="C132" s="206" t="s">
        <v>370</v>
      </c>
      <c r="D132" s="206" t="s">
        <v>177</v>
      </c>
      <c r="E132" s="207" t="s">
        <v>1101</v>
      </c>
      <c r="F132" s="208" t="s">
        <v>1102</v>
      </c>
      <c r="G132" s="208"/>
      <c r="H132" s="208"/>
      <c r="I132" s="208"/>
      <c r="J132" s="209" t="s">
        <v>699</v>
      </c>
      <c r="K132" s="210" t="n">
        <v>8</v>
      </c>
      <c r="L132" s="211" t="n">
        <v>0</v>
      </c>
      <c r="M132" s="211"/>
      <c r="N132" s="212" t="n">
        <f aca="false">ROUND(L132*K132)</f>
        <v>0</v>
      </c>
      <c r="O132" s="212"/>
      <c r="P132" s="212"/>
      <c r="Q132" s="212"/>
      <c r="R132" s="173"/>
      <c r="T132" s="213"/>
      <c r="U132" s="44" t="s">
        <v>43</v>
      </c>
      <c r="V132" s="34"/>
      <c r="W132" s="214" t="n">
        <f aca="false">V132*K132</f>
        <v>0</v>
      </c>
      <c r="X132" s="214" t="n">
        <v>0</v>
      </c>
      <c r="Y132" s="214" t="n">
        <f aca="false">X132*K132</f>
        <v>0</v>
      </c>
      <c r="Z132" s="214" t="n">
        <v>0</v>
      </c>
      <c r="AA132" s="215" t="n">
        <f aca="false">Z132*K132</f>
        <v>0</v>
      </c>
      <c r="AR132" s="10" t="s">
        <v>181</v>
      </c>
      <c r="AT132" s="10" t="s">
        <v>177</v>
      </c>
      <c r="AU132" s="10" t="s">
        <v>218</v>
      </c>
      <c r="AY132" s="10" t="s">
        <v>175</v>
      </c>
      <c r="BE132" s="134" t="e">
        <f aca="false">IF(U132="základní";N132;0)</f>
        <v>#VALUE!</v>
      </c>
      <c r="BF132" s="134" t="e">
        <f aca="false">IF(U132="snížená";N132;0)</f>
        <v>#VALUE!</v>
      </c>
      <c r="BG132" s="134" t="e">
        <f aca="false">IF(U132="zákl. přenesená";N132;0)</f>
        <v>#VALUE!</v>
      </c>
      <c r="BH132" s="134" t="e">
        <f aca="false">IF(U132="sníž. přenesená";N132;0)</f>
        <v>#VALUE!</v>
      </c>
      <c r="BI132" s="134" t="e">
        <f aca="false">IF(U132="nulová";N132;0)</f>
        <v>#VALUE!</v>
      </c>
      <c r="BJ132" s="10" t="s">
        <v>88</v>
      </c>
      <c r="BK132" s="134" t="e">
        <f aca="false">ROUND(L132*K132;2)</f>
        <v>#VALUE!</v>
      </c>
      <c r="BL132" s="10" t="s">
        <v>181</v>
      </c>
      <c r="BM132" s="10" t="s">
        <v>1103</v>
      </c>
    </row>
    <row collapsed="false" customFormat="true" customHeight="true" hidden="false" ht="22.5" outlineLevel="0" r="133" s="32">
      <c r="B133" s="171"/>
      <c r="C133" s="248" t="s">
        <v>374</v>
      </c>
      <c r="D133" s="248" t="s">
        <v>295</v>
      </c>
      <c r="E133" s="249" t="s">
        <v>1104</v>
      </c>
      <c r="F133" s="250" t="s">
        <v>1105</v>
      </c>
      <c r="G133" s="250"/>
      <c r="H133" s="250"/>
      <c r="I133" s="250"/>
      <c r="J133" s="251" t="s">
        <v>699</v>
      </c>
      <c r="K133" s="252" t="n">
        <v>8</v>
      </c>
      <c r="L133" s="253" t="n">
        <v>0</v>
      </c>
      <c r="M133" s="253"/>
      <c r="N133" s="254" t="n">
        <f aca="false">ROUND(L133*K133)</f>
        <v>0</v>
      </c>
      <c r="O133" s="254"/>
      <c r="P133" s="254"/>
      <c r="Q133" s="254"/>
      <c r="R133" s="173"/>
      <c r="T133" s="213"/>
      <c r="U133" s="44" t="s">
        <v>43</v>
      </c>
      <c r="V133" s="34"/>
      <c r="W133" s="214" t="n">
        <f aca="false">V133*K133</f>
        <v>0</v>
      </c>
      <c r="X133" s="214" t="n">
        <v>1E-005</v>
      </c>
      <c r="Y133" s="214" t="n">
        <f aca="false">X133*K133</f>
        <v>8E-005</v>
      </c>
      <c r="Z133" s="214" t="n">
        <v>0</v>
      </c>
      <c r="AA133" s="215" t="n">
        <f aca="false">Z133*K133</f>
        <v>0</v>
      </c>
      <c r="AR133" s="10" t="s">
        <v>258</v>
      </c>
      <c r="AT133" s="10" t="s">
        <v>295</v>
      </c>
      <c r="AU133" s="10" t="s">
        <v>218</v>
      </c>
      <c r="AY133" s="10" t="s">
        <v>175</v>
      </c>
      <c r="BE133" s="134" t="e">
        <f aca="false">IF(U133="základní";N133;0)</f>
        <v>#VALUE!</v>
      </c>
      <c r="BF133" s="134" t="e">
        <f aca="false">IF(U133="snížená";N133;0)</f>
        <v>#VALUE!</v>
      </c>
      <c r="BG133" s="134" t="e">
        <f aca="false">IF(U133="zákl. přenesená";N133;0)</f>
        <v>#VALUE!</v>
      </c>
      <c r="BH133" s="134" t="e">
        <f aca="false">IF(U133="sníž. přenesená";N133;0)</f>
        <v>#VALUE!</v>
      </c>
      <c r="BI133" s="134" t="e">
        <f aca="false">IF(U133="nulová";N133;0)</f>
        <v>#VALUE!</v>
      </c>
      <c r="BJ133" s="10" t="s">
        <v>88</v>
      </c>
      <c r="BK133" s="134" t="e">
        <f aca="false">ROUND(L133*K133;2)</f>
        <v>#VALUE!</v>
      </c>
      <c r="BL133" s="10" t="s">
        <v>181</v>
      </c>
      <c r="BM133" s="10" t="s">
        <v>1106</v>
      </c>
    </row>
    <row collapsed="false" customFormat="true" customHeight="true" hidden="false" ht="22.5" outlineLevel="0" r="134" s="32">
      <c r="B134" s="171"/>
      <c r="C134" s="206" t="s">
        <v>313</v>
      </c>
      <c r="D134" s="206" t="s">
        <v>177</v>
      </c>
      <c r="E134" s="207" t="s">
        <v>1107</v>
      </c>
      <c r="F134" s="208" t="s">
        <v>1108</v>
      </c>
      <c r="G134" s="208"/>
      <c r="H134" s="208"/>
      <c r="I134" s="208"/>
      <c r="J134" s="209" t="s">
        <v>699</v>
      </c>
      <c r="K134" s="210" t="n">
        <v>56</v>
      </c>
      <c r="L134" s="211" t="n">
        <v>0</v>
      </c>
      <c r="M134" s="211"/>
      <c r="N134" s="212" t="n">
        <f aca="false">ROUND(L134*K134)</f>
        <v>0</v>
      </c>
      <c r="O134" s="212"/>
      <c r="P134" s="212"/>
      <c r="Q134" s="212"/>
      <c r="R134" s="173"/>
      <c r="T134" s="213"/>
      <c r="U134" s="44" t="s">
        <v>43</v>
      </c>
      <c r="V134" s="34"/>
      <c r="W134" s="214" t="n">
        <f aca="false">V134*K134</f>
        <v>0</v>
      </c>
      <c r="X134" s="214" t="n">
        <v>0</v>
      </c>
      <c r="Y134" s="214" t="n">
        <f aca="false">X134*K134</f>
        <v>0</v>
      </c>
      <c r="Z134" s="214" t="n">
        <v>0</v>
      </c>
      <c r="AA134" s="215" t="n">
        <f aca="false">Z134*K134</f>
        <v>0</v>
      </c>
      <c r="AR134" s="10" t="s">
        <v>181</v>
      </c>
      <c r="AT134" s="10" t="s">
        <v>177</v>
      </c>
      <c r="AU134" s="10" t="s">
        <v>218</v>
      </c>
      <c r="AY134" s="10" t="s">
        <v>175</v>
      </c>
      <c r="BE134" s="134" t="e">
        <f aca="false">IF(U134="základní";N134;0)</f>
        <v>#VALUE!</v>
      </c>
      <c r="BF134" s="134" t="e">
        <f aca="false">IF(U134="snížená";N134;0)</f>
        <v>#VALUE!</v>
      </c>
      <c r="BG134" s="134" t="e">
        <f aca="false">IF(U134="zákl. přenesená";N134;0)</f>
        <v>#VALUE!</v>
      </c>
      <c r="BH134" s="134" t="e">
        <f aca="false">IF(U134="sníž. přenesená";N134;0)</f>
        <v>#VALUE!</v>
      </c>
      <c r="BI134" s="134" t="e">
        <f aca="false">IF(U134="nulová";N134;0)</f>
        <v>#VALUE!</v>
      </c>
      <c r="BJ134" s="10" t="s">
        <v>88</v>
      </c>
      <c r="BK134" s="134" t="e">
        <f aca="false">ROUND(L134*K134;2)</f>
        <v>#VALUE!</v>
      </c>
      <c r="BL134" s="10" t="s">
        <v>181</v>
      </c>
      <c r="BM134" s="10" t="s">
        <v>1109</v>
      </c>
    </row>
    <row collapsed="false" customFormat="true" customHeight="true" hidden="false" ht="22.5" outlineLevel="0" r="135" s="32">
      <c r="B135" s="171"/>
      <c r="C135" s="206" t="s">
        <v>346</v>
      </c>
      <c r="D135" s="206" t="s">
        <v>177</v>
      </c>
      <c r="E135" s="207" t="s">
        <v>1110</v>
      </c>
      <c r="F135" s="208" t="s">
        <v>1111</v>
      </c>
      <c r="G135" s="208"/>
      <c r="H135" s="208"/>
      <c r="I135" s="208"/>
      <c r="J135" s="209" t="s">
        <v>699</v>
      </c>
      <c r="K135" s="210" t="n">
        <v>8</v>
      </c>
      <c r="L135" s="211" t="n">
        <v>0</v>
      </c>
      <c r="M135" s="211"/>
      <c r="N135" s="212" t="n">
        <f aca="false">ROUND(L135*K135)</f>
        <v>0</v>
      </c>
      <c r="O135" s="212"/>
      <c r="P135" s="212"/>
      <c r="Q135" s="212"/>
      <c r="R135" s="173"/>
      <c r="T135" s="213"/>
      <c r="U135" s="44" t="s">
        <v>43</v>
      </c>
      <c r="V135" s="34"/>
      <c r="W135" s="214" t="n">
        <f aca="false">V135*K135</f>
        <v>0</v>
      </c>
      <c r="X135" s="214" t="n">
        <v>0</v>
      </c>
      <c r="Y135" s="214" t="n">
        <f aca="false">X135*K135</f>
        <v>0</v>
      </c>
      <c r="Z135" s="214" t="n">
        <v>0</v>
      </c>
      <c r="AA135" s="215" t="n">
        <f aca="false">Z135*K135</f>
        <v>0</v>
      </c>
      <c r="AR135" s="10" t="s">
        <v>181</v>
      </c>
      <c r="AT135" s="10" t="s">
        <v>177</v>
      </c>
      <c r="AU135" s="10" t="s">
        <v>218</v>
      </c>
      <c r="AY135" s="10" t="s">
        <v>175</v>
      </c>
      <c r="BE135" s="134" t="e">
        <f aca="false">IF(U135="základní";N135;0)</f>
        <v>#VALUE!</v>
      </c>
      <c r="BF135" s="134" t="e">
        <f aca="false">IF(U135="snížená";N135;0)</f>
        <v>#VALUE!</v>
      </c>
      <c r="BG135" s="134" t="e">
        <f aca="false">IF(U135="zákl. přenesená";N135;0)</f>
        <v>#VALUE!</v>
      </c>
      <c r="BH135" s="134" t="e">
        <f aca="false">IF(U135="sníž. přenesená";N135;0)</f>
        <v>#VALUE!</v>
      </c>
      <c r="BI135" s="134" t="e">
        <f aca="false">IF(U135="nulová";N135;0)</f>
        <v>#VALUE!</v>
      </c>
      <c r="BJ135" s="10" t="s">
        <v>88</v>
      </c>
      <c r="BK135" s="134" t="e">
        <f aca="false">ROUND(L135*K135;2)</f>
        <v>#VALUE!</v>
      </c>
      <c r="BL135" s="10" t="s">
        <v>181</v>
      </c>
      <c r="BM135" s="10" t="s">
        <v>1112</v>
      </c>
    </row>
    <row collapsed="false" customFormat="true" customHeight="true" hidden="false" ht="22.5" outlineLevel="0" r="136" s="32">
      <c r="B136" s="171"/>
      <c r="C136" s="206" t="s">
        <v>10</v>
      </c>
      <c r="D136" s="206" t="s">
        <v>177</v>
      </c>
      <c r="E136" s="207" t="s">
        <v>1113</v>
      </c>
      <c r="F136" s="208" t="s">
        <v>1114</v>
      </c>
      <c r="G136" s="208"/>
      <c r="H136" s="208"/>
      <c r="I136" s="208"/>
      <c r="J136" s="209" t="s">
        <v>699</v>
      </c>
      <c r="K136" s="210" t="n">
        <v>64</v>
      </c>
      <c r="L136" s="211" t="n">
        <v>0</v>
      </c>
      <c r="M136" s="211"/>
      <c r="N136" s="212" t="n">
        <f aca="false">ROUND(L136*K136)</f>
        <v>0</v>
      </c>
      <c r="O136" s="212"/>
      <c r="P136" s="212"/>
      <c r="Q136" s="212"/>
      <c r="R136" s="173"/>
      <c r="T136" s="213"/>
      <c r="U136" s="44" t="s">
        <v>43</v>
      </c>
      <c r="V136" s="34"/>
      <c r="W136" s="214" t="n">
        <f aca="false">V136*K136</f>
        <v>0</v>
      </c>
      <c r="X136" s="214" t="n">
        <v>0</v>
      </c>
      <c r="Y136" s="214" t="n">
        <f aca="false">X136*K136</f>
        <v>0</v>
      </c>
      <c r="Z136" s="214" t="n">
        <v>0</v>
      </c>
      <c r="AA136" s="215" t="n">
        <f aca="false">Z136*K136</f>
        <v>0</v>
      </c>
      <c r="AR136" s="10" t="s">
        <v>181</v>
      </c>
      <c r="AT136" s="10" t="s">
        <v>177</v>
      </c>
      <c r="AU136" s="10" t="s">
        <v>218</v>
      </c>
      <c r="AY136" s="10" t="s">
        <v>175</v>
      </c>
      <c r="BE136" s="134" t="e">
        <f aca="false">IF(U136="základní";N136;0)</f>
        <v>#VALUE!</v>
      </c>
      <c r="BF136" s="134" t="e">
        <f aca="false">IF(U136="snížená";N136;0)</f>
        <v>#VALUE!</v>
      </c>
      <c r="BG136" s="134" t="e">
        <f aca="false">IF(U136="zákl. přenesená";N136;0)</f>
        <v>#VALUE!</v>
      </c>
      <c r="BH136" s="134" t="e">
        <f aca="false">IF(U136="sníž. přenesená";N136;0)</f>
        <v>#VALUE!</v>
      </c>
      <c r="BI136" s="134" t="e">
        <f aca="false">IF(U136="nulová";N136;0)</f>
        <v>#VALUE!</v>
      </c>
      <c r="BJ136" s="10" t="s">
        <v>88</v>
      </c>
      <c r="BK136" s="134" t="e">
        <f aca="false">ROUND(L136*K136;2)</f>
        <v>#VALUE!</v>
      </c>
      <c r="BL136" s="10" t="s">
        <v>181</v>
      </c>
      <c r="BM136" s="10" t="s">
        <v>1115</v>
      </c>
    </row>
    <row collapsed="false" customFormat="true" customHeight="true" hidden="false" ht="22.5" outlineLevel="0" r="137" s="32">
      <c r="B137" s="171"/>
      <c r="C137" s="206" t="s">
        <v>403</v>
      </c>
      <c r="D137" s="206" t="s">
        <v>177</v>
      </c>
      <c r="E137" s="207" t="s">
        <v>1116</v>
      </c>
      <c r="F137" s="208" t="s">
        <v>1117</v>
      </c>
      <c r="G137" s="208"/>
      <c r="H137" s="208"/>
      <c r="I137" s="208"/>
      <c r="J137" s="209" t="s">
        <v>699</v>
      </c>
      <c r="K137" s="210" t="n">
        <v>8</v>
      </c>
      <c r="L137" s="211" t="n">
        <v>0</v>
      </c>
      <c r="M137" s="211"/>
      <c r="N137" s="212" t="n">
        <f aca="false">ROUND(L137*K137)</f>
        <v>0</v>
      </c>
      <c r="O137" s="212"/>
      <c r="P137" s="212"/>
      <c r="Q137" s="212"/>
      <c r="R137" s="173"/>
      <c r="T137" s="213"/>
      <c r="U137" s="44" t="s">
        <v>43</v>
      </c>
      <c r="V137" s="34"/>
      <c r="W137" s="214" t="n">
        <f aca="false">V137*K137</f>
        <v>0</v>
      </c>
      <c r="X137" s="214" t="n">
        <v>0</v>
      </c>
      <c r="Y137" s="214" t="n">
        <f aca="false">X137*K137</f>
        <v>0</v>
      </c>
      <c r="Z137" s="214" t="n">
        <v>0</v>
      </c>
      <c r="AA137" s="215" t="n">
        <f aca="false">Z137*K137</f>
        <v>0</v>
      </c>
      <c r="AR137" s="10" t="s">
        <v>181</v>
      </c>
      <c r="AT137" s="10" t="s">
        <v>177</v>
      </c>
      <c r="AU137" s="10" t="s">
        <v>218</v>
      </c>
      <c r="AY137" s="10" t="s">
        <v>175</v>
      </c>
      <c r="BE137" s="134" t="e">
        <f aca="false">IF(U137="základní";N137;0)</f>
        <v>#VALUE!</v>
      </c>
      <c r="BF137" s="134" t="e">
        <f aca="false">IF(U137="snížená";N137;0)</f>
        <v>#VALUE!</v>
      </c>
      <c r="BG137" s="134" t="e">
        <f aca="false">IF(U137="zákl. přenesená";N137;0)</f>
        <v>#VALUE!</v>
      </c>
      <c r="BH137" s="134" t="e">
        <f aca="false">IF(U137="sníž. přenesená";N137;0)</f>
        <v>#VALUE!</v>
      </c>
      <c r="BI137" s="134" t="e">
        <f aca="false">IF(U137="nulová";N137;0)</f>
        <v>#VALUE!</v>
      </c>
      <c r="BJ137" s="10" t="s">
        <v>88</v>
      </c>
      <c r="BK137" s="134" t="e">
        <f aca="false">ROUND(L137*K137;2)</f>
        <v>#VALUE!</v>
      </c>
      <c r="BL137" s="10" t="s">
        <v>181</v>
      </c>
      <c r="BM137" s="10" t="s">
        <v>1118</v>
      </c>
    </row>
    <row collapsed="false" customFormat="true" customHeight="true" hidden="false" ht="22.5" outlineLevel="0" r="138" s="32">
      <c r="B138" s="171"/>
      <c r="C138" s="248" t="s">
        <v>408</v>
      </c>
      <c r="D138" s="248" t="s">
        <v>295</v>
      </c>
      <c r="E138" s="249" t="s">
        <v>1119</v>
      </c>
      <c r="F138" s="250" t="s">
        <v>1120</v>
      </c>
      <c r="G138" s="250"/>
      <c r="H138" s="250"/>
      <c r="I138" s="250"/>
      <c r="J138" s="251" t="s">
        <v>699</v>
      </c>
      <c r="K138" s="252" t="n">
        <v>8</v>
      </c>
      <c r="L138" s="253" t="n">
        <v>0</v>
      </c>
      <c r="M138" s="253"/>
      <c r="N138" s="254" t="n">
        <f aca="false">ROUND(L138*K138)</f>
        <v>0</v>
      </c>
      <c r="O138" s="254"/>
      <c r="P138" s="254"/>
      <c r="Q138" s="254"/>
      <c r="R138" s="173"/>
      <c r="T138" s="213"/>
      <c r="U138" s="44" t="s">
        <v>43</v>
      </c>
      <c r="V138" s="34"/>
      <c r="W138" s="214" t="n">
        <f aca="false">V138*K138</f>
        <v>0</v>
      </c>
      <c r="X138" s="214" t="n">
        <v>8E-005</v>
      </c>
      <c r="Y138" s="214" t="n">
        <f aca="false">X138*K138</f>
        <v>0.00064</v>
      </c>
      <c r="Z138" s="214" t="n">
        <v>0</v>
      </c>
      <c r="AA138" s="215" t="n">
        <f aca="false">Z138*K138</f>
        <v>0</v>
      </c>
      <c r="AR138" s="10" t="s">
        <v>258</v>
      </c>
      <c r="AT138" s="10" t="s">
        <v>295</v>
      </c>
      <c r="AU138" s="10" t="s">
        <v>218</v>
      </c>
      <c r="AY138" s="10" t="s">
        <v>175</v>
      </c>
      <c r="BE138" s="134" t="e">
        <f aca="false">IF(U138="základní";N138;0)</f>
        <v>#VALUE!</v>
      </c>
      <c r="BF138" s="134" t="e">
        <f aca="false">IF(U138="snížená";N138;0)</f>
        <v>#VALUE!</v>
      </c>
      <c r="BG138" s="134" t="e">
        <f aca="false">IF(U138="zákl. přenesená";N138;0)</f>
        <v>#VALUE!</v>
      </c>
      <c r="BH138" s="134" t="e">
        <f aca="false">IF(U138="sníž. přenesená";N138;0)</f>
        <v>#VALUE!</v>
      </c>
      <c r="BI138" s="134" t="e">
        <f aca="false">IF(U138="nulová";N138;0)</f>
        <v>#VALUE!</v>
      </c>
      <c r="BJ138" s="10" t="s">
        <v>88</v>
      </c>
      <c r="BK138" s="134" t="e">
        <f aca="false">ROUND(L138*K138;2)</f>
        <v>#VALUE!</v>
      </c>
      <c r="BL138" s="10" t="s">
        <v>181</v>
      </c>
      <c r="BM138" s="10" t="s">
        <v>1121</v>
      </c>
    </row>
    <row collapsed="false" customFormat="true" customHeight="true" hidden="false" ht="22.5" outlineLevel="0" r="139" s="32">
      <c r="B139" s="171"/>
      <c r="C139" s="206" t="s">
        <v>854</v>
      </c>
      <c r="D139" s="206" t="s">
        <v>177</v>
      </c>
      <c r="E139" s="207" t="s">
        <v>1122</v>
      </c>
      <c r="F139" s="208" t="s">
        <v>1123</v>
      </c>
      <c r="G139" s="208"/>
      <c r="H139" s="208"/>
      <c r="I139" s="208"/>
      <c r="J139" s="209" t="s">
        <v>699</v>
      </c>
      <c r="K139" s="210" t="n">
        <v>16</v>
      </c>
      <c r="L139" s="211" t="n">
        <v>0</v>
      </c>
      <c r="M139" s="211"/>
      <c r="N139" s="212" t="n">
        <f aca="false">ROUND(L139*K139)</f>
        <v>0</v>
      </c>
      <c r="O139" s="212"/>
      <c r="P139" s="212"/>
      <c r="Q139" s="212"/>
      <c r="R139" s="173"/>
      <c r="T139" s="213"/>
      <c r="U139" s="44" t="s">
        <v>43</v>
      </c>
      <c r="V139" s="34"/>
      <c r="W139" s="214" t="n">
        <f aca="false">V139*K139</f>
        <v>0</v>
      </c>
      <c r="X139" s="214" t="n">
        <v>0</v>
      </c>
      <c r="Y139" s="214" t="n">
        <f aca="false">X139*K139</f>
        <v>0</v>
      </c>
      <c r="Z139" s="214" t="n">
        <v>0</v>
      </c>
      <c r="AA139" s="215" t="n">
        <f aca="false">Z139*K139</f>
        <v>0</v>
      </c>
      <c r="AR139" s="10" t="s">
        <v>181</v>
      </c>
      <c r="AT139" s="10" t="s">
        <v>177</v>
      </c>
      <c r="AU139" s="10" t="s">
        <v>218</v>
      </c>
      <c r="AY139" s="10" t="s">
        <v>175</v>
      </c>
      <c r="BE139" s="134" t="e">
        <f aca="false">IF(U139="základní";N139;0)</f>
        <v>#VALUE!</v>
      </c>
      <c r="BF139" s="134" t="e">
        <f aca="false">IF(U139="snížená";N139;0)</f>
        <v>#VALUE!</v>
      </c>
      <c r="BG139" s="134" t="e">
        <f aca="false">IF(U139="zákl. přenesená";N139;0)</f>
        <v>#VALUE!</v>
      </c>
      <c r="BH139" s="134" t="e">
        <f aca="false">IF(U139="sníž. přenesená";N139;0)</f>
        <v>#VALUE!</v>
      </c>
      <c r="BI139" s="134" t="e">
        <f aca="false">IF(U139="nulová";N139;0)</f>
        <v>#VALUE!</v>
      </c>
      <c r="BJ139" s="10" t="s">
        <v>88</v>
      </c>
      <c r="BK139" s="134" t="e">
        <f aca="false">ROUND(L139*K139;2)</f>
        <v>#VALUE!</v>
      </c>
      <c r="BL139" s="10" t="s">
        <v>181</v>
      </c>
      <c r="BM139" s="10" t="s">
        <v>1124</v>
      </c>
    </row>
    <row collapsed="false" customFormat="true" customHeight="true" hidden="false" ht="22.5" outlineLevel="0" r="140" s="32">
      <c r="B140" s="171"/>
      <c r="C140" s="206" t="s">
        <v>849</v>
      </c>
      <c r="D140" s="206" t="s">
        <v>177</v>
      </c>
      <c r="E140" s="207" t="s">
        <v>1125</v>
      </c>
      <c r="F140" s="208" t="s">
        <v>1126</v>
      </c>
      <c r="G140" s="208"/>
      <c r="H140" s="208"/>
      <c r="I140" s="208"/>
      <c r="J140" s="209" t="s">
        <v>699</v>
      </c>
      <c r="K140" s="210" t="n">
        <v>16</v>
      </c>
      <c r="L140" s="211" t="n">
        <v>0</v>
      </c>
      <c r="M140" s="211"/>
      <c r="N140" s="212" t="n">
        <f aca="false">ROUND(L140*K140)</f>
        <v>0</v>
      </c>
      <c r="O140" s="212"/>
      <c r="P140" s="212"/>
      <c r="Q140" s="212"/>
      <c r="R140" s="173"/>
      <c r="T140" s="213"/>
      <c r="U140" s="44" t="s">
        <v>43</v>
      </c>
      <c r="V140" s="34"/>
      <c r="W140" s="214" t="n">
        <f aca="false">V140*K140</f>
        <v>0</v>
      </c>
      <c r="X140" s="214" t="n">
        <v>0</v>
      </c>
      <c r="Y140" s="214" t="n">
        <f aca="false">X140*K140</f>
        <v>0</v>
      </c>
      <c r="Z140" s="214" t="n">
        <v>0</v>
      </c>
      <c r="AA140" s="215" t="n">
        <f aca="false">Z140*K140</f>
        <v>0</v>
      </c>
      <c r="AR140" s="10" t="s">
        <v>181</v>
      </c>
      <c r="AT140" s="10" t="s">
        <v>177</v>
      </c>
      <c r="AU140" s="10" t="s">
        <v>218</v>
      </c>
      <c r="AY140" s="10" t="s">
        <v>175</v>
      </c>
      <c r="BE140" s="134" t="e">
        <f aca="false">IF(U140="základní";N140;0)</f>
        <v>#VALUE!</v>
      </c>
      <c r="BF140" s="134" t="e">
        <f aca="false">IF(U140="snížená";N140;0)</f>
        <v>#VALUE!</v>
      </c>
      <c r="BG140" s="134" t="e">
        <f aca="false">IF(U140="zákl. přenesená";N140;0)</f>
        <v>#VALUE!</v>
      </c>
      <c r="BH140" s="134" t="e">
        <f aca="false">IF(U140="sníž. přenesená";N140;0)</f>
        <v>#VALUE!</v>
      </c>
      <c r="BI140" s="134" t="e">
        <f aca="false">IF(U140="nulová";N140;0)</f>
        <v>#VALUE!</v>
      </c>
      <c r="BJ140" s="10" t="s">
        <v>88</v>
      </c>
      <c r="BK140" s="134" t="e">
        <f aca="false">ROUND(L140*K140;2)</f>
        <v>#VALUE!</v>
      </c>
      <c r="BL140" s="10" t="s">
        <v>181</v>
      </c>
      <c r="BM140" s="10" t="s">
        <v>1127</v>
      </c>
    </row>
    <row collapsed="false" customFormat="true" customHeight="true" hidden="false" ht="22.5" outlineLevel="0" r="141" s="32">
      <c r="B141" s="171"/>
      <c r="C141" s="206" t="s">
        <v>605</v>
      </c>
      <c r="D141" s="206" t="s">
        <v>177</v>
      </c>
      <c r="E141" s="207" t="s">
        <v>1128</v>
      </c>
      <c r="F141" s="208" t="s">
        <v>1129</v>
      </c>
      <c r="G141" s="208"/>
      <c r="H141" s="208"/>
      <c r="I141" s="208"/>
      <c r="J141" s="209" t="s">
        <v>699</v>
      </c>
      <c r="K141" s="210" t="n">
        <v>32</v>
      </c>
      <c r="L141" s="211" t="n">
        <v>0</v>
      </c>
      <c r="M141" s="211"/>
      <c r="N141" s="212" t="n">
        <f aca="false">ROUND(L141*K141)</f>
        <v>0</v>
      </c>
      <c r="O141" s="212"/>
      <c r="P141" s="212"/>
      <c r="Q141" s="212"/>
      <c r="R141" s="173"/>
      <c r="T141" s="213"/>
      <c r="U141" s="44" t="s">
        <v>43</v>
      </c>
      <c r="V141" s="34"/>
      <c r="W141" s="214" t="n">
        <f aca="false">V141*K141</f>
        <v>0</v>
      </c>
      <c r="X141" s="214" t="n">
        <v>0</v>
      </c>
      <c r="Y141" s="214" t="n">
        <f aca="false">X141*K141</f>
        <v>0</v>
      </c>
      <c r="Z141" s="214" t="n">
        <v>0</v>
      </c>
      <c r="AA141" s="215" t="n">
        <f aca="false">Z141*K141</f>
        <v>0</v>
      </c>
      <c r="AR141" s="10" t="s">
        <v>181</v>
      </c>
      <c r="AT141" s="10" t="s">
        <v>177</v>
      </c>
      <c r="AU141" s="10" t="s">
        <v>218</v>
      </c>
      <c r="AY141" s="10" t="s">
        <v>175</v>
      </c>
      <c r="BE141" s="134" t="e">
        <f aca="false">IF(U141="základní";N141;0)</f>
        <v>#VALUE!</v>
      </c>
      <c r="BF141" s="134" t="e">
        <f aca="false">IF(U141="snížená";N141;0)</f>
        <v>#VALUE!</v>
      </c>
      <c r="BG141" s="134" t="e">
        <f aca="false">IF(U141="zákl. přenesená";N141;0)</f>
        <v>#VALUE!</v>
      </c>
      <c r="BH141" s="134" t="e">
        <f aca="false">IF(U141="sníž. přenesená";N141;0)</f>
        <v>#VALUE!</v>
      </c>
      <c r="BI141" s="134" t="e">
        <f aca="false">IF(U141="nulová";N141;0)</f>
        <v>#VALUE!</v>
      </c>
      <c r="BJ141" s="10" t="s">
        <v>88</v>
      </c>
      <c r="BK141" s="134" t="e">
        <f aca="false">ROUND(L141*K141;2)</f>
        <v>#VALUE!</v>
      </c>
      <c r="BL141" s="10" t="s">
        <v>181</v>
      </c>
      <c r="BM141" s="10" t="s">
        <v>1130</v>
      </c>
    </row>
    <row collapsed="false" customFormat="true" customHeight="true" hidden="false" ht="67.9" outlineLevel="0" r="142" s="32">
      <c r="B142" s="171"/>
      <c r="C142" s="248" t="s">
        <v>615</v>
      </c>
      <c r="D142" s="248" t="s">
        <v>295</v>
      </c>
      <c r="E142" s="249" t="s">
        <v>1131</v>
      </c>
      <c r="F142" s="250" t="s">
        <v>1132</v>
      </c>
      <c r="G142" s="250"/>
      <c r="H142" s="250"/>
      <c r="I142" s="250"/>
      <c r="J142" s="251" t="s">
        <v>699</v>
      </c>
      <c r="K142" s="252" t="n">
        <v>8</v>
      </c>
      <c r="L142" s="253" t="n">
        <v>0</v>
      </c>
      <c r="M142" s="253"/>
      <c r="N142" s="254" t="n">
        <f aca="false">ROUND(L142*K142)</f>
        <v>0</v>
      </c>
      <c r="O142" s="254"/>
      <c r="P142" s="254"/>
      <c r="Q142" s="254"/>
      <c r="R142" s="173"/>
      <c r="T142" s="213"/>
      <c r="U142" s="44" t="s">
        <v>43</v>
      </c>
      <c r="V142" s="34"/>
      <c r="W142" s="214" t="n">
        <f aca="false">V142*K142</f>
        <v>0</v>
      </c>
      <c r="X142" s="214" t="n">
        <v>8E-005</v>
      </c>
      <c r="Y142" s="214" t="n">
        <f aca="false">X142*K142</f>
        <v>0.00064</v>
      </c>
      <c r="Z142" s="214" t="n">
        <v>0</v>
      </c>
      <c r="AA142" s="215" t="n">
        <f aca="false">Z142*K142</f>
        <v>0</v>
      </c>
      <c r="AR142" s="10" t="s">
        <v>258</v>
      </c>
      <c r="AT142" s="10" t="s">
        <v>295</v>
      </c>
      <c r="AU142" s="10" t="s">
        <v>218</v>
      </c>
      <c r="AY142" s="10" t="s">
        <v>175</v>
      </c>
      <c r="BE142" s="134" t="e">
        <f aca="false">IF(U142="základní";N142;0)</f>
        <v>#VALUE!</v>
      </c>
      <c r="BF142" s="134" t="e">
        <f aca="false">IF(U142="snížená";N142;0)</f>
        <v>#VALUE!</v>
      </c>
      <c r="BG142" s="134" t="e">
        <f aca="false">IF(U142="zákl. přenesená";N142;0)</f>
        <v>#VALUE!</v>
      </c>
      <c r="BH142" s="134" t="e">
        <f aca="false">IF(U142="sníž. přenesená";N142;0)</f>
        <v>#VALUE!</v>
      </c>
      <c r="BI142" s="134" t="e">
        <f aca="false">IF(U142="nulová";N142;0)</f>
        <v>#VALUE!</v>
      </c>
      <c r="BJ142" s="10" t="s">
        <v>88</v>
      </c>
      <c r="BK142" s="134" t="e">
        <f aca="false">ROUND(L142*K142;2)</f>
        <v>#VALUE!</v>
      </c>
      <c r="BL142" s="10" t="s">
        <v>181</v>
      </c>
      <c r="BM142" s="10" t="s">
        <v>1133</v>
      </c>
    </row>
    <row collapsed="false" customFormat="true" customHeight="true" hidden="false" ht="64.15" outlineLevel="0" r="143" s="32">
      <c r="B143" s="171"/>
      <c r="C143" s="248" t="s">
        <v>620</v>
      </c>
      <c r="D143" s="248" t="s">
        <v>295</v>
      </c>
      <c r="E143" s="249" t="s">
        <v>1134</v>
      </c>
      <c r="F143" s="250" t="s">
        <v>1135</v>
      </c>
      <c r="G143" s="250"/>
      <c r="H143" s="250"/>
      <c r="I143" s="250"/>
      <c r="J143" s="251" t="s">
        <v>699</v>
      </c>
      <c r="K143" s="252" t="n">
        <v>8</v>
      </c>
      <c r="L143" s="253" t="n">
        <v>0</v>
      </c>
      <c r="M143" s="253"/>
      <c r="N143" s="254" t="n">
        <f aca="false">ROUND(L143*K143)</f>
        <v>0</v>
      </c>
      <c r="O143" s="254"/>
      <c r="P143" s="254"/>
      <c r="Q143" s="254"/>
      <c r="R143" s="173"/>
      <c r="T143" s="213"/>
      <c r="U143" s="44" t="s">
        <v>43</v>
      </c>
      <c r="V143" s="34"/>
      <c r="W143" s="214" t="n">
        <f aca="false">V143*K143</f>
        <v>0</v>
      </c>
      <c r="X143" s="214" t="n">
        <v>8E-005</v>
      </c>
      <c r="Y143" s="214" t="n">
        <f aca="false">X143*K143</f>
        <v>0.00064</v>
      </c>
      <c r="Z143" s="214" t="n">
        <v>0</v>
      </c>
      <c r="AA143" s="215" t="n">
        <f aca="false">Z143*K143</f>
        <v>0</v>
      </c>
      <c r="AR143" s="10" t="s">
        <v>258</v>
      </c>
      <c r="AT143" s="10" t="s">
        <v>295</v>
      </c>
      <c r="AU143" s="10" t="s">
        <v>218</v>
      </c>
      <c r="AY143" s="10" t="s">
        <v>175</v>
      </c>
      <c r="BE143" s="134" t="e">
        <f aca="false">IF(U143="základní";N143;0)</f>
        <v>#VALUE!</v>
      </c>
      <c r="BF143" s="134" t="e">
        <f aca="false">IF(U143="snížená";N143;0)</f>
        <v>#VALUE!</v>
      </c>
      <c r="BG143" s="134" t="e">
        <f aca="false">IF(U143="zákl. přenesená";N143;0)</f>
        <v>#VALUE!</v>
      </c>
      <c r="BH143" s="134" t="e">
        <f aca="false">IF(U143="sníž. přenesená";N143;0)</f>
        <v>#VALUE!</v>
      </c>
      <c r="BI143" s="134" t="e">
        <f aca="false">IF(U143="nulová";N143;0)</f>
        <v>#VALUE!</v>
      </c>
      <c r="BJ143" s="10" t="s">
        <v>88</v>
      </c>
      <c r="BK143" s="134" t="e">
        <f aca="false">ROUND(L143*K143;2)</f>
        <v>#VALUE!</v>
      </c>
      <c r="BL143" s="10" t="s">
        <v>181</v>
      </c>
      <c r="BM143" s="10" t="s">
        <v>1136</v>
      </c>
    </row>
    <row collapsed="false" customFormat="true" customHeight="true" hidden="false" ht="22.5" outlineLevel="0" r="144" s="32">
      <c r="B144" s="171"/>
      <c r="C144" s="206" t="s">
        <v>627</v>
      </c>
      <c r="D144" s="206" t="s">
        <v>177</v>
      </c>
      <c r="E144" s="207" t="s">
        <v>1137</v>
      </c>
      <c r="F144" s="208" t="s">
        <v>1138</v>
      </c>
      <c r="G144" s="208"/>
      <c r="H144" s="208"/>
      <c r="I144" s="208"/>
      <c r="J144" s="209" t="s">
        <v>699</v>
      </c>
      <c r="K144" s="210" t="n">
        <v>8</v>
      </c>
      <c r="L144" s="211" t="n">
        <v>0</v>
      </c>
      <c r="M144" s="211"/>
      <c r="N144" s="212" t="n">
        <f aca="false">ROUND(L144*K144)</f>
        <v>0</v>
      </c>
      <c r="O144" s="212"/>
      <c r="P144" s="212"/>
      <c r="Q144" s="212"/>
      <c r="R144" s="173"/>
      <c r="T144" s="213"/>
      <c r="U144" s="44" t="s">
        <v>43</v>
      </c>
      <c r="V144" s="34"/>
      <c r="W144" s="214" t="n">
        <f aca="false">V144*K144</f>
        <v>0</v>
      </c>
      <c r="X144" s="214" t="n">
        <v>0</v>
      </c>
      <c r="Y144" s="214" t="n">
        <f aca="false">X144*K144</f>
        <v>0</v>
      </c>
      <c r="Z144" s="214" t="n">
        <v>0</v>
      </c>
      <c r="AA144" s="215" t="n">
        <f aca="false">Z144*K144</f>
        <v>0</v>
      </c>
      <c r="AR144" s="10" t="s">
        <v>181</v>
      </c>
      <c r="AT144" s="10" t="s">
        <v>177</v>
      </c>
      <c r="AU144" s="10" t="s">
        <v>218</v>
      </c>
      <c r="AY144" s="10" t="s">
        <v>175</v>
      </c>
      <c r="BE144" s="134" t="e">
        <f aca="false">IF(U144="základní";N144;0)</f>
        <v>#VALUE!</v>
      </c>
      <c r="BF144" s="134" t="e">
        <f aca="false">IF(U144="snížená";N144;0)</f>
        <v>#VALUE!</v>
      </c>
      <c r="BG144" s="134" t="e">
        <f aca="false">IF(U144="zákl. přenesená";N144;0)</f>
        <v>#VALUE!</v>
      </c>
      <c r="BH144" s="134" t="e">
        <f aca="false">IF(U144="sníž. přenesená";N144;0)</f>
        <v>#VALUE!</v>
      </c>
      <c r="BI144" s="134" t="e">
        <f aca="false">IF(U144="nulová";N144;0)</f>
        <v>#VALUE!</v>
      </c>
      <c r="BJ144" s="10" t="s">
        <v>88</v>
      </c>
      <c r="BK144" s="134" t="e">
        <f aca="false">ROUND(L144*K144;2)</f>
        <v>#VALUE!</v>
      </c>
      <c r="BL144" s="10" t="s">
        <v>181</v>
      </c>
      <c r="BM144" s="10" t="s">
        <v>1139</v>
      </c>
    </row>
    <row collapsed="false" customFormat="true" customHeight="true" hidden="false" ht="31.5" outlineLevel="0" r="145" s="32">
      <c r="B145" s="171"/>
      <c r="C145" s="248" t="s">
        <v>640</v>
      </c>
      <c r="D145" s="248" t="s">
        <v>295</v>
      </c>
      <c r="E145" s="249" t="s">
        <v>1140</v>
      </c>
      <c r="F145" s="250" t="s">
        <v>1141</v>
      </c>
      <c r="G145" s="250"/>
      <c r="H145" s="250"/>
      <c r="I145" s="250"/>
      <c r="J145" s="251" t="s">
        <v>699</v>
      </c>
      <c r="K145" s="252" t="n">
        <v>8</v>
      </c>
      <c r="L145" s="253" t="n">
        <v>0</v>
      </c>
      <c r="M145" s="253"/>
      <c r="N145" s="254" t="n">
        <f aca="false">ROUND(L145*K145)</f>
        <v>0</v>
      </c>
      <c r="O145" s="254"/>
      <c r="P145" s="254"/>
      <c r="Q145" s="254"/>
      <c r="R145" s="173"/>
      <c r="T145" s="213"/>
      <c r="U145" s="44" t="s">
        <v>43</v>
      </c>
      <c r="V145" s="34"/>
      <c r="W145" s="214" t="n">
        <f aca="false">V145*K145</f>
        <v>0</v>
      </c>
      <c r="X145" s="214" t="n">
        <v>8E-005</v>
      </c>
      <c r="Y145" s="214" t="n">
        <f aca="false">X145*K145</f>
        <v>0.00064</v>
      </c>
      <c r="Z145" s="214" t="n">
        <v>0</v>
      </c>
      <c r="AA145" s="215" t="n">
        <f aca="false">Z145*K145</f>
        <v>0</v>
      </c>
      <c r="AR145" s="10" t="s">
        <v>258</v>
      </c>
      <c r="AT145" s="10" t="s">
        <v>295</v>
      </c>
      <c r="AU145" s="10" t="s">
        <v>218</v>
      </c>
      <c r="AY145" s="10" t="s">
        <v>175</v>
      </c>
      <c r="BE145" s="134" t="e">
        <f aca="false">IF(U145="základní";N145;0)</f>
        <v>#VALUE!</v>
      </c>
      <c r="BF145" s="134" t="e">
        <f aca="false">IF(U145="snížená";N145;0)</f>
        <v>#VALUE!</v>
      </c>
      <c r="BG145" s="134" t="e">
        <f aca="false">IF(U145="zákl. přenesená";N145;0)</f>
        <v>#VALUE!</v>
      </c>
      <c r="BH145" s="134" t="e">
        <f aca="false">IF(U145="sníž. přenesená";N145;0)</f>
        <v>#VALUE!</v>
      </c>
      <c r="BI145" s="134" t="e">
        <f aca="false">IF(U145="nulová";N145;0)</f>
        <v>#VALUE!</v>
      </c>
      <c r="BJ145" s="10" t="s">
        <v>88</v>
      </c>
      <c r="BK145" s="134" t="e">
        <f aca="false">ROUND(L145*K145;2)</f>
        <v>#VALUE!</v>
      </c>
      <c r="BL145" s="10" t="s">
        <v>181</v>
      </c>
      <c r="BM145" s="10" t="s">
        <v>1142</v>
      </c>
    </row>
    <row collapsed="false" customFormat="true" customHeight="true" hidden="false" ht="22.5" outlineLevel="0" r="146" s="32">
      <c r="B146" s="171"/>
      <c r="C146" s="206" t="s">
        <v>664</v>
      </c>
      <c r="D146" s="206" t="s">
        <v>177</v>
      </c>
      <c r="E146" s="207" t="s">
        <v>1143</v>
      </c>
      <c r="F146" s="208" t="s">
        <v>1144</v>
      </c>
      <c r="G146" s="208"/>
      <c r="H146" s="208"/>
      <c r="I146" s="208"/>
      <c r="J146" s="209" t="s">
        <v>303</v>
      </c>
      <c r="K146" s="210" t="n">
        <v>120</v>
      </c>
      <c r="L146" s="211" t="n">
        <v>0</v>
      </c>
      <c r="M146" s="211"/>
      <c r="N146" s="212" t="n">
        <f aca="false">ROUND(L146*K146)</f>
        <v>0</v>
      </c>
      <c r="O146" s="212"/>
      <c r="P146" s="212"/>
      <c r="Q146" s="212"/>
      <c r="R146" s="173"/>
      <c r="T146" s="213"/>
      <c r="U146" s="44" t="s">
        <v>43</v>
      </c>
      <c r="V146" s="34"/>
      <c r="W146" s="214" t="n">
        <f aca="false">V146*K146</f>
        <v>0</v>
      </c>
      <c r="X146" s="214" t="n">
        <v>0</v>
      </c>
      <c r="Y146" s="214" t="n">
        <f aca="false">X146*K146</f>
        <v>0</v>
      </c>
      <c r="Z146" s="214" t="n">
        <v>0</v>
      </c>
      <c r="AA146" s="215" t="n">
        <f aca="false">Z146*K146</f>
        <v>0</v>
      </c>
      <c r="AR146" s="10" t="s">
        <v>181</v>
      </c>
      <c r="AT146" s="10" t="s">
        <v>177</v>
      </c>
      <c r="AU146" s="10" t="s">
        <v>218</v>
      </c>
      <c r="AY146" s="10" t="s">
        <v>175</v>
      </c>
      <c r="BE146" s="134" t="e">
        <f aca="false">IF(U146="základní";N146;0)</f>
        <v>#VALUE!</v>
      </c>
      <c r="BF146" s="134" t="e">
        <f aca="false">IF(U146="snížená";N146;0)</f>
        <v>#VALUE!</v>
      </c>
      <c r="BG146" s="134" t="e">
        <f aca="false">IF(U146="zákl. přenesená";N146;0)</f>
        <v>#VALUE!</v>
      </c>
      <c r="BH146" s="134" t="e">
        <f aca="false">IF(U146="sníž. přenesená";N146;0)</f>
        <v>#VALUE!</v>
      </c>
      <c r="BI146" s="134" t="e">
        <f aca="false">IF(U146="nulová";N146;0)</f>
        <v>#VALUE!</v>
      </c>
      <c r="BJ146" s="10" t="s">
        <v>88</v>
      </c>
      <c r="BK146" s="134" t="e">
        <f aca="false">ROUND(L146*K146;2)</f>
        <v>#VALUE!</v>
      </c>
      <c r="BL146" s="10" t="s">
        <v>181</v>
      </c>
      <c r="BM146" s="10" t="s">
        <v>1145</v>
      </c>
    </row>
    <row collapsed="false" customFormat="true" customHeight="true" hidden="false" ht="22.5" outlineLevel="0" r="147" s="32">
      <c r="B147" s="171"/>
      <c r="C147" s="248" t="s">
        <v>894</v>
      </c>
      <c r="D147" s="248" t="s">
        <v>295</v>
      </c>
      <c r="E147" s="249" t="s">
        <v>1146</v>
      </c>
      <c r="F147" s="250" t="s">
        <v>1147</v>
      </c>
      <c r="G147" s="250"/>
      <c r="H147" s="250"/>
      <c r="I147" s="250"/>
      <c r="J147" s="251" t="s">
        <v>1148</v>
      </c>
      <c r="K147" s="252" t="n">
        <v>120</v>
      </c>
      <c r="L147" s="253" t="n">
        <v>0</v>
      </c>
      <c r="M147" s="253"/>
      <c r="N147" s="254" t="n">
        <f aca="false">ROUND(L147*K147)</f>
        <v>0</v>
      </c>
      <c r="O147" s="254"/>
      <c r="P147" s="254"/>
      <c r="Q147" s="254"/>
      <c r="R147" s="173"/>
      <c r="T147" s="213"/>
      <c r="U147" s="44" t="s">
        <v>43</v>
      </c>
      <c r="V147" s="34"/>
      <c r="W147" s="214" t="n">
        <f aca="false">V147*K147</f>
        <v>0</v>
      </c>
      <c r="X147" s="214" t="n">
        <v>0.001</v>
      </c>
      <c r="Y147" s="214" t="n">
        <f aca="false">X147*K147</f>
        <v>0.12</v>
      </c>
      <c r="Z147" s="214" t="n">
        <v>0</v>
      </c>
      <c r="AA147" s="215" t="n">
        <f aca="false">Z147*K147</f>
        <v>0</v>
      </c>
      <c r="AR147" s="10" t="s">
        <v>258</v>
      </c>
      <c r="AT147" s="10" t="s">
        <v>295</v>
      </c>
      <c r="AU147" s="10" t="s">
        <v>218</v>
      </c>
      <c r="AY147" s="10" t="s">
        <v>175</v>
      </c>
      <c r="BE147" s="134" t="e">
        <f aca="false">IF(U147="základní";N147;0)</f>
        <v>#VALUE!</v>
      </c>
      <c r="BF147" s="134" t="e">
        <f aca="false">IF(U147="snížená";N147;0)</f>
        <v>#VALUE!</v>
      </c>
      <c r="BG147" s="134" t="e">
        <f aca="false">IF(U147="zákl. přenesená";N147;0)</f>
        <v>#VALUE!</v>
      </c>
      <c r="BH147" s="134" t="e">
        <f aca="false">IF(U147="sníž. přenesená";N147;0)</f>
        <v>#VALUE!</v>
      </c>
      <c r="BI147" s="134" t="e">
        <f aca="false">IF(U147="nulová";N147;0)</f>
        <v>#VALUE!</v>
      </c>
      <c r="BJ147" s="10" t="s">
        <v>88</v>
      </c>
      <c r="BK147" s="134" t="e">
        <f aca="false">ROUND(L147*K147;2)</f>
        <v>#VALUE!</v>
      </c>
      <c r="BL147" s="10" t="s">
        <v>181</v>
      </c>
      <c r="BM147" s="10" t="s">
        <v>1149</v>
      </c>
    </row>
    <row collapsed="false" customFormat="true" customHeight="true" hidden="false" ht="22.5" outlineLevel="0" r="148" s="32">
      <c r="B148" s="171"/>
      <c r="C148" s="206" t="s">
        <v>920</v>
      </c>
      <c r="D148" s="206" t="s">
        <v>177</v>
      </c>
      <c r="E148" s="207" t="s">
        <v>1150</v>
      </c>
      <c r="F148" s="208" t="s">
        <v>1151</v>
      </c>
      <c r="G148" s="208"/>
      <c r="H148" s="208"/>
      <c r="I148" s="208"/>
      <c r="J148" s="209" t="s">
        <v>303</v>
      </c>
      <c r="K148" s="210" t="n">
        <v>16</v>
      </c>
      <c r="L148" s="211" t="n">
        <v>0</v>
      </c>
      <c r="M148" s="211"/>
      <c r="N148" s="212" t="n">
        <f aca="false">ROUND(L148*K148)</f>
        <v>0</v>
      </c>
      <c r="O148" s="212"/>
      <c r="P148" s="212"/>
      <c r="Q148" s="212"/>
      <c r="R148" s="173"/>
      <c r="T148" s="213"/>
      <c r="U148" s="44" t="s">
        <v>43</v>
      </c>
      <c r="V148" s="34"/>
      <c r="W148" s="214" t="n">
        <f aca="false">V148*K148</f>
        <v>0</v>
      </c>
      <c r="X148" s="214" t="n">
        <v>0</v>
      </c>
      <c r="Y148" s="214" t="n">
        <f aca="false">X148*K148</f>
        <v>0</v>
      </c>
      <c r="Z148" s="214" t="n">
        <v>0</v>
      </c>
      <c r="AA148" s="215" t="n">
        <f aca="false">Z148*K148</f>
        <v>0</v>
      </c>
      <c r="AR148" s="10" t="s">
        <v>181</v>
      </c>
      <c r="AT148" s="10" t="s">
        <v>177</v>
      </c>
      <c r="AU148" s="10" t="s">
        <v>218</v>
      </c>
      <c r="AY148" s="10" t="s">
        <v>175</v>
      </c>
      <c r="BE148" s="134" t="e">
        <f aca="false">IF(U148="základní";N148;0)</f>
        <v>#VALUE!</v>
      </c>
      <c r="BF148" s="134" t="e">
        <f aca="false">IF(U148="snížená";N148;0)</f>
        <v>#VALUE!</v>
      </c>
      <c r="BG148" s="134" t="e">
        <f aca="false">IF(U148="zákl. přenesená";N148;0)</f>
        <v>#VALUE!</v>
      </c>
      <c r="BH148" s="134" t="e">
        <f aca="false">IF(U148="sníž. přenesená";N148;0)</f>
        <v>#VALUE!</v>
      </c>
      <c r="BI148" s="134" t="e">
        <f aca="false">IF(U148="nulová";N148;0)</f>
        <v>#VALUE!</v>
      </c>
      <c r="BJ148" s="10" t="s">
        <v>88</v>
      </c>
      <c r="BK148" s="134" t="e">
        <f aca="false">ROUND(L148*K148;2)</f>
        <v>#VALUE!</v>
      </c>
      <c r="BL148" s="10" t="s">
        <v>181</v>
      </c>
      <c r="BM148" s="10" t="s">
        <v>1152</v>
      </c>
    </row>
    <row collapsed="false" customFormat="true" customHeight="true" hidden="false" ht="22.5" outlineLevel="0" r="149" s="32">
      <c r="B149" s="171"/>
      <c r="C149" s="248" t="s">
        <v>1153</v>
      </c>
      <c r="D149" s="248" t="s">
        <v>295</v>
      </c>
      <c r="E149" s="249" t="s">
        <v>1154</v>
      </c>
      <c r="F149" s="250" t="s">
        <v>1155</v>
      </c>
      <c r="G149" s="250"/>
      <c r="H149" s="250"/>
      <c r="I149" s="250"/>
      <c r="J149" s="251" t="s">
        <v>1148</v>
      </c>
      <c r="K149" s="252" t="n">
        <v>16</v>
      </c>
      <c r="L149" s="253" t="n">
        <v>0</v>
      </c>
      <c r="M149" s="253"/>
      <c r="N149" s="254" t="n">
        <f aca="false">ROUND(L149*K149)</f>
        <v>0</v>
      </c>
      <c r="O149" s="254"/>
      <c r="P149" s="254"/>
      <c r="Q149" s="254"/>
      <c r="R149" s="173"/>
      <c r="T149" s="213"/>
      <c r="U149" s="44" t="s">
        <v>43</v>
      </c>
      <c r="V149" s="34"/>
      <c r="W149" s="214" t="n">
        <f aca="false">V149*K149</f>
        <v>0</v>
      </c>
      <c r="X149" s="214" t="n">
        <v>0.001</v>
      </c>
      <c r="Y149" s="214" t="n">
        <f aca="false">X149*K149</f>
        <v>0.016</v>
      </c>
      <c r="Z149" s="214" t="n">
        <v>0</v>
      </c>
      <c r="AA149" s="215" t="n">
        <f aca="false">Z149*K149</f>
        <v>0</v>
      </c>
      <c r="AR149" s="10" t="s">
        <v>258</v>
      </c>
      <c r="AT149" s="10" t="s">
        <v>295</v>
      </c>
      <c r="AU149" s="10" t="s">
        <v>218</v>
      </c>
      <c r="AY149" s="10" t="s">
        <v>175</v>
      </c>
      <c r="BE149" s="134" t="e">
        <f aca="false">IF(U149="základní";N149;0)</f>
        <v>#VALUE!</v>
      </c>
      <c r="BF149" s="134" t="e">
        <f aca="false">IF(U149="snížená";N149;0)</f>
        <v>#VALUE!</v>
      </c>
      <c r="BG149" s="134" t="e">
        <f aca="false">IF(U149="zákl. přenesená";N149;0)</f>
        <v>#VALUE!</v>
      </c>
      <c r="BH149" s="134" t="e">
        <f aca="false">IF(U149="sníž. přenesená";N149;0)</f>
        <v>#VALUE!</v>
      </c>
      <c r="BI149" s="134" t="e">
        <f aca="false">IF(U149="nulová";N149;0)</f>
        <v>#VALUE!</v>
      </c>
      <c r="BJ149" s="10" t="s">
        <v>88</v>
      </c>
      <c r="BK149" s="134" t="e">
        <f aca="false">ROUND(L149*K149;2)</f>
        <v>#VALUE!</v>
      </c>
      <c r="BL149" s="10" t="s">
        <v>181</v>
      </c>
      <c r="BM149" s="10" t="s">
        <v>1156</v>
      </c>
    </row>
    <row collapsed="false" customFormat="true" customHeight="true" hidden="false" ht="22.5" outlineLevel="0" r="150" s="32">
      <c r="B150" s="171"/>
      <c r="C150" s="206" t="s">
        <v>916</v>
      </c>
      <c r="D150" s="206" t="s">
        <v>177</v>
      </c>
      <c r="E150" s="207" t="s">
        <v>1157</v>
      </c>
      <c r="F150" s="208" t="s">
        <v>1151</v>
      </c>
      <c r="G150" s="208"/>
      <c r="H150" s="208"/>
      <c r="I150" s="208"/>
      <c r="J150" s="209" t="s">
        <v>303</v>
      </c>
      <c r="K150" s="210" t="n">
        <v>102</v>
      </c>
      <c r="L150" s="211" t="n">
        <v>0</v>
      </c>
      <c r="M150" s="211"/>
      <c r="N150" s="212" t="n">
        <f aca="false">ROUND(L150*K150)</f>
        <v>0</v>
      </c>
      <c r="O150" s="212"/>
      <c r="P150" s="212"/>
      <c r="Q150" s="212"/>
      <c r="R150" s="173"/>
      <c r="T150" s="213"/>
      <c r="U150" s="44" t="s">
        <v>43</v>
      </c>
      <c r="V150" s="34"/>
      <c r="W150" s="214" t="n">
        <f aca="false">V150*K150</f>
        <v>0</v>
      </c>
      <c r="X150" s="214" t="n">
        <v>0</v>
      </c>
      <c r="Y150" s="214" t="n">
        <f aca="false">X150*K150</f>
        <v>0</v>
      </c>
      <c r="Z150" s="214" t="n">
        <v>0</v>
      </c>
      <c r="AA150" s="215" t="n">
        <f aca="false">Z150*K150</f>
        <v>0</v>
      </c>
      <c r="AR150" s="10" t="s">
        <v>181</v>
      </c>
      <c r="AT150" s="10" t="s">
        <v>177</v>
      </c>
      <c r="AU150" s="10" t="s">
        <v>218</v>
      </c>
      <c r="AY150" s="10" t="s">
        <v>175</v>
      </c>
      <c r="BE150" s="134" t="e">
        <f aca="false">IF(U150="základní";N150;0)</f>
        <v>#VALUE!</v>
      </c>
      <c r="BF150" s="134" t="e">
        <f aca="false">IF(U150="snížená";N150;0)</f>
        <v>#VALUE!</v>
      </c>
      <c r="BG150" s="134" t="e">
        <f aca="false">IF(U150="zákl. přenesená";N150;0)</f>
        <v>#VALUE!</v>
      </c>
      <c r="BH150" s="134" t="e">
        <f aca="false">IF(U150="sníž. přenesená";N150;0)</f>
        <v>#VALUE!</v>
      </c>
      <c r="BI150" s="134" t="e">
        <f aca="false">IF(U150="nulová";N150;0)</f>
        <v>#VALUE!</v>
      </c>
      <c r="BJ150" s="10" t="s">
        <v>88</v>
      </c>
      <c r="BK150" s="134" t="e">
        <f aca="false">ROUND(L150*K150;2)</f>
        <v>#VALUE!</v>
      </c>
      <c r="BL150" s="10" t="s">
        <v>181</v>
      </c>
      <c r="BM150" s="10" t="s">
        <v>1158</v>
      </c>
    </row>
    <row collapsed="false" customFormat="true" customHeight="true" hidden="false" ht="22.5" outlineLevel="0" r="151" s="32">
      <c r="B151" s="171"/>
      <c r="C151" s="248" t="s">
        <v>632</v>
      </c>
      <c r="D151" s="248" t="s">
        <v>295</v>
      </c>
      <c r="E151" s="249" t="s">
        <v>1159</v>
      </c>
      <c r="F151" s="250" t="s">
        <v>1160</v>
      </c>
      <c r="G151" s="250"/>
      <c r="H151" s="250"/>
      <c r="I151" s="250"/>
      <c r="J151" s="251" t="s">
        <v>1148</v>
      </c>
      <c r="K151" s="252" t="n">
        <v>17.5</v>
      </c>
      <c r="L151" s="253" t="n">
        <v>0</v>
      </c>
      <c r="M151" s="253"/>
      <c r="N151" s="254" t="n">
        <f aca="false">ROUND(L151*K151)</f>
        <v>0</v>
      </c>
      <c r="O151" s="254"/>
      <c r="P151" s="254"/>
      <c r="Q151" s="254"/>
      <c r="R151" s="173"/>
      <c r="T151" s="213"/>
      <c r="U151" s="44" t="s">
        <v>43</v>
      </c>
      <c r="V151" s="34"/>
      <c r="W151" s="214" t="n">
        <f aca="false">V151*K151</f>
        <v>0</v>
      </c>
      <c r="X151" s="214" t="n">
        <v>0.001</v>
      </c>
      <c r="Y151" s="214" t="n">
        <f aca="false">X151*K151</f>
        <v>0.0175</v>
      </c>
      <c r="Z151" s="214" t="n">
        <v>0</v>
      </c>
      <c r="AA151" s="215" t="n">
        <f aca="false">Z151*K151</f>
        <v>0</v>
      </c>
      <c r="AR151" s="10" t="s">
        <v>258</v>
      </c>
      <c r="AT151" s="10" t="s">
        <v>295</v>
      </c>
      <c r="AU151" s="10" t="s">
        <v>218</v>
      </c>
      <c r="AY151" s="10" t="s">
        <v>175</v>
      </c>
      <c r="BE151" s="134" t="e">
        <f aca="false">IF(U151="základní";N151;0)</f>
        <v>#VALUE!</v>
      </c>
      <c r="BF151" s="134" t="e">
        <f aca="false">IF(U151="snížená";N151;0)</f>
        <v>#VALUE!</v>
      </c>
      <c r="BG151" s="134" t="e">
        <f aca="false">IF(U151="zákl. přenesená";N151;0)</f>
        <v>#VALUE!</v>
      </c>
      <c r="BH151" s="134" t="e">
        <f aca="false">IF(U151="sníž. přenesená";N151;0)</f>
        <v>#VALUE!</v>
      </c>
      <c r="BI151" s="134" t="e">
        <f aca="false">IF(U151="nulová";N151;0)</f>
        <v>#VALUE!</v>
      </c>
      <c r="BJ151" s="10" t="s">
        <v>88</v>
      </c>
      <c r="BK151" s="134" t="e">
        <f aca="false">ROUND(L151*K151;2)</f>
        <v>#VALUE!</v>
      </c>
      <c r="BL151" s="10" t="s">
        <v>181</v>
      </c>
      <c r="BM151" s="10" t="s">
        <v>1161</v>
      </c>
    </row>
    <row collapsed="false" customFormat="true" customHeight="true" hidden="false" ht="22.5" outlineLevel="0" r="152" s="32">
      <c r="B152" s="171"/>
      <c r="C152" s="206" t="s">
        <v>1162</v>
      </c>
      <c r="D152" s="206" t="s">
        <v>177</v>
      </c>
      <c r="E152" s="207" t="s">
        <v>1163</v>
      </c>
      <c r="F152" s="208" t="s">
        <v>1164</v>
      </c>
      <c r="G152" s="208"/>
      <c r="H152" s="208"/>
      <c r="I152" s="208"/>
      <c r="J152" s="209" t="s">
        <v>699</v>
      </c>
      <c r="K152" s="210" t="n">
        <v>8</v>
      </c>
      <c r="L152" s="211" t="n">
        <v>0</v>
      </c>
      <c r="M152" s="211"/>
      <c r="N152" s="212" t="n">
        <f aca="false">ROUND(L152*K152)</f>
        <v>0</v>
      </c>
      <c r="O152" s="212"/>
      <c r="P152" s="212"/>
      <c r="Q152" s="212"/>
      <c r="R152" s="173"/>
      <c r="T152" s="213"/>
      <c r="U152" s="44" t="s">
        <v>43</v>
      </c>
      <c r="V152" s="34"/>
      <c r="W152" s="214" t="n">
        <f aca="false">V152*K152</f>
        <v>0</v>
      </c>
      <c r="X152" s="214" t="n">
        <v>0</v>
      </c>
      <c r="Y152" s="214" t="n">
        <f aca="false">X152*K152</f>
        <v>0</v>
      </c>
      <c r="Z152" s="214" t="n">
        <v>0</v>
      </c>
      <c r="AA152" s="215" t="n">
        <f aca="false">Z152*K152</f>
        <v>0</v>
      </c>
      <c r="AR152" s="10" t="s">
        <v>181</v>
      </c>
      <c r="AT152" s="10" t="s">
        <v>177</v>
      </c>
      <c r="AU152" s="10" t="s">
        <v>218</v>
      </c>
      <c r="AY152" s="10" t="s">
        <v>175</v>
      </c>
      <c r="BE152" s="134" t="e">
        <f aca="false">IF(U152="základní";N152;0)</f>
        <v>#VALUE!</v>
      </c>
      <c r="BF152" s="134" t="e">
        <f aca="false">IF(U152="snížená";N152;0)</f>
        <v>#VALUE!</v>
      </c>
      <c r="BG152" s="134" t="e">
        <f aca="false">IF(U152="zákl. přenesená";N152;0)</f>
        <v>#VALUE!</v>
      </c>
      <c r="BH152" s="134" t="e">
        <f aca="false">IF(U152="sníž. přenesená";N152;0)</f>
        <v>#VALUE!</v>
      </c>
      <c r="BI152" s="134" t="e">
        <f aca="false">IF(U152="nulová";N152;0)</f>
        <v>#VALUE!</v>
      </c>
      <c r="BJ152" s="10" t="s">
        <v>88</v>
      </c>
      <c r="BK152" s="134" t="e">
        <f aca="false">ROUND(L152*K152;2)</f>
        <v>#VALUE!</v>
      </c>
      <c r="BL152" s="10" t="s">
        <v>181</v>
      </c>
      <c r="BM152" s="10" t="s">
        <v>1165</v>
      </c>
    </row>
    <row collapsed="false" customFormat="true" customHeight="true" hidden="false" ht="22.5" outlineLevel="0" r="153" s="32">
      <c r="B153" s="171"/>
      <c r="C153" s="248" t="s">
        <v>579</v>
      </c>
      <c r="D153" s="248" t="s">
        <v>295</v>
      </c>
      <c r="E153" s="249" t="s">
        <v>1166</v>
      </c>
      <c r="F153" s="250" t="s">
        <v>1167</v>
      </c>
      <c r="G153" s="250"/>
      <c r="H153" s="250"/>
      <c r="I153" s="250"/>
      <c r="J153" s="251" t="s">
        <v>699</v>
      </c>
      <c r="K153" s="252" t="n">
        <v>8</v>
      </c>
      <c r="L153" s="253" t="n">
        <v>0</v>
      </c>
      <c r="M153" s="253"/>
      <c r="N153" s="254" t="n">
        <f aca="false">ROUND(L153*K153)</f>
        <v>0</v>
      </c>
      <c r="O153" s="254"/>
      <c r="P153" s="254"/>
      <c r="Q153" s="254"/>
      <c r="R153" s="173"/>
      <c r="T153" s="213"/>
      <c r="U153" s="44" t="s">
        <v>43</v>
      </c>
      <c r="V153" s="34"/>
      <c r="W153" s="214" t="n">
        <f aca="false">V153*K153</f>
        <v>0</v>
      </c>
      <c r="X153" s="214" t="n">
        <v>0.004</v>
      </c>
      <c r="Y153" s="214" t="n">
        <f aca="false">X153*K153</f>
        <v>0.032</v>
      </c>
      <c r="Z153" s="214" t="n">
        <v>0</v>
      </c>
      <c r="AA153" s="215" t="n">
        <f aca="false">Z153*K153</f>
        <v>0</v>
      </c>
      <c r="AR153" s="10" t="s">
        <v>258</v>
      </c>
      <c r="AT153" s="10" t="s">
        <v>295</v>
      </c>
      <c r="AU153" s="10" t="s">
        <v>218</v>
      </c>
      <c r="AY153" s="10" t="s">
        <v>175</v>
      </c>
      <c r="BE153" s="134" t="e">
        <f aca="false">IF(U153="základní";N153;0)</f>
        <v>#VALUE!</v>
      </c>
      <c r="BF153" s="134" t="e">
        <f aca="false">IF(U153="snížená";N153;0)</f>
        <v>#VALUE!</v>
      </c>
      <c r="BG153" s="134" t="e">
        <f aca="false">IF(U153="zákl. přenesená";N153;0)</f>
        <v>#VALUE!</v>
      </c>
      <c r="BH153" s="134" t="e">
        <f aca="false">IF(U153="sníž. přenesená";N153;0)</f>
        <v>#VALUE!</v>
      </c>
      <c r="BI153" s="134" t="e">
        <f aca="false">IF(U153="nulová";N153;0)</f>
        <v>#VALUE!</v>
      </c>
      <c r="BJ153" s="10" t="s">
        <v>88</v>
      </c>
      <c r="BK153" s="134" t="e">
        <f aca="false">ROUND(L153*K153;2)</f>
        <v>#VALUE!</v>
      </c>
      <c r="BL153" s="10" t="s">
        <v>181</v>
      </c>
      <c r="BM153" s="10" t="s">
        <v>1168</v>
      </c>
    </row>
    <row collapsed="false" customFormat="true" customHeight="true" hidden="false" ht="31.5" outlineLevel="0" r="154" s="32">
      <c r="B154" s="171"/>
      <c r="C154" s="248" t="s">
        <v>393</v>
      </c>
      <c r="D154" s="248" t="s">
        <v>295</v>
      </c>
      <c r="E154" s="249" t="s">
        <v>1169</v>
      </c>
      <c r="F154" s="250" t="s">
        <v>1170</v>
      </c>
      <c r="G154" s="250"/>
      <c r="H154" s="250"/>
      <c r="I154" s="250"/>
      <c r="J154" s="251" t="s">
        <v>699</v>
      </c>
      <c r="K154" s="252" t="n">
        <v>8</v>
      </c>
      <c r="L154" s="253" t="n">
        <v>0</v>
      </c>
      <c r="M154" s="253"/>
      <c r="N154" s="254" t="n">
        <f aca="false">ROUND(L154*K154)</f>
        <v>0</v>
      </c>
      <c r="O154" s="254"/>
      <c r="P154" s="254"/>
      <c r="Q154" s="254"/>
      <c r="R154" s="173"/>
      <c r="T154" s="213"/>
      <c r="U154" s="44" t="s">
        <v>43</v>
      </c>
      <c r="V154" s="34"/>
      <c r="W154" s="214" t="n">
        <f aca="false">V154*K154</f>
        <v>0</v>
      </c>
      <c r="X154" s="214" t="n">
        <v>0.004</v>
      </c>
      <c r="Y154" s="214" t="n">
        <f aca="false">X154*K154</f>
        <v>0.032</v>
      </c>
      <c r="Z154" s="214" t="n">
        <v>0</v>
      </c>
      <c r="AA154" s="215" t="n">
        <f aca="false">Z154*K154</f>
        <v>0</v>
      </c>
      <c r="AR154" s="10" t="s">
        <v>258</v>
      </c>
      <c r="AT154" s="10" t="s">
        <v>295</v>
      </c>
      <c r="AU154" s="10" t="s">
        <v>218</v>
      </c>
      <c r="AY154" s="10" t="s">
        <v>175</v>
      </c>
      <c r="BE154" s="134" t="e">
        <f aca="false">IF(U154="základní";N154;0)</f>
        <v>#VALUE!</v>
      </c>
      <c r="BF154" s="134" t="e">
        <f aca="false">IF(U154="snížená";N154;0)</f>
        <v>#VALUE!</v>
      </c>
      <c r="BG154" s="134" t="e">
        <f aca="false">IF(U154="zákl. přenesená";N154;0)</f>
        <v>#VALUE!</v>
      </c>
      <c r="BH154" s="134" t="e">
        <f aca="false">IF(U154="sníž. přenesená";N154;0)</f>
        <v>#VALUE!</v>
      </c>
      <c r="BI154" s="134" t="e">
        <f aca="false">IF(U154="nulová";N154;0)</f>
        <v>#VALUE!</v>
      </c>
      <c r="BJ154" s="10" t="s">
        <v>88</v>
      </c>
      <c r="BK154" s="134" t="e">
        <f aca="false">ROUND(L154*K154;2)</f>
        <v>#VALUE!</v>
      </c>
      <c r="BL154" s="10" t="s">
        <v>181</v>
      </c>
      <c r="BM154" s="10" t="s">
        <v>1171</v>
      </c>
    </row>
    <row collapsed="false" customFormat="true" customHeight="true" hidden="false" ht="22.5" outlineLevel="0" r="155" s="32">
      <c r="B155" s="171"/>
      <c r="C155" s="248" t="s">
        <v>398</v>
      </c>
      <c r="D155" s="248" t="s">
        <v>295</v>
      </c>
      <c r="E155" s="249" t="s">
        <v>1172</v>
      </c>
      <c r="F155" s="250" t="s">
        <v>1173</v>
      </c>
      <c r="G155" s="250"/>
      <c r="H155" s="250"/>
      <c r="I155" s="250"/>
      <c r="J155" s="251" t="s">
        <v>699</v>
      </c>
      <c r="K155" s="252" t="n">
        <v>8</v>
      </c>
      <c r="L155" s="253" t="n">
        <v>0</v>
      </c>
      <c r="M155" s="253"/>
      <c r="N155" s="254" t="n">
        <f aca="false">ROUND(L155*K155)</f>
        <v>0</v>
      </c>
      <c r="O155" s="254"/>
      <c r="P155" s="254"/>
      <c r="Q155" s="254"/>
      <c r="R155" s="173"/>
      <c r="T155" s="213"/>
      <c r="U155" s="44" t="s">
        <v>43</v>
      </c>
      <c r="V155" s="34"/>
      <c r="W155" s="214" t="n">
        <f aca="false">V155*K155</f>
        <v>0</v>
      </c>
      <c r="X155" s="214" t="n">
        <v>0.004</v>
      </c>
      <c r="Y155" s="214" t="n">
        <f aca="false">X155*K155</f>
        <v>0.032</v>
      </c>
      <c r="Z155" s="214" t="n">
        <v>0</v>
      </c>
      <c r="AA155" s="215" t="n">
        <f aca="false">Z155*K155</f>
        <v>0</v>
      </c>
      <c r="AR155" s="10" t="s">
        <v>258</v>
      </c>
      <c r="AT155" s="10" t="s">
        <v>295</v>
      </c>
      <c r="AU155" s="10" t="s">
        <v>218</v>
      </c>
      <c r="AY155" s="10" t="s">
        <v>175</v>
      </c>
      <c r="BE155" s="134" t="e">
        <f aca="false">IF(U155="základní";N155;0)</f>
        <v>#VALUE!</v>
      </c>
      <c r="BF155" s="134" t="e">
        <f aca="false">IF(U155="snížená";N155;0)</f>
        <v>#VALUE!</v>
      </c>
      <c r="BG155" s="134" t="e">
        <f aca="false">IF(U155="zákl. přenesená";N155;0)</f>
        <v>#VALUE!</v>
      </c>
      <c r="BH155" s="134" t="e">
        <f aca="false">IF(U155="sníž. přenesená";N155;0)</f>
        <v>#VALUE!</v>
      </c>
      <c r="BI155" s="134" t="e">
        <f aca="false">IF(U155="nulová";N155;0)</f>
        <v>#VALUE!</v>
      </c>
      <c r="BJ155" s="10" t="s">
        <v>88</v>
      </c>
      <c r="BK155" s="134" t="e">
        <f aca="false">ROUND(L155*K155;2)</f>
        <v>#VALUE!</v>
      </c>
      <c r="BL155" s="10" t="s">
        <v>181</v>
      </c>
      <c r="BM155" s="10" t="s">
        <v>1174</v>
      </c>
    </row>
    <row collapsed="false" customFormat="true" customHeight="true" hidden="false" ht="22.5" outlineLevel="0" r="156" s="32">
      <c r="B156" s="171"/>
      <c r="C156" s="206" t="s">
        <v>484</v>
      </c>
      <c r="D156" s="206" t="s">
        <v>177</v>
      </c>
      <c r="E156" s="207" t="s">
        <v>1175</v>
      </c>
      <c r="F156" s="208" t="s">
        <v>1176</v>
      </c>
      <c r="G156" s="208"/>
      <c r="H156" s="208"/>
      <c r="I156" s="208"/>
      <c r="J156" s="209" t="s">
        <v>699</v>
      </c>
      <c r="K156" s="210" t="n">
        <v>128</v>
      </c>
      <c r="L156" s="211" t="n">
        <v>0</v>
      </c>
      <c r="M156" s="211"/>
      <c r="N156" s="212" t="n">
        <f aca="false">ROUND(L156*K156)</f>
        <v>0</v>
      </c>
      <c r="O156" s="212"/>
      <c r="P156" s="212"/>
      <c r="Q156" s="212"/>
      <c r="R156" s="173"/>
      <c r="T156" s="213"/>
      <c r="U156" s="44" t="s">
        <v>43</v>
      </c>
      <c r="V156" s="34"/>
      <c r="W156" s="214" t="n">
        <f aca="false">V156*K156</f>
        <v>0</v>
      </c>
      <c r="X156" s="214" t="n">
        <v>0</v>
      </c>
      <c r="Y156" s="214" t="n">
        <f aca="false">X156*K156</f>
        <v>0</v>
      </c>
      <c r="Z156" s="214" t="n">
        <v>0</v>
      </c>
      <c r="AA156" s="215" t="n">
        <f aca="false">Z156*K156</f>
        <v>0</v>
      </c>
      <c r="AR156" s="10" t="s">
        <v>181</v>
      </c>
      <c r="AT156" s="10" t="s">
        <v>177</v>
      </c>
      <c r="AU156" s="10" t="s">
        <v>218</v>
      </c>
      <c r="AY156" s="10" t="s">
        <v>175</v>
      </c>
      <c r="BE156" s="134" t="e">
        <f aca="false">IF(U156="základní";N156;0)</f>
        <v>#VALUE!</v>
      </c>
      <c r="BF156" s="134" t="e">
        <f aca="false">IF(U156="snížená";N156;0)</f>
        <v>#VALUE!</v>
      </c>
      <c r="BG156" s="134" t="e">
        <f aca="false">IF(U156="zákl. přenesená";N156;0)</f>
        <v>#VALUE!</v>
      </c>
      <c r="BH156" s="134" t="e">
        <f aca="false">IF(U156="sníž. přenesená";N156;0)</f>
        <v>#VALUE!</v>
      </c>
      <c r="BI156" s="134" t="e">
        <f aca="false">IF(U156="nulová";N156;0)</f>
        <v>#VALUE!</v>
      </c>
      <c r="BJ156" s="10" t="s">
        <v>88</v>
      </c>
      <c r="BK156" s="134" t="e">
        <f aca="false">ROUND(L156*K156;2)</f>
        <v>#VALUE!</v>
      </c>
      <c r="BL156" s="10" t="s">
        <v>181</v>
      </c>
      <c r="BM156" s="10" t="s">
        <v>1177</v>
      </c>
    </row>
    <row collapsed="false" customFormat="true" customHeight="true" hidden="false" ht="22.5" outlineLevel="0" r="157" s="32">
      <c r="B157" s="171"/>
      <c r="C157" s="206" t="s">
        <v>493</v>
      </c>
      <c r="D157" s="206" t="s">
        <v>177</v>
      </c>
      <c r="E157" s="207" t="s">
        <v>1178</v>
      </c>
      <c r="F157" s="208" t="s">
        <v>1179</v>
      </c>
      <c r="G157" s="208"/>
      <c r="H157" s="208"/>
      <c r="I157" s="208"/>
      <c r="J157" s="209" t="s">
        <v>699</v>
      </c>
      <c r="K157" s="210" t="n">
        <v>18</v>
      </c>
      <c r="L157" s="211" t="n">
        <v>0</v>
      </c>
      <c r="M157" s="211"/>
      <c r="N157" s="212" t="n">
        <f aca="false">ROUND(L157*K157)</f>
        <v>0</v>
      </c>
      <c r="O157" s="212"/>
      <c r="P157" s="212"/>
      <c r="Q157" s="212"/>
      <c r="R157" s="173"/>
      <c r="T157" s="213"/>
      <c r="U157" s="44" t="s">
        <v>43</v>
      </c>
      <c r="V157" s="34"/>
      <c r="W157" s="214" t="n">
        <f aca="false">V157*K157</f>
        <v>0</v>
      </c>
      <c r="X157" s="214" t="n">
        <v>0</v>
      </c>
      <c r="Y157" s="214" t="n">
        <f aca="false">X157*K157</f>
        <v>0</v>
      </c>
      <c r="Z157" s="214" t="n">
        <v>0</v>
      </c>
      <c r="AA157" s="215" t="n">
        <f aca="false">Z157*K157</f>
        <v>0</v>
      </c>
      <c r="AR157" s="10" t="s">
        <v>181</v>
      </c>
      <c r="AT157" s="10" t="s">
        <v>177</v>
      </c>
      <c r="AU157" s="10" t="s">
        <v>218</v>
      </c>
      <c r="AY157" s="10" t="s">
        <v>175</v>
      </c>
      <c r="BE157" s="134" t="e">
        <f aca="false">IF(U157="základní";N157;0)</f>
        <v>#VALUE!</v>
      </c>
      <c r="BF157" s="134" t="e">
        <f aca="false">IF(U157="snížená";N157;0)</f>
        <v>#VALUE!</v>
      </c>
      <c r="BG157" s="134" t="e">
        <f aca="false">IF(U157="zákl. přenesená";N157;0)</f>
        <v>#VALUE!</v>
      </c>
      <c r="BH157" s="134" t="e">
        <f aca="false">IF(U157="sníž. přenesená";N157;0)</f>
        <v>#VALUE!</v>
      </c>
      <c r="BI157" s="134" t="e">
        <f aca="false">IF(U157="nulová";N157;0)</f>
        <v>#VALUE!</v>
      </c>
      <c r="BJ157" s="10" t="s">
        <v>88</v>
      </c>
      <c r="BK157" s="134" t="e">
        <f aca="false">ROUND(L157*K157;2)</f>
        <v>#VALUE!</v>
      </c>
      <c r="BL157" s="10" t="s">
        <v>181</v>
      </c>
      <c r="BM157" s="10" t="s">
        <v>1180</v>
      </c>
    </row>
    <row collapsed="false" customFormat="true" customHeight="true" hidden="false" ht="22.5" outlineLevel="0" r="158" s="32">
      <c r="B158" s="171"/>
      <c r="C158" s="206" t="s">
        <v>497</v>
      </c>
      <c r="D158" s="206" t="s">
        <v>177</v>
      </c>
      <c r="E158" s="207" t="s">
        <v>1181</v>
      </c>
      <c r="F158" s="208" t="s">
        <v>1182</v>
      </c>
      <c r="G158" s="208"/>
      <c r="H158" s="208"/>
      <c r="I158" s="208"/>
      <c r="J158" s="209" t="s">
        <v>699</v>
      </c>
      <c r="K158" s="210" t="n">
        <v>6</v>
      </c>
      <c r="L158" s="211" t="n">
        <v>0</v>
      </c>
      <c r="M158" s="211"/>
      <c r="N158" s="212" t="n">
        <f aca="false">ROUND(L158*K158)</f>
        <v>0</v>
      </c>
      <c r="O158" s="212"/>
      <c r="P158" s="212"/>
      <c r="Q158" s="212"/>
      <c r="R158" s="173"/>
      <c r="T158" s="213"/>
      <c r="U158" s="44" t="s">
        <v>43</v>
      </c>
      <c r="V158" s="34"/>
      <c r="W158" s="214" t="n">
        <f aca="false">V158*K158</f>
        <v>0</v>
      </c>
      <c r="X158" s="214" t="n">
        <v>0</v>
      </c>
      <c r="Y158" s="214" t="n">
        <f aca="false">X158*K158</f>
        <v>0</v>
      </c>
      <c r="Z158" s="214" t="n">
        <v>0</v>
      </c>
      <c r="AA158" s="215" t="n">
        <f aca="false">Z158*K158</f>
        <v>0</v>
      </c>
      <c r="AR158" s="10" t="s">
        <v>181</v>
      </c>
      <c r="AT158" s="10" t="s">
        <v>177</v>
      </c>
      <c r="AU158" s="10" t="s">
        <v>218</v>
      </c>
      <c r="AY158" s="10" t="s">
        <v>175</v>
      </c>
      <c r="BE158" s="134" t="e">
        <f aca="false">IF(U158="základní";N158;0)</f>
        <v>#VALUE!</v>
      </c>
      <c r="BF158" s="134" t="e">
        <f aca="false">IF(U158="snížená";N158;0)</f>
        <v>#VALUE!</v>
      </c>
      <c r="BG158" s="134" t="e">
        <f aca="false">IF(U158="zákl. přenesená";N158;0)</f>
        <v>#VALUE!</v>
      </c>
      <c r="BH158" s="134" t="e">
        <f aca="false">IF(U158="sníž. přenesená";N158;0)</f>
        <v>#VALUE!</v>
      </c>
      <c r="BI158" s="134" t="e">
        <f aca="false">IF(U158="nulová";N158;0)</f>
        <v>#VALUE!</v>
      </c>
      <c r="BJ158" s="10" t="s">
        <v>88</v>
      </c>
      <c r="BK158" s="134" t="e">
        <f aca="false">ROUND(L158*K158;2)</f>
        <v>#VALUE!</v>
      </c>
      <c r="BL158" s="10" t="s">
        <v>181</v>
      </c>
      <c r="BM158" s="10" t="s">
        <v>1183</v>
      </c>
    </row>
    <row collapsed="false" customFormat="true" customHeight="true" hidden="false" ht="22.5" outlineLevel="0" r="159" s="32">
      <c r="B159" s="171"/>
      <c r="C159" s="248" t="s">
        <v>502</v>
      </c>
      <c r="D159" s="248" t="s">
        <v>295</v>
      </c>
      <c r="E159" s="249" t="s">
        <v>1184</v>
      </c>
      <c r="F159" s="250" t="s">
        <v>1185</v>
      </c>
      <c r="G159" s="250"/>
      <c r="H159" s="250"/>
      <c r="I159" s="250"/>
      <c r="J159" s="251" t="s">
        <v>699</v>
      </c>
      <c r="K159" s="252" t="n">
        <v>24</v>
      </c>
      <c r="L159" s="253" t="n">
        <v>0</v>
      </c>
      <c r="M159" s="253"/>
      <c r="N159" s="254" t="n">
        <f aca="false">ROUND(L159*K159)</f>
        <v>0</v>
      </c>
      <c r="O159" s="254"/>
      <c r="P159" s="254"/>
      <c r="Q159" s="254"/>
      <c r="R159" s="173"/>
      <c r="T159" s="213"/>
      <c r="U159" s="44" t="s">
        <v>43</v>
      </c>
      <c r="V159" s="34"/>
      <c r="W159" s="214" t="n">
        <f aca="false">V159*K159</f>
        <v>0</v>
      </c>
      <c r="X159" s="214" t="n">
        <v>0.00017</v>
      </c>
      <c r="Y159" s="214" t="n">
        <f aca="false">X159*K159</f>
        <v>0.00408</v>
      </c>
      <c r="Z159" s="214" t="n">
        <v>0</v>
      </c>
      <c r="AA159" s="215" t="n">
        <f aca="false">Z159*K159</f>
        <v>0</v>
      </c>
      <c r="AR159" s="10" t="s">
        <v>258</v>
      </c>
      <c r="AT159" s="10" t="s">
        <v>295</v>
      </c>
      <c r="AU159" s="10" t="s">
        <v>218</v>
      </c>
      <c r="AY159" s="10" t="s">
        <v>175</v>
      </c>
      <c r="BE159" s="134" t="e">
        <f aca="false">IF(U159="základní";N159;0)</f>
        <v>#VALUE!</v>
      </c>
      <c r="BF159" s="134" t="e">
        <f aca="false">IF(U159="snížená";N159;0)</f>
        <v>#VALUE!</v>
      </c>
      <c r="BG159" s="134" t="e">
        <f aca="false">IF(U159="zákl. přenesená";N159;0)</f>
        <v>#VALUE!</v>
      </c>
      <c r="BH159" s="134" t="e">
        <f aca="false">IF(U159="sníž. přenesená";N159;0)</f>
        <v>#VALUE!</v>
      </c>
      <c r="BI159" s="134" t="e">
        <f aca="false">IF(U159="nulová";N159;0)</f>
        <v>#VALUE!</v>
      </c>
      <c r="BJ159" s="10" t="s">
        <v>88</v>
      </c>
      <c r="BK159" s="134" t="e">
        <f aca="false">ROUND(L159*K159;2)</f>
        <v>#VALUE!</v>
      </c>
      <c r="BL159" s="10" t="s">
        <v>181</v>
      </c>
      <c r="BM159" s="10" t="s">
        <v>1186</v>
      </c>
    </row>
    <row collapsed="false" customFormat="true" customHeight="true" hidden="false" ht="22.5" outlineLevel="0" r="160" s="32">
      <c r="B160" s="171"/>
      <c r="C160" s="248" t="s">
        <v>588</v>
      </c>
      <c r="D160" s="248" t="s">
        <v>295</v>
      </c>
      <c r="E160" s="249" t="s">
        <v>1187</v>
      </c>
      <c r="F160" s="250" t="s">
        <v>1188</v>
      </c>
      <c r="G160" s="250"/>
      <c r="H160" s="250"/>
      <c r="I160" s="250"/>
      <c r="J160" s="251" t="s">
        <v>699</v>
      </c>
      <c r="K160" s="252" t="n">
        <v>78</v>
      </c>
      <c r="L160" s="253" t="n">
        <v>0</v>
      </c>
      <c r="M160" s="253"/>
      <c r="N160" s="254" t="n">
        <f aca="false">ROUND(L160*K160)</f>
        <v>0</v>
      </c>
      <c r="O160" s="254"/>
      <c r="P160" s="254"/>
      <c r="Q160" s="254"/>
      <c r="R160" s="173"/>
      <c r="T160" s="213"/>
      <c r="U160" s="44" t="s">
        <v>43</v>
      </c>
      <c r="V160" s="34"/>
      <c r="W160" s="214" t="n">
        <f aca="false">V160*K160</f>
        <v>0</v>
      </c>
      <c r="X160" s="214" t="n">
        <v>0.00025</v>
      </c>
      <c r="Y160" s="214" t="n">
        <f aca="false">X160*K160</f>
        <v>0.0195</v>
      </c>
      <c r="Z160" s="214" t="n">
        <v>0</v>
      </c>
      <c r="AA160" s="215" t="n">
        <f aca="false">Z160*K160</f>
        <v>0</v>
      </c>
      <c r="AR160" s="10" t="s">
        <v>258</v>
      </c>
      <c r="AT160" s="10" t="s">
        <v>295</v>
      </c>
      <c r="AU160" s="10" t="s">
        <v>218</v>
      </c>
      <c r="AY160" s="10" t="s">
        <v>175</v>
      </c>
      <c r="BE160" s="134" t="e">
        <f aca="false">IF(U160="základní";N160;0)</f>
        <v>#VALUE!</v>
      </c>
      <c r="BF160" s="134" t="e">
        <f aca="false">IF(U160="snížená";N160;0)</f>
        <v>#VALUE!</v>
      </c>
      <c r="BG160" s="134" t="e">
        <f aca="false">IF(U160="zákl. přenesená";N160;0)</f>
        <v>#VALUE!</v>
      </c>
      <c r="BH160" s="134" t="e">
        <f aca="false">IF(U160="sníž. přenesená";N160;0)</f>
        <v>#VALUE!</v>
      </c>
      <c r="BI160" s="134" t="e">
        <f aca="false">IF(U160="nulová";N160;0)</f>
        <v>#VALUE!</v>
      </c>
      <c r="BJ160" s="10" t="s">
        <v>88</v>
      </c>
      <c r="BK160" s="134" t="e">
        <f aca="false">ROUND(L160*K160;2)</f>
        <v>#VALUE!</v>
      </c>
      <c r="BL160" s="10" t="s">
        <v>181</v>
      </c>
      <c r="BM160" s="10" t="s">
        <v>1189</v>
      </c>
    </row>
    <row collapsed="false" customFormat="true" customHeight="true" hidden="false" ht="22.5" outlineLevel="0" r="161" s="32">
      <c r="B161" s="171"/>
      <c r="C161" s="248" t="s">
        <v>593</v>
      </c>
      <c r="D161" s="248" t="s">
        <v>295</v>
      </c>
      <c r="E161" s="249" t="s">
        <v>1190</v>
      </c>
      <c r="F161" s="250" t="s">
        <v>1191</v>
      </c>
      <c r="G161" s="250"/>
      <c r="H161" s="250"/>
      <c r="I161" s="250"/>
      <c r="J161" s="251" t="s">
        <v>699</v>
      </c>
      <c r="K161" s="252" t="n">
        <v>26</v>
      </c>
      <c r="L161" s="253" t="n">
        <v>0</v>
      </c>
      <c r="M161" s="253"/>
      <c r="N161" s="254" t="n">
        <f aca="false">ROUND(L161*K161)</f>
        <v>0</v>
      </c>
      <c r="O161" s="254"/>
      <c r="P161" s="254"/>
      <c r="Q161" s="254"/>
      <c r="R161" s="173"/>
      <c r="T161" s="213"/>
      <c r="U161" s="44" t="s">
        <v>43</v>
      </c>
      <c r="V161" s="34"/>
      <c r="W161" s="214" t="n">
        <f aca="false">V161*K161</f>
        <v>0</v>
      </c>
      <c r="X161" s="214" t="n">
        <v>0.00023</v>
      </c>
      <c r="Y161" s="214" t="n">
        <f aca="false">X161*K161</f>
        <v>0.00598</v>
      </c>
      <c r="Z161" s="214" t="n">
        <v>0</v>
      </c>
      <c r="AA161" s="215" t="n">
        <f aca="false">Z161*K161</f>
        <v>0</v>
      </c>
      <c r="AR161" s="10" t="s">
        <v>258</v>
      </c>
      <c r="AT161" s="10" t="s">
        <v>295</v>
      </c>
      <c r="AU161" s="10" t="s">
        <v>218</v>
      </c>
      <c r="AY161" s="10" t="s">
        <v>175</v>
      </c>
      <c r="BE161" s="134" t="e">
        <f aca="false">IF(U161="základní";N161;0)</f>
        <v>#VALUE!</v>
      </c>
      <c r="BF161" s="134" t="e">
        <f aca="false">IF(U161="snížená";N161;0)</f>
        <v>#VALUE!</v>
      </c>
      <c r="BG161" s="134" t="e">
        <f aca="false">IF(U161="zákl. přenesená";N161;0)</f>
        <v>#VALUE!</v>
      </c>
      <c r="BH161" s="134" t="e">
        <f aca="false">IF(U161="sníž. přenesená";N161;0)</f>
        <v>#VALUE!</v>
      </c>
      <c r="BI161" s="134" t="e">
        <f aca="false">IF(U161="nulová";N161;0)</f>
        <v>#VALUE!</v>
      </c>
      <c r="BJ161" s="10" t="s">
        <v>88</v>
      </c>
      <c r="BK161" s="134" t="e">
        <f aca="false">ROUND(L161*K161;2)</f>
        <v>#VALUE!</v>
      </c>
      <c r="BL161" s="10" t="s">
        <v>181</v>
      </c>
      <c r="BM161" s="10" t="s">
        <v>1192</v>
      </c>
    </row>
    <row collapsed="false" customFormat="true" customHeight="true" hidden="false" ht="22.5" outlineLevel="0" r="162" s="32">
      <c r="B162" s="171"/>
      <c r="C162" s="248" t="s">
        <v>597</v>
      </c>
      <c r="D162" s="248" t="s">
        <v>295</v>
      </c>
      <c r="E162" s="249" t="s">
        <v>1193</v>
      </c>
      <c r="F162" s="250" t="s">
        <v>1194</v>
      </c>
      <c r="G162" s="250"/>
      <c r="H162" s="250"/>
      <c r="I162" s="250"/>
      <c r="J162" s="251" t="s">
        <v>699</v>
      </c>
      <c r="K162" s="252" t="n">
        <v>6</v>
      </c>
      <c r="L162" s="253" t="n">
        <v>0</v>
      </c>
      <c r="M162" s="253"/>
      <c r="N162" s="254" t="n">
        <f aca="false">ROUND(L162*K162)</f>
        <v>0</v>
      </c>
      <c r="O162" s="254"/>
      <c r="P162" s="254"/>
      <c r="Q162" s="254"/>
      <c r="R162" s="173"/>
      <c r="T162" s="213"/>
      <c r="U162" s="44" t="s">
        <v>43</v>
      </c>
      <c r="V162" s="34"/>
      <c r="W162" s="214" t="n">
        <f aca="false">V162*K162</f>
        <v>0</v>
      </c>
      <c r="X162" s="214" t="n">
        <v>0.00013</v>
      </c>
      <c r="Y162" s="214" t="n">
        <f aca="false">X162*K162</f>
        <v>0.00078</v>
      </c>
      <c r="Z162" s="214" t="n">
        <v>0</v>
      </c>
      <c r="AA162" s="215" t="n">
        <f aca="false">Z162*K162</f>
        <v>0</v>
      </c>
      <c r="AR162" s="10" t="s">
        <v>258</v>
      </c>
      <c r="AT162" s="10" t="s">
        <v>295</v>
      </c>
      <c r="AU162" s="10" t="s">
        <v>218</v>
      </c>
      <c r="AY162" s="10" t="s">
        <v>175</v>
      </c>
      <c r="BE162" s="134" t="e">
        <f aca="false">IF(U162="základní";N162;0)</f>
        <v>#VALUE!</v>
      </c>
      <c r="BF162" s="134" t="e">
        <f aca="false">IF(U162="snížená";N162;0)</f>
        <v>#VALUE!</v>
      </c>
      <c r="BG162" s="134" t="e">
        <f aca="false">IF(U162="zákl. přenesená";N162;0)</f>
        <v>#VALUE!</v>
      </c>
      <c r="BH162" s="134" t="e">
        <f aca="false">IF(U162="sníž. přenesená";N162;0)</f>
        <v>#VALUE!</v>
      </c>
      <c r="BI162" s="134" t="e">
        <f aca="false">IF(U162="nulová";N162;0)</f>
        <v>#VALUE!</v>
      </c>
      <c r="BJ162" s="10" t="s">
        <v>88</v>
      </c>
      <c r="BK162" s="134" t="e">
        <f aca="false">ROUND(L162*K162;2)</f>
        <v>#VALUE!</v>
      </c>
      <c r="BL162" s="10" t="s">
        <v>181</v>
      </c>
      <c r="BM162" s="10" t="s">
        <v>1195</v>
      </c>
    </row>
    <row collapsed="false" customFormat="true" customHeight="true" hidden="false" ht="22.5" outlineLevel="0" r="163" s="32">
      <c r="B163" s="171"/>
      <c r="C163" s="248" t="s">
        <v>508</v>
      </c>
      <c r="D163" s="248" t="s">
        <v>295</v>
      </c>
      <c r="E163" s="249" t="s">
        <v>1196</v>
      </c>
      <c r="F163" s="250" t="s">
        <v>1197</v>
      </c>
      <c r="G163" s="250"/>
      <c r="H163" s="250"/>
      <c r="I163" s="250"/>
      <c r="J163" s="251" t="s">
        <v>699</v>
      </c>
      <c r="K163" s="252" t="n">
        <v>6</v>
      </c>
      <c r="L163" s="253" t="n">
        <v>0</v>
      </c>
      <c r="M163" s="253"/>
      <c r="N163" s="254" t="n">
        <f aca="false">ROUND(L163*K163)</f>
        <v>0</v>
      </c>
      <c r="O163" s="254"/>
      <c r="P163" s="254"/>
      <c r="Q163" s="254"/>
      <c r="R163" s="173"/>
      <c r="T163" s="213"/>
      <c r="U163" s="44" t="s">
        <v>43</v>
      </c>
      <c r="V163" s="34"/>
      <c r="W163" s="214" t="n">
        <f aca="false">V163*K163</f>
        <v>0</v>
      </c>
      <c r="X163" s="214" t="n">
        <v>0.0002</v>
      </c>
      <c r="Y163" s="214" t="n">
        <f aca="false">X163*K163</f>
        <v>0.0012</v>
      </c>
      <c r="Z163" s="214" t="n">
        <v>0</v>
      </c>
      <c r="AA163" s="215" t="n">
        <f aca="false">Z163*K163</f>
        <v>0</v>
      </c>
      <c r="AR163" s="10" t="s">
        <v>258</v>
      </c>
      <c r="AT163" s="10" t="s">
        <v>295</v>
      </c>
      <c r="AU163" s="10" t="s">
        <v>218</v>
      </c>
      <c r="AY163" s="10" t="s">
        <v>175</v>
      </c>
      <c r="BE163" s="134" t="e">
        <f aca="false">IF(U163="základní";N163;0)</f>
        <v>#VALUE!</v>
      </c>
      <c r="BF163" s="134" t="e">
        <f aca="false">IF(U163="snížená";N163;0)</f>
        <v>#VALUE!</v>
      </c>
      <c r="BG163" s="134" t="e">
        <f aca="false">IF(U163="zákl. přenesená";N163;0)</f>
        <v>#VALUE!</v>
      </c>
      <c r="BH163" s="134" t="e">
        <f aca="false">IF(U163="sníž. přenesená";N163;0)</f>
        <v>#VALUE!</v>
      </c>
      <c r="BI163" s="134" t="e">
        <f aca="false">IF(U163="nulová";N163;0)</f>
        <v>#VALUE!</v>
      </c>
      <c r="BJ163" s="10" t="s">
        <v>88</v>
      </c>
      <c r="BK163" s="134" t="e">
        <f aca="false">ROUND(L163*K163;2)</f>
        <v>#VALUE!</v>
      </c>
      <c r="BL163" s="10" t="s">
        <v>181</v>
      </c>
      <c r="BM163" s="10" t="s">
        <v>1198</v>
      </c>
    </row>
    <row collapsed="false" customFormat="true" customHeight="true" hidden="false" ht="22.5" outlineLevel="0" r="164" s="32">
      <c r="B164" s="171"/>
      <c r="C164" s="206" t="s">
        <v>754</v>
      </c>
      <c r="D164" s="206" t="s">
        <v>177</v>
      </c>
      <c r="E164" s="207" t="s">
        <v>1199</v>
      </c>
      <c r="F164" s="208" t="s">
        <v>1200</v>
      </c>
      <c r="G164" s="208"/>
      <c r="H164" s="208"/>
      <c r="I164" s="208"/>
      <c r="J164" s="209" t="s">
        <v>699</v>
      </c>
      <c r="K164" s="210" t="n">
        <v>8</v>
      </c>
      <c r="L164" s="211" t="n">
        <v>0</v>
      </c>
      <c r="M164" s="211"/>
      <c r="N164" s="212" t="n">
        <f aca="false">ROUND(L164*K164)</f>
        <v>0</v>
      </c>
      <c r="O164" s="212"/>
      <c r="P164" s="212"/>
      <c r="Q164" s="212"/>
      <c r="R164" s="173"/>
      <c r="T164" s="213"/>
      <c r="U164" s="44" t="s">
        <v>43</v>
      </c>
      <c r="V164" s="34"/>
      <c r="W164" s="214" t="n">
        <f aca="false">V164*K164</f>
        <v>0</v>
      </c>
      <c r="X164" s="214" t="n">
        <v>0</v>
      </c>
      <c r="Y164" s="214" t="n">
        <f aca="false">X164*K164</f>
        <v>0</v>
      </c>
      <c r="Z164" s="214" t="n">
        <v>0</v>
      </c>
      <c r="AA164" s="215" t="n">
        <f aca="false">Z164*K164</f>
        <v>0</v>
      </c>
      <c r="AR164" s="10" t="s">
        <v>181</v>
      </c>
      <c r="AT164" s="10" t="s">
        <v>177</v>
      </c>
      <c r="AU164" s="10" t="s">
        <v>218</v>
      </c>
      <c r="AY164" s="10" t="s">
        <v>175</v>
      </c>
      <c r="BE164" s="134" t="e">
        <f aca="false">IF(U164="základní";N164;0)</f>
        <v>#VALUE!</v>
      </c>
      <c r="BF164" s="134" t="e">
        <f aca="false">IF(U164="snížená";N164;0)</f>
        <v>#VALUE!</v>
      </c>
      <c r="BG164" s="134" t="e">
        <f aca="false">IF(U164="zákl. přenesená";N164;0)</f>
        <v>#VALUE!</v>
      </c>
      <c r="BH164" s="134" t="e">
        <f aca="false">IF(U164="sníž. přenesená";N164;0)</f>
        <v>#VALUE!</v>
      </c>
      <c r="BI164" s="134" t="e">
        <f aca="false">IF(U164="nulová";N164;0)</f>
        <v>#VALUE!</v>
      </c>
      <c r="BJ164" s="10" t="s">
        <v>88</v>
      </c>
      <c r="BK164" s="134" t="e">
        <f aca="false">ROUND(L164*K164;2)</f>
        <v>#VALUE!</v>
      </c>
      <c r="BL164" s="10" t="s">
        <v>181</v>
      </c>
      <c r="BM164" s="10" t="s">
        <v>1201</v>
      </c>
    </row>
    <row collapsed="false" customFormat="true" customHeight="true" hidden="false" ht="22.5" outlineLevel="0" r="165" s="32">
      <c r="B165" s="171"/>
      <c r="C165" s="248" t="s">
        <v>355</v>
      </c>
      <c r="D165" s="248" t="s">
        <v>295</v>
      </c>
      <c r="E165" s="249" t="s">
        <v>1202</v>
      </c>
      <c r="F165" s="250" t="s">
        <v>1203</v>
      </c>
      <c r="G165" s="250"/>
      <c r="H165" s="250"/>
      <c r="I165" s="250"/>
      <c r="J165" s="251" t="s">
        <v>699</v>
      </c>
      <c r="K165" s="252" t="n">
        <v>8</v>
      </c>
      <c r="L165" s="253" t="n">
        <v>0</v>
      </c>
      <c r="M165" s="253"/>
      <c r="N165" s="254" t="n">
        <f aca="false">ROUND(L165*K165)</f>
        <v>0</v>
      </c>
      <c r="O165" s="254"/>
      <c r="P165" s="254"/>
      <c r="Q165" s="254"/>
      <c r="R165" s="173"/>
      <c r="T165" s="213"/>
      <c r="U165" s="44" t="s">
        <v>43</v>
      </c>
      <c r="V165" s="34"/>
      <c r="W165" s="214" t="n">
        <f aca="false">V165*K165</f>
        <v>0</v>
      </c>
      <c r="X165" s="214" t="n">
        <v>0.0042</v>
      </c>
      <c r="Y165" s="214" t="n">
        <f aca="false">X165*K165</f>
        <v>0.0336</v>
      </c>
      <c r="Z165" s="214" t="n">
        <v>0</v>
      </c>
      <c r="AA165" s="215" t="n">
        <f aca="false">Z165*K165</f>
        <v>0</v>
      </c>
      <c r="AR165" s="10" t="s">
        <v>258</v>
      </c>
      <c r="AT165" s="10" t="s">
        <v>295</v>
      </c>
      <c r="AU165" s="10" t="s">
        <v>218</v>
      </c>
      <c r="AY165" s="10" t="s">
        <v>175</v>
      </c>
      <c r="BE165" s="134" t="e">
        <f aca="false">IF(U165="základní";N165;0)</f>
        <v>#VALUE!</v>
      </c>
      <c r="BF165" s="134" t="e">
        <f aca="false">IF(U165="snížená";N165;0)</f>
        <v>#VALUE!</v>
      </c>
      <c r="BG165" s="134" t="e">
        <f aca="false">IF(U165="zákl. přenesená";N165;0)</f>
        <v>#VALUE!</v>
      </c>
      <c r="BH165" s="134" t="e">
        <f aca="false">IF(U165="sníž. přenesená";N165;0)</f>
        <v>#VALUE!</v>
      </c>
      <c r="BI165" s="134" t="e">
        <f aca="false">IF(U165="nulová";N165;0)</f>
        <v>#VALUE!</v>
      </c>
      <c r="BJ165" s="10" t="s">
        <v>88</v>
      </c>
      <c r="BK165" s="134" t="e">
        <f aca="false">ROUND(L165*K165;2)</f>
        <v>#VALUE!</v>
      </c>
      <c r="BL165" s="10" t="s">
        <v>181</v>
      </c>
      <c r="BM165" s="10" t="s">
        <v>1204</v>
      </c>
    </row>
    <row collapsed="false" customFormat="true" customHeight="true" hidden="false" ht="22.5" outlineLevel="0" r="166" s="32">
      <c r="B166" s="171"/>
      <c r="C166" s="248" t="s">
        <v>907</v>
      </c>
      <c r="D166" s="248" t="s">
        <v>295</v>
      </c>
      <c r="E166" s="249" t="s">
        <v>1205</v>
      </c>
      <c r="F166" s="250" t="s">
        <v>1206</v>
      </c>
      <c r="G166" s="250"/>
      <c r="H166" s="250"/>
      <c r="I166" s="250"/>
      <c r="J166" s="251" t="s">
        <v>699</v>
      </c>
      <c r="K166" s="252" t="n">
        <v>16</v>
      </c>
      <c r="L166" s="253" t="n">
        <v>0</v>
      </c>
      <c r="M166" s="253"/>
      <c r="N166" s="254" t="n">
        <f aca="false">ROUND(L166*K166)</f>
        <v>0</v>
      </c>
      <c r="O166" s="254"/>
      <c r="P166" s="254"/>
      <c r="Q166" s="254"/>
      <c r="R166" s="173"/>
      <c r="T166" s="213"/>
      <c r="U166" s="44" t="s">
        <v>43</v>
      </c>
      <c r="V166" s="34"/>
      <c r="W166" s="214" t="n">
        <f aca="false">V166*K166</f>
        <v>0</v>
      </c>
      <c r="X166" s="214" t="n">
        <v>0.00032</v>
      </c>
      <c r="Y166" s="214" t="n">
        <f aca="false">X166*K166</f>
        <v>0.00512</v>
      </c>
      <c r="Z166" s="214" t="n">
        <v>0</v>
      </c>
      <c r="AA166" s="215" t="n">
        <f aca="false">Z166*K166</f>
        <v>0</v>
      </c>
      <c r="AR166" s="10" t="s">
        <v>258</v>
      </c>
      <c r="AT166" s="10" t="s">
        <v>295</v>
      </c>
      <c r="AU166" s="10" t="s">
        <v>218</v>
      </c>
      <c r="AY166" s="10" t="s">
        <v>175</v>
      </c>
      <c r="BE166" s="134" t="e">
        <f aca="false">IF(U166="základní";N166;0)</f>
        <v>#VALUE!</v>
      </c>
      <c r="BF166" s="134" t="e">
        <f aca="false">IF(U166="snížená";N166;0)</f>
        <v>#VALUE!</v>
      </c>
      <c r="BG166" s="134" t="e">
        <f aca="false">IF(U166="zákl. přenesená";N166;0)</f>
        <v>#VALUE!</v>
      </c>
      <c r="BH166" s="134" t="e">
        <f aca="false">IF(U166="sníž. přenesená";N166;0)</f>
        <v>#VALUE!</v>
      </c>
      <c r="BI166" s="134" t="e">
        <f aca="false">IF(U166="nulová";N166;0)</f>
        <v>#VALUE!</v>
      </c>
      <c r="BJ166" s="10" t="s">
        <v>88</v>
      </c>
      <c r="BK166" s="134" t="e">
        <f aca="false">ROUND(L166*K166;2)</f>
        <v>#VALUE!</v>
      </c>
      <c r="BL166" s="10" t="s">
        <v>181</v>
      </c>
      <c r="BM166" s="10" t="s">
        <v>1207</v>
      </c>
    </row>
    <row collapsed="false" customFormat="true" customHeight="true" hidden="false" ht="22.5" outlineLevel="0" r="167" s="32">
      <c r="B167" s="171"/>
      <c r="C167" s="248" t="s">
        <v>911</v>
      </c>
      <c r="D167" s="248" t="s">
        <v>295</v>
      </c>
      <c r="E167" s="249" t="s">
        <v>1208</v>
      </c>
      <c r="F167" s="250" t="s">
        <v>1209</v>
      </c>
      <c r="G167" s="250"/>
      <c r="H167" s="250"/>
      <c r="I167" s="250"/>
      <c r="J167" s="251" t="s">
        <v>699</v>
      </c>
      <c r="K167" s="252" t="n">
        <v>8</v>
      </c>
      <c r="L167" s="253" t="n">
        <v>0</v>
      </c>
      <c r="M167" s="253"/>
      <c r="N167" s="254" t="n">
        <f aca="false">ROUND(L167*K167)</f>
        <v>0</v>
      </c>
      <c r="O167" s="254"/>
      <c r="P167" s="254"/>
      <c r="Q167" s="254"/>
      <c r="R167" s="173"/>
      <c r="T167" s="213"/>
      <c r="U167" s="44" t="s">
        <v>43</v>
      </c>
      <c r="V167" s="34"/>
      <c r="W167" s="214" t="n">
        <f aca="false">V167*K167</f>
        <v>0</v>
      </c>
      <c r="X167" s="214" t="n">
        <v>1E-005</v>
      </c>
      <c r="Y167" s="214" t="n">
        <f aca="false">X167*K167</f>
        <v>8E-005</v>
      </c>
      <c r="Z167" s="214" t="n">
        <v>0</v>
      </c>
      <c r="AA167" s="215" t="n">
        <f aca="false">Z167*K167</f>
        <v>0</v>
      </c>
      <c r="AR167" s="10" t="s">
        <v>258</v>
      </c>
      <c r="AT167" s="10" t="s">
        <v>295</v>
      </c>
      <c r="AU167" s="10" t="s">
        <v>218</v>
      </c>
      <c r="AY167" s="10" t="s">
        <v>175</v>
      </c>
      <c r="BE167" s="134" t="e">
        <f aca="false">IF(U167="základní";N167;0)</f>
        <v>#VALUE!</v>
      </c>
      <c r="BF167" s="134" t="e">
        <f aca="false">IF(U167="snížená";N167;0)</f>
        <v>#VALUE!</v>
      </c>
      <c r="BG167" s="134" t="e">
        <f aca="false">IF(U167="zákl. přenesená";N167;0)</f>
        <v>#VALUE!</v>
      </c>
      <c r="BH167" s="134" t="e">
        <f aca="false">IF(U167="sníž. přenesená";N167;0)</f>
        <v>#VALUE!</v>
      </c>
      <c r="BI167" s="134" t="e">
        <f aca="false">IF(U167="nulová";N167;0)</f>
        <v>#VALUE!</v>
      </c>
      <c r="BJ167" s="10" t="s">
        <v>88</v>
      </c>
      <c r="BK167" s="134" t="e">
        <f aca="false">ROUND(L167*K167;2)</f>
        <v>#VALUE!</v>
      </c>
      <c r="BL167" s="10" t="s">
        <v>181</v>
      </c>
      <c r="BM167" s="10" t="s">
        <v>1210</v>
      </c>
    </row>
    <row collapsed="false" customFormat="true" customHeight="true" hidden="false" ht="22.5" outlineLevel="0" r="168" s="32">
      <c r="B168" s="171"/>
      <c r="C168" s="206" t="s">
        <v>774</v>
      </c>
      <c r="D168" s="206" t="s">
        <v>177</v>
      </c>
      <c r="E168" s="207" t="s">
        <v>1211</v>
      </c>
      <c r="F168" s="208" t="s">
        <v>1212</v>
      </c>
      <c r="G168" s="208"/>
      <c r="H168" s="208"/>
      <c r="I168" s="208"/>
      <c r="J168" s="209" t="s">
        <v>303</v>
      </c>
      <c r="K168" s="210" t="n">
        <v>160</v>
      </c>
      <c r="L168" s="211" t="n">
        <v>0</v>
      </c>
      <c r="M168" s="211"/>
      <c r="N168" s="212" t="n">
        <f aca="false">ROUND(L168*K168)</f>
        <v>0</v>
      </c>
      <c r="O168" s="212"/>
      <c r="P168" s="212"/>
      <c r="Q168" s="212"/>
      <c r="R168" s="173"/>
      <c r="T168" s="213"/>
      <c r="U168" s="44" t="s">
        <v>43</v>
      </c>
      <c r="V168" s="34"/>
      <c r="W168" s="214" t="n">
        <f aca="false">V168*K168</f>
        <v>0</v>
      </c>
      <c r="X168" s="214" t="n">
        <v>0</v>
      </c>
      <c r="Y168" s="214" t="n">
        <f aca="false">X168*K168</f>
        <v>0</v>
      </c>
      <c r="Z168" s="214" t="n">
        <v>0</v>
      </c>
      <c r="AA168" s="215" t="n">
        <f aca="false">Z168*K168</f>
        <v>0</v>
      </c>
      <c r="AR168" s="10" t="s">
        <v>181</v>
      </c>
      <c r="AT168" s="10" t="s">
        <v>177</v>
      </c>
      <c r="AU168" s="10" t="s">
        <v>218</v>
      </c>
      <c r="AY168" s="10" t="s">
        <v>175</v>
      </c>
      <c r="BE168" s="134" t="e">
        <f aca="false">IF(U168="základní";N168;0)</f>
        <v>#VALUE!</v>
      </c>
      <c r="BF168" s="134" t="e">
        <f aca="false">IF(U168="snížená";N168;0)</f>
        <v>#VALUE!</v>
      </c>
      <c r="BG168" s="134" t="e">
        <f aca="false">IF(U168="zákl. přenesená";N168;0)</f>
        <v>#VALUE!</v>
      </c>
      <c r="BH168" s="134" t="e">
        <f aca="false">IF(U168="sníž. přenesená";N168;0)</f>
        <v>#VALUE!</v>
      </c>
      <c r="BI168" s="134" t="e">
        <f aca="false">IF(U168="nulová";N168;0)</f>
        <v>#VALUE!</v>
      </c>
      <c r="BJ168" s="10" t="s">
        <v>88</v>
      </c>
      <c r="BK168" s="134" t="e">
        <f aca="false">ROUND(L168*K168;2)</f>
        <v>#VALUE!</v>
      </c>
      <c r="BL168" s="10" t="s">
        <v>181</v>
      </c>
      <c r="BM168" s="10" t="s">
        <v>1213</v>
      </c>
    </row>
    <row collapsed="false" customFormat="true" customHeight="true" hidden="false" ht="22.5" outlineLevel="0" r="169" s="32">
      <c r="B169" s="171"/>
      <c r="C169" s="248" t="s">
        <v>778</v>
      </c>
      <c r="D169" s="248" t="s">
        <v>295</v>
      </c>
      <c r="E169" s="249" t="s">
        <v>1214</v>
      </c>
      <c r="F169" s="250" t="s">
        <v>1215</v>
      </c>
      <c r="G169" s="250"/>
      <c r="H169" s="250"/>
      <c r="I169" s="250"/>
      <c r="J169" s="251" t="s">
        <v>303</v>
      </c>
      <c r="K169" s="252" t="n">
        <v>160</v>
      </c>
      <c r="L169" s="253" t="n">
        <v>0</v>
      </c>
      <c r="M169" s="253"/>
      <c r="N169" s="254" t="n">
        <f aca="false">ROUND(L169*K169)</f>
        <v>0</v>
      </c>
      <c r="O169" s="254"/>
      <c r="P169" s="254"/>
      <c r="Q169" s="254"/>
      <c r="R169" s="173"/>
      <c r="T169" s="213"/>
      <c r="U169" s="44" t="s">
        <v>43</v>
      </c>
      <c r="V169" s="34"/>
      <c r="W169" s="214" t="n">
        <f aca="false">V169*K169</f>
        <v>0</v>
      </c>
      <c r="X169" s="214" t="n">
        <v>6E-005</v>
      </c>
      <c r="Y169" s="214" t="n">
        <f aca="false">X169*K169</f>
        <v>0.0096</v>
      </c>
      <c r="Z169" s="214" t="n">
        <v>0</v>
      </c>
      <c r="AA169" s="215" t="n">
        <f aca="false">Z169*K169</f>
        <v>0</v>
      </c>
      <c r="AR169" s="10" t="s">
        <v>258</v>
      </c>
      <c r="AT169" s="10" t="s">
        <v>295</v>
      </c>
      <c r="AU169" s="10" t="s">
        <v>218</v>
      </c>
      <c r="AY169" s="10" t="s">
        <v>175</v>
      </c>
      <c r="BE169" s="134" t="e">
        <f aca="false">IF(U169="základní";N169;0)</f>
        <v>#VALUE!</v>
      </c>
      <c r="BF169" s="134" t="e">
        <f aca="false">IF(U169="snížená";N169;0)</f>
        <v>#VALUE!</v>
      </c>
      <c r="BG169" s="134" t="e">
        <f aca="false">IF(U169="zákl. přenesená";N169;0)</f>
        <v>#VALUE!</v>
      </c>
      <c r="BH169" s="134" t="e">
        <f aca="false">IF(U169="sníž. přenesená";N169;0)</f>
        <v>#VALUE!</v>
      </c>
      <c r="BI169" s="134" t="e">
        <f aca="false">IF(U169="nulová";N169;0)</f>
        <v>#VALUE!</v>
      </c>
      <c r="BJ169" s="10" t="s">
        <v>88</v>
      </c>
      <c r="BK169" s="134" t="e">
        <f aca="false">ROUND(L169*K169;2)</f>
        <v>#VALUE!</v>
      </c>
      <c r="BL169" s="10" t="s">
        <v>181</v>
      </c>
      <c r="BM169" s="10" t="s">
        <v>1216</v>
      </c>
    </row>
    <row collapsed="false" customFormat="true" customHeight="true" hidden="false" ht="22.5" outlineLevel="0" r="170" s="32">
      <c r="B170" s="171"/>
      <c r="C170" s="206" t="s">
        <v>782</v>
      </c>
      <c r="D170" s="206" t="s">
        <v>177</v>
      </c>
      <c r="E170" s="207" t="s">
        <v>1217</v>
      </c>
      <c r="F170" s="208" t="s">
        <v>1218</v>
      </c>
      <c r="G170" s="208"/>
      <c r="H170" s="208"/>
      <c r="I170" s="208"/>
      <c r="J170" s="209" t="s">
        <v>303</v>
      </c>
      <c r="K170" s="210" t="n">
        <v>112</v>
      </c>
      <c r="L170" s="211" t="n">
        <v>0</v>
      </c>
      <c r="M170" s="211"/>
      <c r="N170" s="212" t="n">
        <f aca="false">ROUND(L170*K170)</f>
        <v>0</v>
      </c>
      <c r="O170" s="212"/>
      <c r="P170" s="212"/>
      <c r="Q170" s="212"/>
      <c r="R170" s="173"/>
      <c r="T170" s="213"/>
      <c r="U170" s="44" t="s">
        <v>43</v>
      </c>
      <c r="V170" s="34"/>
      <c r="W170" s="214" t="n">
        <f aca="false">V170*K170</f>
        <v>0</v>
      </c>
      <c r="X170" s="214" t="n">
        <v>0</v>
      </c>
      <c r="Y170" s="214" t="n">
        <f aca="false">X170*K170</f>
        <v>0</v>
      </c>
      <c r="Z170" s="214" t="n">
        <v>0</v>
      </c>
      <c r="AA170" s="215" t="n">
        <f aca="false">Z170*K170</f>
        <v>0</v>
      </c>
      <c r="AR170" s="10" t="s">
        <v>181</v>
      </c>
      <c r="AT170" s="10" t="s">
        <v>177</v>
      </c>
      <c r="AU170" s="10" t="s">
        <v>218</v>
      </c>
      <c r="AY170" s="10" t="s">
        <v>175</v>
      </c>
      <c r="BE170" s="134" t="e">
        <f aca="false">IF(U170="základní";N170;0)</f>
        <v>#VALUE!</v>
      </c>
      <c r="BF170" s="134" t="e">
        <f aca="false">IF(U170="snížená";N170;0)</f>
        <v>#VALUE!</v>
      </c>
      <c r="BG170" s="134" t="e">
        <f aca="false">IF(U170="zákl. přenesená";N170;0)</f>
        <v>#VALUE!</v>
      </c>
      <c r="BH170" s="134" t="e">
        <f aca="false">IF(U170="sníž. přenesená";N170;0)</f>
        <v>#VALUE!</v>
      </c>
      <c r="BI170" s="134" t="e">
        <f aca="false">IF(U170="nulová";N170;0)</f>
        <v>#VALUE!</v>
      </c>
      <c r="BJ170" s="10" t="s">
        <v>88</v>
      </c>
      <c r="BK170" s="134" t="e">
        <f aca="false">ROUND(L170*K170;2)</f>
        <v>#VALUE!</v>
      </c>
      <c r="BL170" s="10" t="s">
        <v>181</v>
      </c>
      <c r="BM170" s="10" t="s">
        <v>1219</v>
      </c>
    </row>
    <row collapsed="false" customFormat="true" customHeight="true" hidden="false" ht="22.5" outlineLevel="0" r="171" s="32">
      <c r="B171" s="171"/>
      <c r="C171" s="248" t="s">
        <v>786</v>
      </c>
      <c r="D171" s="248" t="s">
        <v>295</v>
      </c>
      <c r="E171" s="249" t="s">
        <v>1220</v>
      </c>
      <c r="F171" s="250" t="s">
        <v>1221</v>
      </c>
      <c r="G171" s="250"/>
      <c r="H171" s="250"/>
      <c r="I171" s="250"/>
      <c r="J171" s="251" t="s">
        <v>303</v>
      </c>
      <c r="K171" s="252" t="n">
        <v>112</v>
      </c>
      <c r="L171" s="253" t="n">
        <v>0</v>
      </c>
      <c r="M171" s="253"/>
      <c r="N171" s="254" t="n">
        <f aca="false">ROUND(L171*K171)</f>
        <v>0</v>
      </c>
      <c r="O171" s="254"/>
      <c r="P171" s="254"/>
      <c r="Q171" s="254"/>
      <c r="R171" s="173"/>
      <c r="T171" s="213"/>
      <c r="U171" s="44" t="s">
        <v>43</v>
      </c>
      <c r="V171" s="34"/>
      <c r="W171" s="214" t="n">
        <f aca="false">V171*K171</f>
        <v>0</v>
      </c>
      <c r="X171" s="214" t="n">
        <v>8E-005</v>
      </c>
      <c r="Y171" s="214" t="n">
        <f aca="false">X171*K171</f>
        <v>0.00896</v>
      </c>
      <c r="Z171" s="214" t="n">
        <v>0</v>
      </c>
      <c r="AA171" s="215" t="n">
        <f aca="false">Z171*K171</f>
        <v>0</v>
      </c>
      <c r="AR171" s="10" t="s">
        <v>258</v>
      </c>
      <c r="AT171" s="10" t="s">
        <v>295</v>
      </c>
      <c r="AU171" s="10" t="s">
        <v>218</v>
      </c>
      <c r="AY171" s="10" t="s">
        <v>175</v>
      </c>
      <c r="BE171" s="134" t="e">
        <f aca="false">IF(U171="základní";N171;0)</f>
        <v>#VALUE!</v>
      </c>
      <c r="BF171" s="134" t="e">
        <f aca="false">IF(U171="snížená";N171;0)</f>
        <v>#VALUE!</v>
      </c>
      <c r="BG171" s="134" t="e">
        <f aca="false">IF(U171="zákl. přenesená";N171;0)</f>
        <v>#VALUE!</v>
      </c>
      <c r="BH171" s="134" t="e">
        <f aca="false">IF(U171="sníž. přenesená";N171;0)</f>
        <v>#VALUE!</v>
      </c>
      <c r="BI171" s="134" t="e">
        <f aca="false">IF(U171="nulová";N171;0)</f>
        <v>#VALUE!</v>
      </c>
      <c r="BJ171" s="10" t="s">
        <v>88</v>
      </c>
      <c r="BK171" s="134" t="e">
        <f aca="false">ROUND(L171*K171;2)</f>
        <v>#VALUE!</v>
      </c>
      <c r="BL171" s="10" t="s">
        <v>181</v>
      </c>
      <c r="BM171" s="10" t="s">
        <v>1222</v>
      </c>
    </row>
    <row collapsed="false" customFormat="true" customHeight="true" hidden="false" ht="22.5" outlineLevel="0" r="172" s="32">
      <c r="B172" s="171"/>
      <c r="C172" s="206" t="s">
        <v>711</v>
      </c>
      <c r="D172" s="206" t="s">
        <v>177</v>
      </c>
      <c r="E172" s="207" t="s">
        <v>1223</v>
      </c>
      <c r="F172" s="208" t="s">
        <v>1224</v>
      </c>
      <c r="G172" s="208"/>
      <c r="H172" s="208"/>
      <c r="I172" s="208"/>
      <c r="J172" s="209" t="s">
        <v>303</v>
      </c>
      <c r="K172" s="210" t="n">
        <v>24</v>
      </c>
      <c r="L172" s="211" t="n">
        <v>0</v>
      </c>
      <c r="M172" s="211"/>
      <c r="N172" s="212" t="n">
        <f aca="false">ROUND(L172*K172)</f>
        <v>0</v>
      </c>
      <c r="O172" s="212"/>
      <c r="P172" s="212"/>
      <c r="Q172" s="212"/>
      <c r="R172" s="173"/>
      <c r="T172" s="213"/>
      <c r="U172" s="44" t="s">
        <v>43</v>
      </c>
      <c r="V172" s="34"/>
      <c r="W172" s="214" t="n">
        <f aca="false">V172*K172</f>
        <v>0</v>
      </c>
      <c r="X172" s="214" t="n">
        <v>0</v>
      </c>
      <c r="Y172" s="214" t="n">
        <f aca="false">X172*K172</f>
        <v>0</v>
      </c>
      <c r="Z172" s="214" t="n">
        <v>0</v>
      </c>
      <c r="AA172" s="215" t="n">
        <f aca="false">Z172*K172</f>
        <v>0</v>
      </c>
      <c r="AR172" s="10" t="s">
        <v>181</v>
      </c>
      <c r="AT172" s="10" t="s">
        <v>177</v>
      </c>
      <c r="AU172" s="10" t="s">
        <v>218</v>
      </c>
      <c r="AY172" s="10" t="s">
        <v>175</v>
      </c>
      <c r="BE172" s="134" t="e">
        <f aca="false">IF(U172="základní";N172;0)</f>
        <v>#VALUE!</v>
      </c>
      <c r="BF172" s="134" t="e">
        <f aca="false">IF(U172="snížená";N172;0)</f>
        <v>#VALUE!</v>
      </c>
      <c r="BG172" s="134" t="e">
        <f aca="false">IF(U172="zákl. přenesená";N172;0)</f>
        <v>#VALUE!</v>
      </c>
      <c r="BH172" s="134" t="e">
        <f aca="false">IF(U172="sníž. přenesená";N172;0)</f>
        <v>#VALUE!</v>
      </c>
      <c r="BI172" s="134" t="e">
        <f aca="false">IF(U172="nulová";N172;0)</f>
        <v>#VALUE!</v>
      </c>
      <c r="BJ172" s="10" t="s">
        <v>88</v>
      </c>
      <c r="BK172" s="134" t="e">
        <f aca="false">ROUND(L172*K172;2)</f>
        <v>#VALUE!</v>
      </c>
      <c r="BL172" s="10" t="s">
        <v>181</v>
      </c>
      <c r="BM172" s="10" t="s">
        <v>1225</v>
      </c>
    </row>
    <row collapsed="false" customFormat="true" customHeight="true" hidden="false" ht="22.5" outlineLevel="0" r="173" s="32">
      <c r="B173" s="171"/>
      <c r="C173" s="248" t="s">
        <v>719</v>
      </c>
      <c r="D173" s="248" t="s">
        <v>295</v>
      </c>
      <c r="E173" s="249" t="s">
        <v>1226</v>
      </c>
      <c r="F173" s="250" t="s">
        <v>1227</v>
      </c>
      <c r="G173" s="250"/>
      <c r="H173" s="250"/>
      <c r="I173" s="250"/>
      <c r="J173" s="251" t="s">
        <v>303</v>
      </c>
      <c r="K173" s="252" t="n">
        <v>24</v>
      </c>
      <c r="L173" s="253" t="n">
        <v>0</v>
      </c>
      <c r="M173" s="253"/>
      <c r="N173" s="254" t="n">
        <f aca="false">ROUND(L173*K173)</f>
        <v>0</v>
      </c>
      <c r="O173" s="254"/>
      <c r="P173" s="254"/>
      <c r="Q173" s="254"/>
      <c r="R173" s="173"/>
      <c r="T173" s="213"/>
      <c r="U173" s="44" t="s">
        <v>43</v>
      </c>
      <c r="V173" s="34"/>
      <c r="W173" s="214" t="n">
        <f aca="false">V173*K173</f>
        <v>0</v>
      </c>
      <c r="X173" s="214" t="n">
        <v>0.0003</v>
      </c>
      <c r="Y173" s="214" t="n">
        <f aca="false">X173*K173</f>
        <v>0.0072</v>
      </c>
      <c r="Z173" s="214" t="n">
        <v>0</v>
      </c>
      <c r="AA173" s="215" t="n">
        <f aca="false">Z173*K173</f>
        <v>0</v>
      </c>
      <c r="AR173" s="10" t="s">
        <v>258</v>
      </c>
      <c r="AT173" s="10" t="s">
        <v>295</v>
      </c>
      <c r="AU173" s="10" t="s">
        <v>218</v>
      </c>
      <c r="AY173" s="10" t="s">
        <v>175</v>
      </c>
      <c r="BE173" s="134" t="e">
        <f aca="false">IF(U173="základní";N173;0)</f>
        <v>#VALUE!</v>
      </c>
      <c r="BF173" s="134" t="e">
        <f aca="false">IF(U173="snížená";N173;0)</f>
        <v>#VALUE!</v>
      </c>
      <c r="BG173" s="134" t="e">
        <f aca="false">IF(U173="zákl. přenesená";N173;0)</f>
        <v>#VALUE!</v>
      </c>
      <c r="BH173" s="134" t="e">
        <f aca="false">IF(U173="sníž. přenesená";N173;0)</f>
        <v>#VALUE!</v>
      </c>
      <c r="BI173" s="134" t="e">
        <f aca="false">IF(U173="nulová";N173;0)</f>
        <v>#VALUE!</v>
      </c>
      <c r="BJ173" s="10" t="s">
        <v>88</v>
      </c>
      <c r="BK173" s="134" t="e">
        <f aca="false">ROUND(L173*K173;2)</f>
        <v>#VALUE!</v>
      </c>
      <c r="BL173" s="10" t="s">
        <v>181</v>
      </c>
      <c r="BM173" s="10" t="s">
        <v>1228</v>
      </c>
    </row>
    <row collapsed="false" customFormat="true" customHeight="true" hidden="false" ht="22.5" outlineLevel="0" r="174" s="32">
      <c r="B174" s="171"/>
      <c r="C174" s="206" t="s">
        <v>658</v>
      </c>
      <c r="D174" s="206" t="s">
        <v>177</v>
      </c>
      <c r="E174" s="207" t="s">
        <v>1229</v>
      </c>
      <c r="F174" s="208" t="s">
        <v>1230</v>
      </c>
      <c r="G174" s="208"/>
      <c r="H174" s="208"/>
      <c r="I174" s="208"/>
      <c r="J174" s="209" t="s">
        <v>303</v>
      </c>
      <c r="K174" s="210" t="n">
        <v>120</v>
      </c>
      <c r="L174" s="211" t="n">
        <v>0</v>
      </c>
      <c r="M174" s="211"/>
      <c r="N174" s="212" t="n">
        <f aca="false">ROUND(L174*K174)</f>
        <v>0</v>
      </c>
      <c r="O174" s="212"/>
      <c r="P174" s="212"/>
      <c r="Q174" s="212"/>
      <c r="R174" s="173"/>
      <c r="T174" s="213"/>
      <c r="U174" s="44" t="s">
        <v>43</v>
      </c>
      <c r="V174" s="34"/>
      <c r="W174" s="214" t="n">
        <f aca="false">V174*K174</f>
        <v>0</v>
      </c>
      <c r="X174" s="214" t="n">
        <v>0</v>
      </c>
      <c r="Y174" s="214" t="n">
        <f aca="false">X174*K174</f>
        <v>0</v>
      </c>
      <c r="Z174" s="214" t="n">
        <v>0</v>
      </c>
      <c r="AA174" s="215" t="n">
        <f aca="false">Z174*K174</f>
        <v>0</v>
      </c>
      <c r="AR174" s="10" t="s">
        <v>181</v>
      </c>
      <c r="AT174" s="10" t="s">
        <v>177</v>
      </c>
      <c r="AU174" s="10" t="s">
        <v>218</v>
      </c>
      <c r="AY174" s="10" t="s">
        <v>175</v>
      </c>
      <c r="BE174" s="134" t="e">
        <f aca="false">IF(U174="základní";N174;0)</f>
        <v>#VALUE!</v>
      </c>
      <c r="BF174" s="134" t="e">
        <f aca="false">IF(U174="snížená";N174;0)</f>
        <v>#VALUE!</v>
      </c>
      <c r="BG174" s="134" t="e">
        <f aca="false">IF(U174="zákl. přenesená";N174;0)</f>
        <v>#VALUE!</v>
      </c>
      <c r="BH174" s="134" t="e">
        <f aca="false">IF(U174="sníž. přenesená";N174;0)</f>
        <v>#VALUE!</v>
      </c>
      <c r="BI174" s="134" t="e">
        <f aca="false">IF(U174="nulová";N174;0)</f>
        <v>#VALUE!</v>
      </c>
      <c r="BJ174" s="10" t="s">
        <v>88</v>
      </c>
      <c r="BK174" s="134" t="e">
        <f aca="false">ROUND(L174*K174;2)</f>
        <v>#VALUE!</v>
      </c>
      <c r="BL174" s="10" t="s">
        <v>181</v>
      </c>
      <c r="BM174" s="10" t="s">
        <v>1231</v>
      </c>
    </row>
    <row collapsed="false" customFormat="true" customHeight="true" hidden="false" ht="22.5" outlineLevel="0" r="175" s="32">
      <c r="B175" s="171"/>
      <c r="C175" s="248" t="s">
        <v>669</v>
      </c>
      <c r="D175" s="248" t="s">
        <v>295</v>
      </c>
      <c r="E175" s="249" t="s">
        <v>1232</v>
      </c>
      <c r="F175" s="250" t="s">
        <v>1233</v>
      </c>
      <c r="G175" s="250"/>
      <c r="H175" s="250"/>
      <c r="I175" s="250"/>
      <c r="J175" s="251" t="s">
        <v>303</v>
      </c>
      <c r="K175" s="252" t="n">
        <v>120</v>
      </c>
      <c r="L175" s="253" t="n">
        <v>0</v>
      </c>
      <c r="M175" s="253"/>
      <c r="N175" s="254" t="n">
        <f aca="false">ROUND(L175*K175)</f>
        <v>0</v>
      </c>
      <c r="O175" s="254"/>
      <c r="P175" s="254"/>
      <c r="Q175" s="254"/>
      <c r="R175" s="173"/>
      <c r="T175" s="213"/>
      <c r="U175" s="44" t="s">
        <v>43</v>
      </c>
      <c r="V175" s="34"/>
      <c r="W175" s="214" t="n">
        <f aca="false">V175*K175</f>
        <v>0</v>
      </c>
      <c r="X175" s="214" t="n">
        <v>0.00011</v>
      </c>
      <c r="Y175" s="214" t="n">
        <f aca="false">X175*K175</f>
        <v>0.0132</v>
      </c>
      <c r="Z175" s="214" t="n">
        <v>0</v>
      </c>
      <c r="AA175" s="215" t="n">
        <f aca="false">Z175*K175</f>
        <v>0</v>
      </c>
      <c r="AR175" s="10" t="s">
        <v>258</v>
      </c>
      <c r="AT175" s="10" t="s">
        <v>295</v>
      </c>
      <c r="AU175" s="10" t="s">
        <v>218</v>
      </c>
      <c r="AY175" s="10" t="s">
        <v>175</v>
      </c>
      <c r="BE175" s="134" t="e">
        <f aca="false">IF(U175="základní";N175;0)</f>
        <v>#VALUE!</v>
      </c>
      <c r="BF175" s="134" t="e">
        <f aca="false">IF(U175="snížená";N175;0)</f>
        <v>#VALUE!</v>
      </c>
      <c r="BG175" s="134" t="e">
        <f aca="false">IF(U175="zákl. přenesená";N175;0)</f>
        <v>#VALUE!</v>
      </c>
      <c r="BH175" s="134" t="e">
        <f aca="false">IF(U175="sníž. přenesená";N175;0)</f>
        <v>#VALUE!</v>
      </c>
      <c r="BI175" s="134" t="e">
        <f aca="false">IF(U175="nulová";N175;0)</f>
        <v>#VALUE!</v>
      </c>
      <c r="BJ175" s="10" t="s">
        <v>88</v>
      </c>
      <c r="BK175" s="134" t="e">
        <f aca="false">ROUND(L175*K175;2)</f>
        <v>#VALUE!</v>
      </c>
      <c r="BL175" s="10" t="s">
        <v>181</v>
      </c>
      <c r="BM175" s="10" t="s">
        <v>1234</v>
      </c>
    </row>
    <row collapsed="false" customFormat="true" customHeight="true" hidden="false" ht="22.5" outlineLevel="0" r="176" s="32">
      <c r="B176" s="171"/>
      <c r="C176" s="206" t="s">
        <v>677</v>
      </c>
      <c r="D176" s="206" t="s">
        <v>177</v>
      </c>
      <c r="E176" s="207" t="s">
        <v>1235</v>
      </c>
      <c r="F176" s="208" t="s">
        <v>1236</v>
      </c>
      <c r="G176" s="208"/>
      <c r="H176" s="208"/>
      <c r="I176" s="208"/>
      <c r="J176" s="209" t="s">
        <v>303</v>
      </c>
      <c r="K176" s="210" t="n">
        <v>600</v>
      </c>
      <c r="L176" s="211" t="n">
        <v>0</v>
      </c>
      <c r="M176" s="211"/>
      <c r="N176" s="212" t="n">
        <f aca="false">ROUND(L176*K176)</f>
        <v>0</v>
      </c>
      <c r="O176" s="212"/>
      <c r="P176" s="212"/>
      <c r="Q176" s="212"/>
      <c r="R176" s="173"/>
      <c r="T176" s="213"/>
      <c r="U176" s="44" t="s">
        <v>43</v>
      </c>
      <c r="V176" s="34"/>
      <c r="W176" s="214" t="n">
        <f aca="false">V176*K176</f>
        <v>0</v>
      </c>
      <c r="X176" s="214" t="n">
        <v>0</v>
      </c>
      <c r="Y176" s="214" t="n">
        <f aca="false">X176*K176</f>
        <v>0</v>
      </c>
      <c r="Z176" s="214" t="n">
        <v>0</v>
      </c>
      <c r="AA176" s="215" t="n">
        <f aca="false">Z176*K176</f>
        <v>0</v>
      </c>
      <c r="AR176" s="10" t="s">
        <v>181</v>
      </c>
      <c r="AT176" s="10" t="s">
        <v>177</v>
      </c>
      <c r="AU176" s="10" t="s">
        <v>218</v>
      </c>
      <c r="AY176" s="10" t="s">
        <v>175</v>
      </c>
      <c r="BE176" s="134" t="e">
        <f aca="false">IF(U176="základní";N176;0)</f>
        <v>#VALUE!</v>
      </c>
      <c r="BF176" s="134" t="e">
        <f aca="false">IF(U176="snížená";N176;0)</f>
        <v>#VALUE!</v>
      </c>
      <c r="BG176" s="134" t="e">
        <f aca="false">IF(U176="zákl. přenesená";N176;0)</f>
        <v>#VALUE!</v>
      </c>
      <c r="BH176" s="134" t="e">
        <f aca="false">IF(U176="sníž. přenesená";N176;0)</f>
        <v>#VALUE!</v>
      </c>
      <c r="BI176" s="134" t="e">
        <f aca="false">IF(U176="nulová";N176;0)</f>
        <v>#VALUE!</v>
      </c>
      <c r="BJ176" s="10" t="s">
        <v>88</v>
      </c>
      <c r="BK176" s="134" t="e">
        <f aca="false">ROUND(L176*K176;2)</f>
        <v>#VALUE!</v>
      </c>
      <c r="BL176" s="10" t="s">
        <v>181</v>
      </c>
      <c r="BM176" s="10" t="s">
        <v>1237</v>
      </c>
    </row>
    <row collapsed="false" customFormat="true" customHeight="true" hidden="false" ht="22.5" outlineLevel="0" r="177" s="32">
      <c r="B177" s="171"/>
      <c r="C177" s="248" t="s">
        <v>1238</v>
      </c>
      <c r="D177" s="248" t="s">
        <v>295</v>
      </c>
      <c r="E177" s="249" t="s">
        <v>1239</v>
      </c>
      <c r="F177" s="250" t="s">
        <v>1240</v>
      </c>
      <c r="G177" s="250"/>
      <c r="H177" s="250"/>
      <c r="I177" s="250"/>
      <c r="J177" s="251" t="s">
        <v>303</v>
      </c>
      <c r="K177" s="252" t="n">
        <v>600</v>
      </c>
      <c r="L177" s="253" t="n">
        <v>0</v>
      </c>
      <c r="M177" s="253"/>
      <c r="N177" s="254" t="n">
        <f aca="false">ROUND(L177*K177)</f>
        <v>0</v>
      </c>
      <c r="O177" s="254"/>
      <c r="P177" s="254"/>
      <c r="Q177" s="254"/>
      <c r="R177" s="173"/>
      <c r="T177" s="213"/>
      <c r="U177" s="44" t="s">
        <v>43</v>
      </c>
      <c r="V177" s="34"/>
      <c r="W177" s="214" t="n">
        <f aca="false">V177*K177</f>
        <v>0</v>
      </c>
      <c r="X177" s="214" t="n">
        <v>0.00015</v>
      </c>
      <c r="Y177" s="214" t="n">
        <f aca="false">X177*K177</f>
        <v>0.09</v>
      </c>
      <c r="Z177" s="214" t="n">
        <v>0</v>
      </c>
      <c r="AA177" s="215" t="n">
        <f aca="false">Z177*K177</f>
        <v>0</v>
      </c>
      <c r="AR177" s="10" t="s">
        <v>258</v>
      </c>
      <c r="AT177" s="10" t="s">
        <v>295</v>
      </c>
      <c r="AU177" s="10" t="s">
        <v>218</v>
      </c>
      <c r="AY177" s="10" t="s">
        <v>175</v>
      </c>
      <c r="BE177" s="134" t="e">
        <f aca="false">IF(U177="základní";N177;0)</f>
        <v>#VALUE!</v>
      </c>
      <c r="BF177" s="134" t="e">
        <f aca="false">IF(U177="snížená";N177;0)</f>
        <v>#VALUE!</v>
      </c>
      <c r="BG177" s="134" t="e">
        <f aca="false">IF(U177="zákl. přenesená";N177;0)</f>
        <v>#VALUE!</v>
      </c>
      <c r="BH177" s="134" t="e">
        <f aca="false">IF(U177="sníž. přenesená";N177;0)</f>
        <v>#VALUE!</v>
      </c>
      <c r="BI177" s="134" t="e">
        <f aca="false">IF(U177="nulová";N177;0)</f>
        <v>#VALUE!</v>
      </c>
      <c r="BJ177" s="10" t="s">
        <v>88</v>
      </c>
      <c r="BK177" s="134" t="e">
        <f aca="false">ROUND(L177*K177;2)</f>
        <v>#VALUE!</v>
      </c>
      <c r="BL177" s="10" t="s">
        <v>181</v>
      </c>
      <c r="BM177" s="10" t="s">
        <v>1241</v>
      </c>
    </row>
    <row collapsed="false" customFormat="true" customHeight="true" hidden="false" ht="22.5" outlineLevel="0" r="178" s="32">
      <c r="B178" s="171"/>
      <c r="C178" s="206" t="s">
        <v>795</v>
      </c>
      <c r="D178" s="206" t="s">
        <v>177</v>
      </c>
      <c r="E178" s="207" t="s">
        <v>1235</v>
      </c>
      <c r="F178" s="208" t="s">
        <v>1236</v>
      </c>
      <c r="G178" s="208"/>
      <c r="H178" s="208"/>
      <c r="I178" s="208"/>
      <c r="J178" s="209" t="s">
        <v>303</v>
      </c>
      <c r="K178" s="210" t="n">
        <v>504</v>
      </c>
      <c r="L178" s="211" t="n">
        <v>0</v>
      </c>
      <c r="M178" s="211"/>
      <c r="N178" s="212" t="n">
        <f aca="false">ROUND(L178*K178)</f>
        <v>0</v>
      </c>
      <c r="O178" s="212"/>
      <c r="P178" s="212"/>
      <c r="Q178" s="212"/>
      <c r="R178" s="173"/>
      <c r="T178" s="213"/>
      <c r="U178" s="44" t="s">
        <v>43</v>
      </c>
      <c r="V178" s="34"/>
      <c r="W178" s="214" t="n">
        <f aca="false">V178*K178</f>
        <v>0</v>
      </c>
      <c r="X178" s="214" t="n">
        <v>0</v>
      </c>
      <c r="Y178" s="214" t="n">
        <f aca="false">X178*K178</f>
        <v>0</v>
      </c>
      <c r="Z178" s="214" t="n">
        <v>0</v>
      </c>
      <c r="AA178" s="215" t="n">
        <f aca="false">Z178*K178</f>
        <v>0</v>
      </c>
      <c r="AR178" s="10" t="s">
        <v>181</v>
      </c>
      <c r="AT178" s="10" t="s">
        <v>177</v>
      </c>
      <c r="AU178" s="10" t="s">
        <v>218</v>
      </c>
      <c r="AY178" s="10" t="s">
        <v>175</v>
      </c>
      <c r="BE178" s="134" t="e">
        <f aca="false">IF(U178="základní";N178;0)</f>
        <v>#VALUE!</v>
      </c>
      <c r="BF178" s="134" t="e">
        <f aca="false">IF(U178="snížená";N178;0)</f>
        <v>#VALUE!</v>
      </c>
      <c r="BG178" s="134" t="e">
        <f aca="false">IF(U178="zákl. přenesená";N178;0)</f>
        <v>#VALUE!</v>
      </c>
      <c r="BH178" s="134" t="e">
        <f aca="false">IF(U178="sníž. přenesená";N178;0)</f>
        <v>#VALUE!</v>
      </c>
      <c r="BI178" s="134" t="e">
        <f aca="false">IF(U178="nulová";N178;0)</f>
        <v>#VALUE!</v>
      </c>
      <c r="BJ178" s="10" t="s">
        <v>88</v>
      </c>
      <c r="BK178" s="134" t="e">
        <f aca="false">ROUND(L178*K178;2)</f>
        <v>#VALUE!</v>
      </c>
      <c r="BL178" s="10" t="s">
        <v>181</v>
      </c>
      <c r="BM178" s="10" t="s">
        <v>1242</v>
      </c>
    </row>
    <row collapsed="false" customFormat="true" customHeight="true" hidden="false" ht="22.5" outlineLevel="0" r="179" s="32">
      <c r="B179" s="171"/>
      <c r="C179" s="248" t="s">
        <v>802</v>
      </c>
      <c r="D179" s="248" t="s">
        <v>295</v>
      </c>
      <c r="E179" s="249" t="s">
        <v>1239</v>
      </c>
      <c r="F179" s="250" t="s">
        <v>1240</v>
      </c>
      <c r="G179" s="250"/>
      <c r="H179" s="250"/>
      <c r="I179" s="250"/>
      <c r="J179" s="251" t="s">
        <v>303</v>
      </c>
      <c r="K179" s="252" t="n">
        <v>504</v>
      </c>
      <c r="L179" s="253" t="n">
        <v>0</v>
      </c>
      <c r="M179" s="253"/>
      <c r="N179" s="254" t="n">
        <f aca="false">ROUND(L179*K179)</f>
        <v>0</v>
      </c>
      <c r="O179" s="254"/>
      <c r="P179" s="254"/>
      <c r="Q179" s="254"/>
      <c r="R179" s="173"/>
      <c r="T179" s="213"/>
      <c r="U179" s="44" t="s">
        <v>43</v>
      </c>
      <c r="V179" s="34"/>
      <c r="W179" s="214" t="n">
        <f aca="false">V179*K179</f>
        <v>0</v>
      </c>
      <c r="X179" s="214" t="n">
        <v>0.00015</v>
      </c>
      <c r="Y179" s="214" t="n">
        <f aca="false">X179*K179</f>
        <v>0.0756</v>
      </c>
      <c r="Z179" s="214" t="n">
        <v>0</v>
      </c>
      <c r="AA179" s="215" t="n">
        <f aca="false">Z179*K179</f>
        <v>0</v>
      </c>
      <c r="AR179" s="10" t="s">
        <v>258</v>
      </c>
      <c r="AT179" s="10" t="s">
        <v>295</v>
      </c>
      <c r="AU179" s="10" t="s">
        <v>218</v>
      </c>
      <c r="AY179" s="10" t="s">
        <v>175</v>
      </c>
      <c r="BE179" s="134" t="e">
        <f aca="false">IF(U179="základní";N179;0)</f>
        <v>#VALUE!</v>
      </c>
      <c r="BF179" s="134" t="e">
        <f aca="false">IF(U179="snížená";N179;0)</f>
        <v>#VALUE!</v>
      </c>
      <c r="BG179" s="134" t="e">
        <f aca="false">IF(U179="zákl. přenesená";N179;0)</f>
        <v>#VALUE!</v>
      </c>
      <c r="BH179" s="134" t="e">
        <f aca="false">IF(U179="sníž. přenesená";N179;0)</f>
        <v>#VALUE!</v>
      </c>
      <c r="BI179" s="134" t="e">
        <f aca="false">IF(U179="nulová";N179;0)</f>
        <v>#VALUE!</v>
      </c>
      <c r="BJ179" s="10" t="s">
        <v>88</v>
      </c>
      <c r="BK179" s="134" t="e">
        <f aca="false">ROUND(L179*K179;2)</f>
        <v>#VALUE!</v>
      </c>
      <c r="BL179" s="10" t="s">
        <v>181</v>
      </c>
      <c r="BM179" s="10" t="s">
        <v>1243</v>
      </c>
    </row>
    <row collapsed="false" customFormat="true" customHeight="true" hidden="false" ht="22.5" outlineLevel="0" r="180" s="32">
      <c r="B180" s="171"/>
      <c r="C180" s="206" t="s">
        <v>691</v>
      </c>
      <c r="D180" s="206" t="s">
        <v>177</v>
      </c>
      <c r="E180" s="207" t="s">
        <v>1244</v>
      </c>
      <c r="F180" s="208" t="s">
        <v>1245</v>
      </c>
      <c r="G180" s="208"/>
      <c r="H180" s="208"/>
      <c r="I180" s="208"/>
      <c r="J180" s="209" t="s">
        <v>303</v>
      </c>
      <c r="K180" s="210" t="n">
        <v>1080</v>
      </c>
      <c r="L180" s="211" t="n">
        <v>0</v>
      </c>
      <c r="M180" s="211"/>
      <c r="N180" s="212" t="n">
        <f aca="false">ROUND(L180*K180)</f>
        <v>0</v>
      </c>
      <c r="O180" s="212"/>
      <c r="P180" s="212"/>
      <c r="Q180" s="212"/>
      <c r="R180" s="173"/>
      <c r="T180" s="213"/>
      <c r="U180" s="44" t="s">
        <v>43</v>
      </c>
      <c r="V180" s="34"/>
      <c r="W180" s="214" t="n">
        <f aca="false">V180*K180</f>
        <v>0</v>
      </c>
      <c r="X180" s="214" t="n">
        <v>0</v>
      </c>
      <c r="Y180" s="214" t="n">
        <f aca="false">X180*K180</f>
        <v>0</v>
      </c>
      <c r="Z180" s="214" t="n">
        <v>0</v>
      </c>
      <c r="AA180" s="215" t="n">
        <f aca="false">Z180*K180</f>
        <v>0</v>
      </c>
      <c r="AR180" s="10" t="s">
        <v>181</v>
      </c>
      <c r="AT180" s="10" t="s">
        <v>177</v>
      </c>
      <c r="AU180" s="10" t="s">
        <v>218</v>
      </c>
      <c r="AY180" s="10" t="s">
        <v>175</v>
      </c>
      <c r="BE180" s="134" t="e">
        <f aca="false">IF(U180="základní";N180;0)</f>
        <v>#VALUE!</v>
      </c>
      <c r="BF180" s="134" t="e">
        <f aca="false">IF(U180="snížená";N180;0)</f>
        <v>#VALUE!</v>
      </c>
      <c r="BG180" s="134" t="e">
        <f aca="false">IF(U180="zákl. přenesená";N180;0)</f>
        <v>#VALUE!</v>
      </c>
      <c r="BH180" s="134" t="e">
        <f aca="false">IF(U180="sníž. přenesená";N180;0)</f>
        <v>#VALUE!</v>
      </c>
      <c r="BI180" s="134" t="e">
        <f aca="false">IF(U180="nulová";N180;0)</f>
        <v>#VALUE!</v>
      </c>
      <c r="BJ180" s="10" t="s">
        <v>88</v>
      </c>
      <c r="BK180" s="134" t="e">
        <f aca="false">ROUND(L180*K180;2)</f>
        <v>#VALUE!</v>
      </c>
      <c r="BL180" s="10" t="s">
        <v>181</v>
      </c>
      <c r="BM180" s="10" t="s">
        <v>1246</v>
      </c>
    </row>
    <row collapsed="false" customFormat="true" customHeight="true" hidden="false" ht="22.5" outlineLevel="0" r="181" s="32">
      <c r="B181" s="171"/>
      <c r="C181" s="248" t="s">
        <v>1247</v>
      </c>
      <c r="D181" s="248" t="s">
        <v>295</v>
      </c>
      <c r="E181" s="249" t="s">
        <v>1248</v>
      </c>
      <c r="F181" s="250" t="s">
        <v>1249</v>
      </c>
      <c r="G181" s="250"/>
      <c r="H181" s="250"/>
      <c r="I181" s="250"/>
      <c r="J181" s="251" t="s">
        <v>303</v>
      </c>
      <c r="K181" s="252" t="n">
        <v>1080</v>
      </c>
      <c r="L181" s="253" t="n">
        <v>0</v>
      </c>
      <c r="M181" s="253"/>
      <c r="N181" s="254" t="n">
        <f aca="false">ROUND(L181*K181)</f>
        <v>0</v>
      </c>
      <c r="O181" s="254"/>
      <c r="P181" s="254"/>
      <c r="Q181" s="254"/>
      <c r="R181" s="173"/>
      <c r="T181" s="213"/>
      <c r="U181" s="44" t="s">
        <v>43</v>
      </c>
      <c r="V181" s="34"/>
      <c r="W181" s="214" t="n">
        <f aca="false">V181*K181</f>
        <v>0</v>
      </c>
      <c r="X181" s="214" t="n">
        <v>0.00021</v>
      </c>
      <c r="Y181" s="214" t="n">
        <f aca="false">X181*K181</f>
        <v>0.2268</v>
      </c>
      <c r="Z181" s="214" t="n">
        <v>0</v>
      </c>
      <c r="AA181" s="215" t="n">
        <f aca="false">Z181*K181</f>
        <v>0</v>
      </c>
      <c r="AR181" s="10" t="s">
        <v>258</v>
      </c>
      <c r="AT181" s="10" t="s">
        <v>295</v>
      </c>
      <c r="AU181" s="10" t="s">
        <v>218</v>
      </c>
      <c r="AY181" s="10" t="s">
        <v>175</v>
      </c>
      <c r="BE181" s="134" t="e">
        <f aca="false">IF(U181="základní";N181;0)</f>
        <v>#VALUE!</v>
      </c>
      <c r="BF181" s="134" t="e">
        <f aca="false">IF(U181="snížená";N181;0)</f>
        <v>#VALUE!</v>
      </c>
      <c r="BG181" s="134" t="e">
        <f aca="false">IF(U181="zákl. přenesená";N181;0)</f>
        <v>#VALUE!</v>
      </c>
      <c r="BH181" s="134" t="e">
        <f aca="false">IF(U181="sníž. přenesená";N181;0)</f>
        <v>#VALUE!</v>
      </c>
      <c r="BI181" s="134" t="e">
        <f aca="false">IF(U181="nulová";N181;0)</f>
        <v>#VALUE!</v>
      </c>
      <c r="BJ181" s="10" t="s">
        <v>88</v>
      </c>
      <c r="BK181" s="134" t="e">
        <f aca="false">ROUND(L181*K181;2)</f>
        <v>#VALUE!</v>
      </c>
      <c r="BL181" s="10" t="s">
        <v>181</v>
      </c>
      <c r="BM181" s="10" t="s">
        <v>1250</v>
      </c>
    </row>
    <row collapsed="false" customFormat="true" customHeight="true" hidden="false" ht="22.5" outlineLevel="0" r="182" s="32">
      <c r="B182" s="171"/>
      <c r="C182" s="206" t="s">
        <v>723</v>
      </c>
      <c r="D182" s="206" t="s">
        <v>177</v>
      </c>
      <c r="E182" s="207" t="s">
        <v>1251</v>
      </c>
      <c r="F182" s="208" t="s">
        <v>1252</v>
      </c>
      <c r="G182" s="208"/>
      <c r="H182" s="208"/>
      <c r="I182" s="208"/>
      <c r="J182" s="209" t="s">
        <v>303</v>
      </c>
      <c r="K182" s="210" t="n">
        <v>504</v>
      </c>
      <c r="L182" s="211" t="n">
        <v>0</v>
      </c>
      <c r="M182" s="211"/>
      <c r="N182" s="212" t="n">
        <f aca="false">ROUND(L182*K182)</f>
        <v>0</v>
      </c>
      <c r="O182" s="212"/>
      <c r="P182" s="212"/>
      <c r="Q182" s="212"/>
      <c r="R182" s="173"/>
      <c r="T182" s="213"/>
      <c r="U182" s="44" t="s">
        <v>43</v>
      </c>
      <c r="V182" s="34"/>
      <c r="W182" s="214" t="n">
        <f aca="false">V182*K182</f>
        <v>0</v>
      </c>
      <c r="X182" s="214" t="n">
        <v>0</v>
      </c>
      <c r="Y182" s="214" t="n">
        <f aca="false">X182*K182</f>
        <v>0</v>
      </c>
      <c r="Z182" s="214" t="n">
        <v>0</v>
      </c>
      <c r="AA182" s="215" t="n">
        <f aca="false">Z182*K182</f>
        <v>0</v>
      </c>
      <c r="AR182" s="10" t="s">
        <v>181</v>
      </c>
      <c r="AT182" s="10" t="s">
        <v>177</v>
      </c>
      <c r="AU182" s="10" t="s">
        <v>218</v>
      </c>
      <c r="AY182" s="10" t="s">
        <v>175</v>
      </c>
      <c r="BE182" s="134" t="e">
        <f aca="false">IF(U182="základní";N182;0)</f>
        <v>#VALUE!</v>
      </c>
      <c r="BF182" s="134" t="e">
        <f aca="false">IF(U182="snížená";N182;0)</f>
        <v>#VALUE!</v>
      </c>
      <c r="BG182" s="134" t="e">
        <f aca="false">IF(U182="zákl. přenesená";N182;0)</f>
        <v>#VALUE!</v>
      </c>
      <c r="BH182" s="134" t="e">
        <f aca="false">IF(U182="sníž. přenesená";N182;0)</f>
        <v>#VALUE!</v>
      </c>
      <c r="BI182" s="134" t="e">
        <f aca="false">IF(U182="nulová";N182;0)</f>
        <v>#VALUE!</v>
      </c>
      <c r="BJ182" s="10" t="s">
        <v>88</v>
      </c>
      <c r="BK182" s="134" t="e">
        <f aca="false">ROUND(L182*K182;2)</f>
        <v>#VALUE!</v>
      </c>
      <c r="BL182" s="10" t="s">
        <v>181</v>
      </c>
      <c r="BM182" s="10" t="s">
        <v>1253</v>
      </c>
    </row>
    <row collapsed="false" customFormat="true" customHeight="true" hidden="false" ht="22.5" outlineLevel="0" r="183" s="32">
      <c r="B183" s="171"/>
      <c r="C183" s="248" t="s">
        <v>735</v>
      </c>
      <c r="D183" s="248" t="s">
        <v>295</v>
      </c>
      <c r="E183" s="249" t="s">
        <v>1254</v>
      </c>
      <c r="F183" s="250" t="s">
        <v>1255</v>
      </c>
      <c r="G183" s="250"/>
      <c r="H183" s="250"/>
      <c r="I183" s="250"/>
      <c r="J183" s="251" t="s">
        <v>303</v>
      </c>
      <c r="K183" s="252" t="n">
        <v>504</v>
      </c>
      <c r="L183" s="253" t="n">
        <v>0</v>
      </c>
      <c r="M183" s="253"/>
      <c r="N183" s="254" t="n">
        <f aca="false">ROUND(L183*K183)</f>
        <v>0</v>
      </c>
      <c r="O183" s="254"/>
      <c r="P183" s="254"/>
      <c r="Q183" s="254"/>
      <c r="R183" s="173"/>
      <c r="T183" s="213"/>
      <c r="U183" s="44" t="s">
        <v>43</v>
      </c>
      <c r="V183" s="34"/>
      <c r="W183" s="214" t="n">
        <f aca="false">V183*K183</f>
        <v>0</v>
      </c>
      <c r="X183" s="214" t="n">
        <v>0.00061</v>
      </c>
      <c r="Y183" s="214" t="n">
        <f aca="false">X183*K183</f>
        <v>0.30744</v>
      </c>
      <c r="Z183" s="214" t="n">
        <v>0</v>
      </c>
      <c r="AA183" s="215" t="n">
        <f aca="false">Z183*K183</f>
        <v>0</v>
      </c>
      <c r="AR183" s="10" t="s">
        <v>258</v>
      </c>
      <c r="AT183" s="10" t="s">
        <v>295</v>
      </c>
      <c r="AU183" s="10" t="s">
        <v>218</v>
      </c>
      <c r="AY183" s="10" t="s">
        <v>175</v>
      </c>
      <c r="BE183" s="134" t="e">
        <f aca="false">IF(U183="základní";N183;0)</f>
        <v>#VALUE!</v>
      </c>
      <c r="BF183" s="134" t="e">
        <f aca="false">IF(U183="snížená";N183;0)</f>
        <v>#VALUE!</v>
      </c>
      <c r="BG183" s="134" t="e">
        <f aca="false">IF(U183="zákl. přenesená";N183;0)</f>
        <v>#VALUE!</v>
      </c>
      <c r="BH183" s="134" t="e">
        <f aca="false">IF(U183="sníž. přenesená";N183;0)</f>
        <v>#VALUE!</v>
      </c>
      <c r="BI183" s="134" t="e">
        <f aca="false">IF(U183="nulová";N183;0)</f>
        <v>#VALUE!</v>
      </c>
      <c r="BJ183" s="10" t="s">
        <v>88</v>
      </c>
      <c r="BK183" s="134" t="e">
        <f aca="false">ROUND(L183*K183;2)</f>
        <v>#VALUE!</v>
      </c>
      <c r="BL183" s="10" t="s">
        <v>181</v>
      </c>
      <c r="BM183" s="10" t="s">
        <v>1256</v>
      </c>
    </row>
    <row collapsed="false" customFormat="true" customHeight="true" hidden="false" ht="22.5" outlineLevel="0" r="184" s="32">
      <c r="B184" s="171"/>
      <c r="C184" s="206" t="s">
        <v>740</v>
      </c>
      <c r="D184" s="206" t="s">
        <v>177</v>
      </c>
      <c r="E184" s="207" t="s">
        <v>1257</v>
      </c>
      <c r="F184" s="208" t="s">
        <v>1258</v>
      </c>
      <c r="G184" s="208"/>
      <c r="H184" s="208"/>
      <c r="I184" s="208"/>
      <c r="J184" s="209" t="s">
        <v>303</v>
      </c>
      <c r="K184" s="210" t="n">
        <v>16</v>
      </c>
      <c r="L184" s="211" t="n">
        <v>0</v>
      </c>
      <c r="M184" s="211"/>
      <c r="N184" s="212" t="n">
        <f aca="false">ROUND(L184*K184)</f>
        <v>0</v>
      </c>
      <c r="O184" s="212"/>
      <c r="P184" s="212"/>
      <c r="Q184" s="212"/>
      <c r="R184" s="173"/>
      <c r="T184" s="213"/>
      <c r="U184" s="44" t="s">
        <v>43</v>
      </c>
      <c r="V184" s="34"/>
      <c r="W184" s="214" t="n">
        <f aca="false">V184*K184</f>
        <v>0</v>
      </c>
      <c r="X184" s="214" t="n">
        <v>0</v>
      </c>
      <c r="Y184" s="214" t="n">
        <f aca="false">X184*K184</f>
        <v>0</v>
      </c>
      <c r="Z184" s="214" t="n">
        <v>0</v>
      </c>
      <c r="AA184" s="215" t="n">
        <f aca="false">Z184*K184</f>
        <v>0</v>
      </c>
      <c r="AR184" s="10" t="s">
        <v>181</v>
      </c>
      <c r="AT184" s="10" t="s">
        <v>177</v>
      </c>
      <c r="AU184" s="10" t="s">
        <v>218</v>
      </c>
      <c r="AY184" s="10" t="s">
        <v>175</v>
      </c>
      <c r="BE184" s="134" t="e">
        <f aca="false">IF(U184="základní";N184;0)</f>
        <v>#VALUE!</v>
      </c>
      <c r="BF184" s="134" t="e">
        <f aca="false">IF(U184="snížená";N184;0)</f>
        <v>#VALUE!</v>
      </c>
      <c r="BG184" s="134" t="e">
        <f aca="false">IF(U184="zákl. přenesená";N184;0)</f>
        <v>#VALUE!</v>
      </c>
      <c r="BH184" s="134" t="e">
        <f aca="false">IF(U184="sníž. přenesená";N184;0)</f>
        <v>#VALUE!</v>
      </c>
      <c r="BI184" s="134" t="e">
        <f aca="false">IF(U184="nulová";N184;0)</f>
        <v>#VALUE!</v>
      </c>
      <c r="BJ184" s="10" t="s">
        <v>88</v>
      </c>
      <c r="BK184" s="134" t="e">
        <f aca="false">ROUND(L184*K184;2)</f>
        <v>#VALUE!</v>
      </c>
      <c r="BL184" s="10" t="s">
        <v>181</v>
      </c>
      <c r="BM184" s="10" t="s">
        <v>1259</v>
      </c>
    </row>
    <row collapsed="false" customFormat="true" customHeight="true" hidden="false" ht="22.5" outlineLevel="0" r="185" s="32">
      <c r="B185" s="171"/>
      <c r="C185" s="248" t="s">
        <v>745</v>
      </c>
      <c r="D185" s="248" t="s">
        <v>295</v>
      </c>
      <c r="E185" s="249" t="s">
        <v>1260</v>
      </c>
      <c r="F185" s="250" t="s">
        <v>1261</v>
      </c>
      <c r="G185" s="250"/>
      <c r="H185" s="250"/>
      <c r="I185" s="250"/>
      <c r="J185" s="251" t="s">
        <v>303</v>
      </c>
      <c r="K185" s="252" t="n">
        <v>16</v>
      </c>
      <c r="L185" s="253" t="n">
        <v>0</v>
      </c>
      <c r="M185" s="253"/>
      <c r="N185" s="254" t="n">
        <f aca="false">ROUND(L185*K185)</f>
        <v>0</v>
      </c>
      <c r="O185" s="254"/>
      <c r="P185" s="254"/>
      <c r="Q185" s="254"/>
      <c r="R185" s="173"/>
      <c r="T185" s="213"/>
      <c r="U185" s="44" t="s">
        <v>43</v>
      </c>
      <c r="V185" s="34"/>
      <c r="W185" s="214" t="n">
        <f aca="false">V185*K185</f>
        <v>0</v>
      </c>
      <c r="X185" s="214" t="n">
        <v>0.00089</v>
      </c>
      <c r="Y185" s="214" t="n">
        <f aca="false">X185*K185</f>
        <v>0.01424</v>
      </c>
      <c r="Z185" s="214" t="n">
        <v>0</v>
      </c>
      <c r="AA185" s="215" t="n">
        <f aca="false">Z185*K185</f>
        <v>0</v>
      </c>
      <c r="AR185" s="10" t="s">
        <v>258</v>
      </c>
      <c r="AT185" s="10" t="s">
        <v>295</v>
      </c>
      <c r="AU185" s="10" t="s">
        <v>218</v>
      </c>
      <c r="AY185" s="10" t="s">
        <v>175</v>
      </c>
      <c r="BE185" s="134" t="e">
        <f aca="false">IF(U185="základní";N185;0)</f>
        <v>#VALUE!</v>
      </c>
      <c r="BF185" s="134" t="e">
        <f aca="false">IF(U185="snížená";N185;0)</f>
        <v>#VALUE!</v>
      </c>
      <c r="BG185" s="134" t="e">
        <f aca="false">IF(U185="zákl. přenesená";N185;0)</f>
        <v>#VALUE!</v>
      </c>
      <c r="BH185" s="134" t="e">
        <f aca="false">IF(U185="sníž. přenesená";N185;0)</f>
        <v>#VALUE!</v>
      </c>
      <c r="BI185" s="134" t="e">
        <f aca="false">IF(U185="nulová";N185;0)</f>
        <v>#VALUE!</v>
      </c>
      <c r="BJ185" s="10" t="s">
        <v>88</v>
      </c>
      <c r="BK185" s="134" t="e">
        <f aca="false">ROUND(L185*K185;2)</f>
        <v>#VALUE!</v>
      </c>
      <c r="BL185" s="10" t="s">
        <v>181</v>
      </c>
      <c r="BM185" s="10" t="s">
        <v>1262</v>
      </c>
    </row>
    <row collapsed="false" customFormat="true" customHeight="true" hidden="false" ht="22.5" outlineLevel="0" r="186" s="32">
      <c r="B186" s="171"/>
      <c r="C186" s="206" t="s">
        <v>701</v>
      </c>
      <c r="D186" s="206" t="s">
        <v>177</v>
      </c>
      <c r="E186" s="207" t="s">
        <v>1263</v>
      </c>
      <c r="F186" s="208" t="s">
        <v>1264</v>
      </c>
      <c r="G186" s="208"/>
      <c r="H186" s="208"/>
      <c r="I186" s="208"/>
      <c r="J186" s="209" t="s">
        <v>303</v>
      </c>
      <c r="K186" s="210" t="n">
        <v>96</v>
      </c>
      <c r="L186" s="211" t="n">
        <v>0</v>
      </c>
      <c r="M186" s="211"/>
      <c r="N186" s="212" t="n">
        <f aca="false">ROUND(L186*K186)</f>
        <v>0</v>
      </c>
      <c r="O186" s="212"/>
      <c r="P186" s="212"/>
      <c r="Q186" s="212"/>
      <c r="R186" s="173"/>
      <c r="T186" s="213"/>
      <c r="U186" s="44" t="s">
        <v>43</v>
      </c>
      <c r="V186" s="34"/>
      <c r="W186" s="214" t="n">
        <f aca="false">V186*K186</f>
        <v>0</v>
      </c>
      <c r="X186" s="214" t="n">
        <v>0</v>
      </c>
      <c r="Y186" s="214" t="n">
        <f aca="false">X186*K186</f>
        <v>0</v>
      </c>
      <c r="Z186" s="214" t="n">
        <v>0</v>
      </c>
      <c r="AA186" s="215" t="n">
        <f aca="false">Z186*K186</f>
        <v>0</v>
      </c>
      <c r="AR186" s="10" t="s">
        <v>181</v>
      </c>
      <c r="AT186" s="10" t="s">
        <v>177</v>
      </c>
      <c r="AU186" s="10" t="s">
        <v>218</v>
      </c>
      <c r="AY186" s="10" t="s">
        <v>175</v>
      </c>
      <c r="BE186" s="134" t="e">
        <f aca="false">IF(U186="základní";N186;0)</f>
        <v>#VALUE!</v>
      </c>
      <c r="BF186" s="134" t="e">
        <f aca="false">IF(U186="snížená";N186;0)</f>
        <v>#VALUE!</v>
      </c>
      <c r="BG186" s="134" t="e">
        <f aca="false">IF(U186="zákl. přenesená";N186;0)</f>
        <v>#VALUE!</v>
      </c>
      <c r="BH186" s="134" t="e">
        <f aca="false">IF(U186="sníž. přenesená";N186;0)</f>
        <v>#VALUE!</v>
      </c>
      <c r="BI186" s="134" t="e">
        <f aca="false">IF(U186="nulová";N186;0)</f>
        <v>#VALUE!</v>
      </c>
      <c r="BJ186" s="10" t="s">
        <v>88</v>
      </c>
      <c r="BK186" s="134" t="e">
        <f aca="false">ROUND(L186*K186;2)</f>
        <v>#VALUE!</v>
      </c>
      <c r="BL186" s="10" t="s">
        <v>181</v>
      </c>
      <c r="BM186" s="10" t="s">
        <v>1265</v>
      </c>
    </row>
    <row collapsed="false" customFormat="true" customHeight="true" hidden="false" ht="22.5" outlineLevel="0" r="187" s="32">
      <c r="B187" s="171"/>
      <c r="C187" s="206" t="s">
        <v>1266</v>
      </c>
      <c r="D187" s="206" t="s">
        <v>177</v>
      </c>
      <c r="E187" s="207" t="s">
        <v>1267</v>
      </c>
      <c r="F187" s="208" t="s">
        <v>1268</v>
      </c>
      <c r="G187" s="208"/>
      <c r="H187" s="208"/>
      <c r="I187" s="208"/>
      <c r="J187" s="209" t="s">
        <v>303</v>
      </c>
      <c r="K187" s="210" t="n">
        <v>96</v>
      </c>
      <c r="L187" s="211" t="n">
        <v>0</v>
      </c>
      <c r="M187" s="211"/>
      <c r="N187" s="212" t="n">
        <f aca="false">ROUND(L187*K187)</f>
        <v>0</v>
      </c>
      <c r="O187" s="212"/>
      <c r="P187" s="212"/>
      <c r="Q187" s="212"/>
      <c r="R187" s="173"/>
      <c r="T187" s="213"/>
      <c r="U187" s="44" t="s">
        <v>43</v>
      </c>
      <c r="V187" s="34"/>
      <c r="W187" s="214" t="n">
        <f aca="false">V187*K187</f>
        <v>0</v>
      </c>
      <c r="X187" s="214" t="n">
        <v>0</v>
      </c>
      <c r="Y187" s="214" t="n">
        <f aca="false">X187*K187</f>
        <v>0</v>
      </c>
      <c r="Z187" s="214" t="n">
        <v>0</v>
      </c>
      <c r="AA187" s="215" t="n">
        <f aca="false">Z187*K187</f>
        <v>0</v>
      </c>
      <c r="AR187" s="10" t="s">
        <v>181</v>
      </c>
      <c r="AT187" s="10" t="s">
        <v>177</v>
      </c>
      <c r="AU187" s="10" t="s">
        <v>218</v>
      </c>
      <c r="AY187" s="10" t="s">
        <v>175</v>
      </c>
      <c r="BE187" s="134" t="e">
        <f aca="false">IF(U187="základní";N187;0)</f>
        <v>#VALUE!</v>
      </c>
      <c r="BF187" s="134" t="e">
        <f aca="false">IF(U187="snížená";N187;0)</f>
        <v>#VALUE!</v>
      </c>
      <c r="BG187" s="134" t="e">
        <f aca="false">IF(U187="zákl. přenesená";N187;0)</f>
        <v>#VALUE!</v>
      </c>
      <c r="BH187" s="134" t="e">
        <f aca="false">IF(U187="sníž. přenesená";N187;0)</f>
        <v>#VALUE!</v>
      </c>
      <c r="BI187" s="134" t="e">
        <f aca="false">IF(U187="nulová";N187;0)</f>
        <v>#VALUE!</v>
      </c>
      <c r="BJ187" s="10" t="s">
        <v>88</v>
      </c>
      <c r="BK187" s="134" t="e">
        <f aca="false">ROUND(L187*K187;2)</f>
        <v>#VALUE!</v>
      </c>
      <c r="BL187" s="10" t="s">
        <v>181</v>
      </c>
      <c r="BM187" s="10" t="s">
        <v>1269</v>
      </c>
    </row>
    <row collapsed="false" customFormat="true" customHeight="true" hidden="false" ht="22.5" outlineLevel="0" r="188" s="32">
      <c r="B188" s="171"/>
      <c r="C188" s="248" t="s">
        <v>750</v>
      </c>
      <c r="D188" s="248" t="s">
        <v>295</v>
      </c>
      <c r="E188" s="249" t="s">
        <v>1270</v>
      </c>
      <c r="F188" s="250" t="s">
        <v>1271</v>
      </c>
      <c r="G188" s="250"/>
      <c r="H188" s="250"/>
      <c r="I188" s="250"/>
      <c r="J188" s="251" t="s">
        <v>303</v>
      </c>
      <c r="K188" s="252" t="n">
        <v>96</v>
      </c>
      <c r="L188" s="253" t="n">
        <v>0</v>
      </c>
      <c r="M188" s="253"/>
      <c r="N188" s="254" t="n">
        <f aca="false">ROUND(L188*K188)</f>
        <v>0</v>
      </c>
      <c r="O188" s="254"/>
      <c r="P188" s="254"/>
      <c r="Q188" s="254"/>
      <c r="R188" s="173"/>
      <c r="T188" s="213"/>
      <c r="U188" s="44" t="s">
        <v>43</v>
      </c>
      <c r="V188" s="34"/>
      <c r="W188" s="214" t="n">
        <f aca="false">V188*K188</f>
        <v>0</v>
      </c>
      <c r="X188" s="214" t="n">
        <v>0.0003</v>
      </c>
      <c r="Y188" s="214" t="n">
        <f aca="false">X188*K188</f>
        <v>0.0288</v>
      </c>
      <c r="Z188" s="214" t="n">
        <v>0</v>
      </c>
      <c r="AA188" s="215" t="n">
        <f aca="false">Z188*K188</f>
        <v>0</v>
      </c>
      <c r="AR188" s="10" t="s">
        <v>258</v>
      </c>
      <c r="AT188" s="10" t="s">
        <v>295</v>
      </c>
      <c r="AU188" s="10" t="s">
        <v>218</v>
      </c>
      <c r="AY188" s="10" t="s">
        <v>175</v>
      </c>
      <c r="BE188" s="134" t="e">
        <f aca="false">IF(U188="základní";N188;0)</f>
        <v>#VALUE!</v>
      </c>
      <c r="BF188" s="134" t="e">
        <f aca="false">IF(U188="snížená";N188;0)</f>
        <v>#VALUE!</v>
      </c>
      <c r="BG188" s="134" t="e">
        <f aca="false">IF(U188="zákl. přenesená";N188;0)</f>
        <v>#VALUE!</v>
      </c>
      <c r="BH188" s="134" t="e">
        <f aca="false">IF(U188="sníž. přenesená";N188;0)</f>
        <v>#VALUE!</v>
      </c>
      <c r="BI188" s="134" t="e">
        <f aca="false">IF(U188="nulová";N188;0)</f>
        <v>#VALUE!</v>
      </c>
      <c r="BJ188" s="10" t="s">
        <v>88</v>
      </c>
      <c r="BK188" s="134" t="e">
        <f aca="false">ROUND(L188*K188;2)</f>
        <v>#VALUE!</v>
      </c>
      <c r="BL188" s="10" t="s">
        <v>181</v>
      </c>
      <c r="BM188" s="10" t="s">
        <v>1272</v>
      </c>
    </row>
    <row collapsed="false" customFormat="true" customHeight="true" hidden="false" ht="22.5" outlineLevel="0" r="189" s="32">
      <c r="B189" s="171"/>
      <c r="C189" s="206" t="s">
        <v>833</v>
      </c>
      <c r="D189" s="206" t="s">
        <v>177</v>
      </c>
      <c r="E189" s="207" t="s">
        <v>1273</v>
      </c>
      <c r="F189" s="208" t="s">
        <v>1274</v>
      </c>
      <c r="G189" s="208"/>
      <c r="H189" s="208"/>
      <c r="I189" s="208"/>
      <c r="J189" s="209" t="s">
        <v>303</v>
      </c>
      <c r="K189" s="210" t="n">
        <v>32</v>
      </c>
      <c r="L189" s="211" t="n">
        <v>0</v>
      </c>
      <c r="M189" s="211"/>
      <c r="N189" s="212" t="n">
        <f aca="false">ROUND(L189*K189)</f>
        <v>0</v>
      </c>
      <c r="O189" s="212"/>
      <c r="P189" s="212"/>
      <c r="Q189" s="212"/>
      <c r="R189" s="173"/>
      <c r="T189" s="213"/>
      <c r="U189" s="44" t="s">
        <v>43</v>
      </c>
      <c r="V189" s="34"/>
      <c r="W189" s="214" t="n">
        <f aca="false">V189*K189</f>
        <v>0</v>
      </c>
      <c r="X189" s="214" t="n">
        <v>0</v>
      </c>
      <c r="Y189" s="214" t="n">
        <f aca="false">X189*K189</f>
        <v>0</v>
      </c>
      <c r="Z189" s="214" t="n">
        <v>0</v>
      </c>
      <c r="AA189" s="215" t="n">
        <f aca="false">Z189*K189</f>
        <v>0</v>
      </c>
      <c r="AR189" s="10" t="s">
        <v>181</v>
      </c>
      <c r="AT189" s="10" t="s">
        <v>177</v>
      </c>
      <c r="AU189" s="10" t="s">
        <v>218</v>
      </c>
      <c r="AY189" s="10" t="s">
        <v>175</v>
      </c>
      <c r="BE189" s="134" t="e">
        <f aca="false">IF(U189="základní";N189;0)</f>
        <v>#VALUE!</v>
      </c>
      <c r="BF189" s="134" t="e">
        <f aca="false">IF(U189="snížená";N189;0)</f>
        <v>#VALUE!</v>
      </c>
      <c r="BG189" s="134" t="e">
        <f aca="false">IF(U189="zákl. přenesená";N189;0)</f>
        <v>#VALUE!</v>
      </c>
      <c r="BH189" s="134" t="e">
        <f aca="false">IF(U189="sníž. přenesená";N189;0)</f>
        <v>#VALUE!</v>
      </c>
      <c r="BI189" s="134" t="e">
        <f aca="false">IF(U189="nulová";N189;0)</f>
        <v>#VALUE!</v>
      </c>
      <c r="BJ189" s="10" t="s">
        <v>88</v>
      </c>
      <c r="BK189" s="134" t="e">
        <f aca="false">ROUND(L189*K189;2)</f>
        <v>#VALUE!</v>
      </c>
      <c r="BL189" s="10" t="s">
        <v>181</v>
      </c>
      <c r="BM189" s="10" t="s">
        <v>1275</v>
      </c>
    </row>
    <row collapsed="false" customFormat="true" customHeight="true" hidden="false" ht="22.5" outlineLevel="0" r="190" s="32">
      <c r="B190" s="171"/>
      <c r="C190" s="248" t="s">
        <v>843</v>
      </c>
      <c r="D190" s="248" t="s">
        <v>295</v>
      </c>
      <c r="E190" s="249" t="s">
        <v>1146</v>
      </c>
      <c r="F190" s="250" t="s">
        <v>1147</v>
      </c>
      <c r="G190" s="250"/>
      <c r="H190" s="250"/>
      <c r="I190" s="250"/>
      <c r="J190" s="251" t="s">
        <v>1148</v>
      </c>
      <c r="K190" s="252" t="n">
        <v>32</v>
      </c>
      <c r="L190" s="253" t="n">
        <v>0</v>
      </c>
      <c r="M190" s="253"/>
      <c r="N190" s="254" t="n">
        <f aca="false">ROUND(L190*K190)</f>
        <v>0</v>
      </c>
      <c r="O190" s="254"/>
      <c r="P190" s="254"/>
      <c r="Q190" s="254"/>
      <c r="R190" s="173"/>
      <c r="T190" s="213"/>
      <c r="U190" s="44" t="s">
        <v>43</v>
      </c>
      <c r="V190" s="34"/>
      <c r="W190" s="214" t="n">
        <f aca="false">V190*K190</f>
        <v>0</v>
      </c>
      <c r="X190" s="214" t="n">
        <v>0.001</v>
      </c>
      <c r="Y190" s="214" t="n">
        <f aca="false">X190*K190</f>
        <v>0.032</v>
      </c>
      <c r="Z190" s="214" t="n">
        <v>0</v>
      </c>
      <c r="AA190" s="215" t="n">
        <f aca="false">Z190*K190</f>
        <v>0</v>
      </c>
      <c r="AR190" s="10" t="s">
        <v>258</v>
      </c>
      <c r="AT190" s="10" t="s">
        <v>295</v>
      </c>
      <c r="AU190" s="10" t="s">
        <v>218</v>
      </c>
      <c r="AY190" s="10" t="s">
        <v>175</v>
      </c>
      <c r="BE190" s="134" t="e">
        <f aca="false">IF(U190="základní";N190;0)</f>
        <v>#VALUE!</v>
      </c>
      <c r="BF190" s="134" t="e">
        <f aca="false">IF(U190="snížená";N190;0)</f>
        <v>#VALUE!</v>
      </c>
      <c r="BG190" s="134" t="e">
        <f aca="false">IF(U190="zákl. přenesená";N190;0)</f>
        <v>#VALUE!</v>
      </c>
      <c r="BH190" s="134" t="e">
        <f aca="false">IF(U190="sníž. přenesená";N190;0)</f>
        <v>#VALUE!</v>
      </c>
      <c r="BI190" s="134" t="e">
        <f aca="false">IF(U190="nulová";N190;0)</f>
        <v>#VALUE!</v>
      </c>
      <c r="BJ190" s="10" t="s">
        <v>88</v>
      </c>
      <c r="BK190" s="134" t="e">
        <f aca="false">ROUND(L190*K190;2)</f>
        <v>#VALUE!</v>
      </c>
      <c r="BL190" s="10" t="s">
        <v>181</v>
      </c>
      <c r="BM190" s="10" t="s">
        <v>1276</v>
      </c>
    </row>
    <row collapsed="false" customFormat="true" customHeight="true" hidden="false" ht="22.5" outlineLevel="0" r="191" s="32">
      <c r="B191" s="171"/>
      <c r="C191" s="206" t="s">
        <v>766</v>
      </c>
      <c r="D191" s="206" t="s">
        <v>177</v>
      </c>
      <c r="E191" s="207" t="s">
        <v>1277</v>
      </c>
      <c r="F191" s="208" t="s">
        <v>1278</v>
      </c>
      <c r="G191" s="208"/>
      <c r="H191" s="208"/>
      <c r="I191" s="208"/>
      <c r="J191" s="209" t="s">
        <v>303</v>
      </c>
      <c r="K191" s="210" t="n">
        <v>320</v>
      </c>
      <c r="L191" s="211" t="n">
        <v>0</v>
      </c>
      <c r="M191" s="211"/>
      <c r="N191" s="212" t="n">
        <f aca="false">ROUND(L191*K191)</f>
        <v>0</v>
      </c>
      <c r="O191" s="212"/>
      <c r="P191" s="212"/>
      <c r="Q191" s="212"/>
      <c r="R191" s="173"/>
      <c r="T191" s="213"/>
      <c r="U191" s="44" t="s">
        <v>43</v>
      </c>
      <c r="V191" s="34"/>
      <c r="W191" s="214" t="n">
        <f aca="false">V191*K191</f>
        <v>0</v>
      </c>
      <c r="X191" s="214" t="n">
        <v>0</v>
      </c>
      <c r="Y191" s="214" t="n">
        <f aca="false">X191*K191</f>
        <v>0</v>
      </c>
      <c r="Z191" s="214" t="n">
        <v>0</v>
      </c>
      <c r="AA191" s="215" t="n">
        <f aca="false">Z191*K191</f>
        <v>0</v>
      </c>
      <c r="AR191" s="10" t="s">
        <v>181</v>
      </c>
      <c r="AT191" s="10" t="s">
        <v>177</v>
      </c>
      <c r="AU191" s="10" t="s">
        <v>218</v>
      </c>
      <c r="AY191" s="10" t="s">
        <v>175</v>
      </c>
      <c r="BE191" s="134" t="e">
        <f aca="false">IF(U191="základní";N191;0)</f>
        <v>#VALUE!</v>
      </c>
      <c r="BF191" s="134" t="e">
        <f aca="false">IF(U191="snížená";N191;0)</f>
        <v>#VALUE!</v>
      </c>
      <c r="BG191" s="134" t="e">
        <f aca="false">IF(U191="zákl. přenesená";N191;0)</f>
        <v>#VALUE!</v>
      </c>
      <c r="BH191" s="134" t="e">
        <f aca="false">IF(U191="sníž. přenesená";N191;0)</f>
        <v>#VALUE!</v>
      </c>
      <c r="BI191" s="134" t="e">
        <f aca="false">IF(U191="nulová";N191;0)</f>
        <v>#VALUE!</v>
      </c>
      <c r="BJ191" s="10" t="s">
        <v>88</v>
      </c>
      <c r="BK191" s="134" t="e">
        <f aca="false">ROUND(L191*K191;2)</f>
        <v>#VALUE!</v>
      </c>
      <c r="BL191" s="10" t="s">
        <v>181</v>
      </c>
      <c r="BM191" s="10" t="s">
        <v>1279</v>
      </c>
    </row>
    <row collapsed="false" customFormat="true" customHeight="true" hidden="false" ht="22.5" outlineLevel="0" r="192" s="32">
      <c r="B192" s="171"/>
      <c r="C192" s="248" t="s">
        <v>770</v>
      </c>
      <c r="D192" s="248" t="s">
        <v>295</v>
      </c>
      <c r="E192" s="249" t="s">
        <v>1280</v>
      </c>
      <c r="F192" s="250" t="s">
        <v>1281</v>
      </c>
      <c r="G192" s="250"/>
      <c r="H192" s="250"/>
      <c r="I192" s="250"/>
      <c r="J192" s="251" t="s">
        <v>303</v>
      </c>
      <c r="K192" s="252" t="n">
        <v>320</v>
      </c>
      <c r="L192" s="253" t="n">
        <v>0</v>
      </c>
      <c r="M192" s="253"/>
      <c r="N192" s="254" t="n">
        <f aca="false">ROUND(L192*K192)</f>
        <v>0</v>
      </c>
      <c r="O192" s="254"/>
      <c r="P192" s="254"/>
      <c r="Q192" s="254"/>
      <c r="R192" s="173"/>
      <c r="T192" s="213"/>
      <c r="U192" s="44" t="s">
        <v>43</v>
      </c>
      <c r="V192" s="34"/>
      <c r="W192" s="214" t="n">
        <f aca="false">V192*K192</f>
        <v>0</v>
      </c>
      <c r="X192" s="214" t="n">
        <v>0.00022</v>
      </c>
      <c r="Y192" s="214" t="n">
        <f aca="false">X192*K192</f>
        <v>0.0704</v>
      </c>
      <c r="Z192" s="214" t="n">
        <v>0</v>
      </c>
      <c r="AA192" s="215" t="n">
        <f aca="false">Z192*K192</f>
        <v>0</v>
      </c>
      <c r="AR192" s="10" t="s">
        <v>258</v>
      </c>
      <c r="AT192" s="10" t="s">
        <v>295</v>
      </c>
      <c r="AU192" s="10" t="s">
        <v>218</v>
      </c>
      <c r="AY192" s="10" t="s">
        <v>175</v>
      </c>
      <c r="BE192" s="134" t="e">
        <f aca="false">IF(U192="základní";N192;0)</f>
        <v>#VALUE!</v>
      </c>
      <c r="BF192" s="134" t="e">
        <f aca="false">IF(U192="snížená";N192;0)</f>
        <v>#VALUE!</v>
      </c>
      <c r="BG192" s="134" t="e">
        <f aca="false">IF(U192="zákl. přenesená";N192;0)</f>
        <v>#VALUE!</v>
      </c>
      <c r="BH192" s="134" t="e">
        <f aca="false">IF(U192="sníž. přenesená";N192;0)</f>
        <v>#VALUE!</v>
      </c>
      <c r="BI192" s="134" t="e">
        <f aca="false">IF(U192="nulová";N192;0)</f>
        <v>#VALUE!</v>
      </c>
      <c r="BJ192" s="10" t="s">
        <v>88</v>
      </c>
      <c r="BK192" s="134" t="e">
        <f aca="false">ROUND(L192*K192;2)</f>
        <v>#VALUE!</v>
      </c>
      <c r="BL192" s="10" t="s">
        <v>181</v>
      </c>
      <c r="BM192" s="10" t="s">
        <v>1282</v>
      </c>
    </row>
    <row collapsed="false" customFormat="true" customHeight="true" hidden="false" ht="22.5" outlineLevel="0" r="193" s="32">
      <c r="B193" s="171"/>
      <c r="C193" s="206" t="s">
        <v>229</v>
      </c>
      <c r="D193" s="206" t="s">
        <v>177</v>
      </c>
      <c r="E193" s="207" t="s">
        <v>1283</v>
      </c>
      <c r="F193" s="208" t="s">
        <v>1284</v>
      </c>
      <c r="G193" s="208"/>
      <c r="H193" s="208"/>
      <c r="I193" s="208"/>
      <c r="J193" s="209" t="s">
        <v>699</v>
      </c>
      <c r="K193" s="210" t="n">
        <v>8</v>
      </c>
      <c r="L193" s="211" t="n">
        <v>0</v>
      </c>
      <c r="M193" s="211"/>
      <c r="N193" s="212" t="n">
        <f aca="false">ROUND(L193*K193)</f>
        <v>0</v>
      </c>
      <c r="O193" s="212"/>
      <c r="P193" s="212"/>
      <c r="Q193" s="212"/>
      <c r="R193" s="173"/>
      <c r="T193" s="213"/>
      <c r="U193" s="44" t="s">
        <v>43</v>
      </c>
      <c r="V193" s="34"/>
      <c r="W193" s="214" t="n">
        <f aca="false">V193*K193</f>
        <v>0</v>
      </c>
      <c r="X193" s="214" t="n">
        <v>0</v>
      </c>
      <c r="Y193" s="214" t="n">
        <f aca="false">X193*K193</f>
        <v>0</v>
      </c>
      <c r="Z193" s="214" t="n">
        <v>0</v>
      </c>
      <c r="AA193" s="215" t="n">
        <f aca="false">Z193*K193</f>
        <v>0</v>
      </c>
      <c r="AR193" s="10" t="s">
        <v>181</v>
      </c>
      <c r="AT193" s="10" t="s">
        <v>177</v>
      </c>
      <c r="AU193" s="10" t="s">
        <v>218</v>
      </c>
      <c r="AY193" s="10" t="s">
        <v>175</v>
      </c>
      <c r="BE193" s="134" t="e">
        <f aca="false">IF(U193="základní";N193;0)</f>
        <v>#VALUE!</v>
      </c>
      <c r="BF193" s="134" t="e">
        <f aca="false">IF(U193="snížená";N193;0)</f>
        <v>#VALUE!</v>
      </c>
      <c r="BG193" s="134" t="e">
        <f aca="false">IF(U193="zákl. přenesená";N193;0)</f>
        <v>#VALUE!</v>
      </c>
      <c r="BH193" s="134" t="e">
        <f aca="false">IF(U193="sníž. přenesená";N193;0)</f>
        <v>#VALUE!</v>
      </c>
      <c r="BI193" s="134" t="e">
        <f aca="false">IF(U193="nulová";N193;0)</f>
        <v>#VALUE!</v>
      </c>
      <c r="BJ193" s="10" t="s">
        <v>88</v>
      </c>
      <c r="BK193" s="134" t="e">
        <f aca="false">ROUND(L193*K193;2)</f>
        <v>#VALUE!</v>
      </c>
      <c r="BL193" s="10" t="s">
        <v>181</v>
      </c>
      <c r="BM193" s="10" t="s">
        <v>1285</v>
      </c>
    </row>
    <row collapsed="false" customFormat="true" customHeight="true" hidden="false" ht="22.5" outlineLevel="0" r="194" s="32">
      <c r="B194" s="171"/>
      <c r="C194" s="206" t="s">
        <v>218</v>
      </c>
      <c r="D194" s="206" t="s">
        <v>177</v>
      </c>
      <c r="E194" s="207" t="s">
        <v>1286</v>
      </c>
      <c r="F194" s="208" t="s">
        <v>1287</v>
      </c>
      <c r="G194" s="208"/>
      <c r="H194" s="208"/>
      <c r="I194" s="208"/>
      <c r="J194" s="209" t="s">
        <v>699</v>
      </c>
      <c r="K194" s="210" t="n">
        <v>16</v>
      </c>
      <c r="L194" s="211" t="n">
        <v>0</v>
      </c>
      <c r="M194" s="211"/>
      <c r="N194" s="212" t="n">
        <f aca="false">ROUND(L194*K194)</f>
        <v>0</v>
      </c>
      <c r="O194" s="212"/>
      <c r="P194" s="212"/>
      <c r="Q194" s="212"/>
      <c r="R194" s="173"/>
      <c r="T194" s="213"/>
      <c r="U194" s="44" t="s">
        <v>43</v>
      </c>
      <c r="V194" s="34"/>
      <c r="W194" s="214" t="n">
        <f aca="false">V194*K194</f>
        <v>0</v>
      </c>
      <c r="X194" s="214" t="n">
        <v>0</v>
      </c>
      <c r="Y194" s="214" t="n">
        <f aca="false">X194*K194</f>
        <v>0</v>
      </c>
      <c r="Z194" s="214" t="n">
        <v>0</v>
      </c>
      <c r="AA194" s="215" t="n">
        <f aca="false">Z194*K194</f>
        <v>0</v>
      </c>
      <c r="AR194" s="10" t="s">
        <v>181</v>
      </c>
      <c r="AT194" s="10" t="s">
        <v>177</v>
      </c>
      <c r="AU194" s="10" t="s">
        <v>218</v>
      </c>
      <c r="AY194" s="10" t="s">
        <v>175</v>
      </c>
      <c r="BE194" s="134" t="e">
        <f aca="false">IF(U194="základní";N194;0)</f>
        <v>#VALUE!</v>
      </c>
      <c r="BF194" s="134" t="e">
        <f aca="false">IF(U194="snížená";N194;0)</f>
        <v>#VALUE!</v>
      </c>
      <c r="BG194" s="134" t="e">
        <f aca="false">IF(U194="zákl. přenesená";N194;0)</f>
        <v>#VALUE!</v>
      </c>
      <c r="BH194" s="134" t="e">
        <f aca="false">IF(U194="sníž. přenesená";N194;0)</f>
        <v>#VALUE!</v>
      </c>
      <c r="BI194" s="134" t="e">
        <f aca="false">IF(U194="nulová";N194;0)</f>
        <v>#VALUE!</v>
      </c>
      <c r="BJ194" s="10" t="s">
        <v>88</v>
      </c>
      <c r="BK194" s="134" t="e">
        <f aca="false">ROUND(L194*K194;2)</f>
        <v>#VALUE!</v>
      </c>
      <c r="BL194" s="10" t="s">
        <v>181</v>
      </c>
      <c r="BM194" s="10" t="s">
        <v>1288</v>
      </c>
    </row>
    <row collapsed="false" customFormat="true" customHeight="true" hidden="false" ht="22.5" outlineLevel="0" r="195" s="32">
      <c r="B195" s="171"/>
      <c r="C195" s="206" t="s">
        <v>758</v>
      </c>
      <c r="D195" s="206" t="s">
        <v>177</v>
      </c>
      <c r="E195" s="207" t="s">
        <v>1289</v>
      </c>
      <c r="F195" s="208" t="s">
        <v>1290</v>
      </c>
      <c r="G195" s="208"/>
      <c r="H195" s="208"/>
      <c r="I195" s="208"/>
      <c r="J195" s="209" t="s">
        <v>303</v>
      </c>
      <c r="K195" s="210" t="n">
        <v>96</v>
      </c>
      <c r="L195" s="211" t="n">
        <v>0</v>
      </c>
      <c r="M195" s="211"/>
      <c r="N195" s="212" t="n">
        <f aca="false">ROUND(L195*K195)</f>
        <v>0</v>
      </c>
      <c r="O195" s="212"/>
      <c r="P195" s="212"/>
      <c r="Q195" s="212"/>
      <c r="R195" s="173"/>
      <c r="T195" s="213"/>
      <c r="U195" s="44" t="s">
        <v>43</v>
      </c>
      <c r="V195" s="34"/>
      <c r="W195" s="214" t="n">
        <f aca="false">V195*K195</f>
        <v>0</v>
      </c>
      <c r="X195" s="214" t="n">
        <v>0</v>
      </c>
      <c r="Y195" s="214" t="n">
        <f aca="false">X195*K195</f>
        <v>0</v>
      </c>
      <c r="Z195" s="214" t="n">
        <v>0</v>
      </c>
      <c r="AA195" s="215" t="n">
        <f aca="false">Z195*K195</f>
        <v>0</v>
      </c>
      <c r="AR195" s="10" t="s">
        <v>181</v>
      </c>
      <c r="AT195" s="10" t="s">
        <v>177</v>
      </c>
      <c r="AU195" s="10" t="s">
        <v>218</v>
      </c>
      <c r="AY195" s="10" t="s">
        <v>175</v>
      </c>
      <c r="BE195" s="134" t="e">
        <f aca="false">IF(U195="základní";N195;0)</f>
        <v>#VALUE!</v>
      </c>
      <c r="BF195" s="134" t="e">
        <f aca="false">IF(U195="snížená";N195;0)</f>
        <v>#VALUE!</v>
      </c>
      <c r="BG195" s="134" t="e">
        <f aca="false">IF(U195="zákl. přenesená";N195;0)</f>
        <v>#VALUE!</v>
      </c>
      <c r="BH195" s="134" t="e">
        <f aca="false">IF(U195="sníž. přenesená";N195;0)</f>
        <v>#VALUE!</v>
      </c>
      <c r="BI195" s="134" t="e">
        <f aca="false">IF(U195="nulová";N195;0)</f>
        <v>#VALUE!</v>
      </c>
      <c r="BJ195" s="10" t="s">
        <v>88</v>
      </c>
      <c r="BK195" s="134" t="e">
        <f aca="false">ROUND(L195*K195;2)</f>
        <v>#VALUE!</v>
      </c>
      <c r="BL195" s="10" t="s">
        <v>181</v>
      </c>
      <c r="BM195" s="10" t="s">
        <v>1291</v>
      </c>
    </row>
    <row collapsed="false" customFormat="true" customHeight="true" hidden="false" ht="22.5" outlineLevel="0" r="196" s="32">
      <c r="B196" s="171"/>
      <c r="C196" s="248" t="s">
        <v>762</v>
      </c>
      <c r="D196" s="248" t="s">
        <v>295</v>
      </c>
      <c r="E196" s="249" t="s">
        <v>1292</v>
      </c>
      <c r="F196" s="250" t="s">
        <v>1293</v>
      </c>
      <c r="G196" s="250"/>
      <c r="H196" s="250"/>
      <c r="I196" s="250"/>
      <c r="J196" s="251" t="s">
        <v>303</v>
      </c>
      <c r="K196" s="252" t="n">
        <v>96</v>
      </c>
      <c r="L196" s="253" t="n">
        <v>0</v>
      </c>
      <c r="M196" s="253"/>
      <c r="N196" s="254" t="n">
        <f aca="false">ROUND(L196*K196)</f>
        <v>0</v>
      </c>
      <c r="O196" s="254"/>
      <c r="P196" s="254"/>
      <c r="Q196" s="254"/>
      <c r="R196" s="173"/>
      <c r="T196" s="213"/>
      <c r="U196" s="44" t="s">
        <v>43</v>
      </c>
      <c r="V196" s="34"/>
      <c r="W196" s="214" t="n">
        <f aca="false">V196*K196</f>
        <v>0</v>
      </c>
      <c r="X196" s="214" t="n">
        <v>1E-005</v>
      </c>
      <c r="Y196" s="214" t="n">
        <f aca="false">X196*K196</f>
        <v>0.00096</v>
      </c>
      <c r="Z196" s="214" t="n">
        <v>0</v>
      </c>
      <c r="AA196" s="215" t="n">
        <f aca="false">Z196*K196</f>
        <v>0</v>
      </c>
      <c r="AR196" s="10" t="s">
        <v>258</v>
      </c>
      <c r="AT196" s="10" t="s">
        <v>295</v>
      </c>
      <c r="AU196" s="10" t="s">
        <v>218</v>
      </c>
      <c r="AY196" s="10" t="s">
        <v>175</v>
      </c>
      <c r="BE196" s="134" t="e">
        <f aca="false">IF(U196="základní";N196;0)</f>
        <v>#VALUE!</v>
      </c>
      <c r="BF196" s="134" t="e">
        <f aca="false">IF(U196="snížená";N196;0)</f>
        <v>#VALUE!</v>
      </c>
      <c r="BG196" s="134" t="e">
        <f aca="false">IF(U196="zákl. přenesená";N196;0)</f>
        <v>#VALUE!</v>
      </c>
      <c r="BH196" s="134" t="e">
        <f aca="false">IF(U196="sníž. přenesená";N196;0)</f>
        <v>#VALUE!</v>
      </c>
      <c r="BI196" s="134" t="e">
        <f aca="false">IF(U196="nulová";N196;0)</f>
        <v>#VALUE!</v>
      </c>
      <c r="BJ196" s="10" t="s">
        <v>88</v>
      </c>
      <c r="BK196" s="134" t="e">
        <f aca="false">ROUND(L196*K196;2)</f>
        <v>#VALUE!</v>
      </c>
      <c r="BL196" s="10" t="s">
        <v>181</v>
      </c>
      <c r="BM196" s="10" t="s">
        <v>1294</v>
      </c>
    </row>
    <row collapsed="false" customFormat="true" customHeight="true" hidden="false" ht="22.5" outlineLevel="0" r="197" s="32">
      <c r="B197" s="171"/>
      <c r="C197" s="206" t="s">
        <v>9</v>
      </c>
      <c r="D197" s="206" t="s">
        <v>177</v>
      </c>
      <c r="E197" s="207" t="s">
        <v>1295</v>
      </c>
      <c r="F197" s="208" t="s">
        <v>1296</v>
      </c>
      <c r="G197" s="208"/>
      <c r="H197" s="208"/>
      <c r="I197" s="208"/>
      <c r="J197" s="209" t="s">
        <v>699</v>
      </c>
      <c r="K197" s="210" t="n">
        <v>8</v>
      </c>
      <c r="L197" s="211" t="n">
        <v>0</v>
      </c>
      <c r="M197" s="211"/>
      <c r="N197" s="212" t="n">
        <f aca="false">ROUND(L197*K197)</f>
        <v>0</v>
      </c>
      <c r="O197" s="212"/>
      <c r="P197" s="212"/>
      <c r="Q197" s="212"/>
      <c r="R197" s="173"/>
      <c r="T197" s="213"/>
      <c r="U197" s="44" t="s">
        <v>43</v>
      </c>
      <c r="V197" s="34"/>
      <c r="W197" s="214" t="n">
        <f aca="false">V197*K197</f>
        <v>0</v>
      </c>
      <c r="X197" s="214" t="n">
        <v>0</v>
      </c>
      <c r="Y197" s="214" t="n">
        <f aca="false">X197*K197</f>
        <v>0</v>
      </c>
      <c r="Z197" s="214" t="n">
        <v>0</v>
      </c>
      <c r="AA197" s="215" t="n">
        <f aca="false">Z197*K197</f>
        <v>0</v>
      </c>
      <c r="AR197" s="10" t="s">
        <v>181</v>
      </c>
      <c r="AT197" s="10" t="s">
        <v>177</v>
      </c>
      <c r="AU197" s="10" t="s">
        <v>218</v>
      </c>
      <c r="AY197" s="10" t="s">
        <v>175</v>
      </c>
      <c r="BE197" s="134" t="e">
        <f aca="false">IF(U197="základní";N197;0)</f>
        <v>#VALUE!</v>
      </c>
      <c r="BF197" s="134" t="e">
        <f aca="false">IF(U197="snížená";N197;0)</f>
        <v>#VALUE!</v>
      </c>
      <c r="BG197" s="134" t="e">
        <f aca="false">IF(U197="zákl. přenesená";N197;0)</f>
        <v>#VALUE!</v>
      </c>
      <c r="BH197" s="134" t="e">
        <f aca="false">IF(U197="sníž. přenesená";N197;0)</f>
        <v>#VALUE!</v>
      </c>
      <c r="BI197" s="134" t="e">
        <f aca="false">IF(U197="nulová";N197;0)</f>
        <v>#VALUE!</v>
      </c>
      <c r="BJ197" s="10" t="s">
        <v>88</v>
      </c>
      <c r="BK197" s="134" t="e">
        <f aca="false">ROUND(L197*K197;2)</f>
        <v>#VALUE!</v>
      </c>
      <c r="BL197" s="10" t="s">
        <v>181</v>
      </c>
      <c r="BM197" s="10" t="s">
        <v>1297</v>
      </c>
    </row>
    <row collapsed="false" customFormat="true" customHeight="true" hidden="false" ht="31.5" outlineLevel="0" r="198" s="32">
      <c r="B198" s="171"/>
      <c r="C198" s="248" t="s">
        <v>384</v>
      </c>
      <c r="D198" s="248" t="s">
        <v>295</v>
      </c>
      <c r="E198" s="249" t="s">
        <v>1298</v>
      </c>
      <c r="F198" s="250" t="s">
        <v>1299</v>
      </c>
      <c r="G198" s="250"/>
      <c r="H198" s="250"/>
      <c r="I198" s="250"/>
      <c r="J198" s="251" t="s">
        <v>699</v>
      </c>
      <c r="K198" s="252" t="n">
        <v>8</v>
      </c>
      <c r="L198" s="253" t="n">
        <v>0</v>
      </c>
      <c r="M198" s="253"/>
      <c r="N198" s="254" t="n">
        <f aca="false">ROUND(L198*K198)</f>
        <v>0</v>
      </c>
      <c r="O198" s="254"/>
      <c r="P198" s="254"/>
      <c r="Q198" s="254"/>
      <c r="R198" s="173"/>
      <c r="T198" s="213"/>
      <c r="U198" s="44" t="s">
        <v>43</v>
      </c>
      <c r="V198" s="34"/>
      <c r="W198" s="214" t="n">
        <f aca="false">V198*K198</f>
        <v>0</v>
      </c>
      <c r="X198" s="214" t="n">
        <v>0.00034</v>
      </c>
      <c r="Y198" s="214" t="n">
        <f aca="false">X198*K198</f>
        <v>0.00272</v>
      </c>
      <c r="Z198" s="214" t="n">
        <v>0</v>
      </c>
      <c r="AA198" s="215" t="n">
        <f aca="false">Z198*K198</f>
        <v>0</v>
      </c>
      <c r="AR198" s="10" t="s">
        <v>258</v>
      </c>
      <c r="AT198" s="10" t="s">
        <v>295</v>
      </c>
      <c r="AU198" s="10" t="s">
        <v>218</v>
      </c>
      <c r="AY198" s="10" t="s">
        <v>175</v>
      </c>
      <c r="BE198" s="134" t="e">
        <f aca="false">IF(U198="základní";N198;0)</f>
        <v>#VALUE!</v>
      </c>
      <c r="BF198" s="134" t="e">
        <f aca="false">IF(U198="snížená";N198;0)</f>
        <v>#VALUE!</v>
      </c>
      <c r="BG198" s="134" t="e">
        <f aca="false">IF(U198="zákl. přenesená";N198;0)</f>
        <v>#VALUE!</v>
      </c>
      <c r="BH198" s="134" t="e">
        <f aca="false">IF(U198="sníž. přenesená";N198;0)</f>
        <v>#VALUE!</v>
      </c>
      <c r="BI198" s="134" t="e">
        <f aca="false">IF(U198="nulová";N198;0)</f>
        <v>#VALUE!</v>
      </c>
      <c r="BJ198" s="10" t="s">
        <v>88</v>
      </c>
      <c r="BK198" s="134" t="e">
        <f aca="false">ROUND(L198*K198;2)</f>
        <v>#VALUE!</v>
      </c>
      <c r="BL198" s="10" t="s">
        <v>181</v>
      </c>
      <c r="BM198" s="10" t="s">
        <v>1300</v>
      </c>
    </row>
    <row collapsed="false" customFormat="true" customHeight="true" hidden="false" ht="22.5" outlineLevel="0" r="199" s="32">
      <c r="B199" s="171"/>
      <c r="C199" s="206" t="s">
        <v>359</v>
      </c>
      <c r="D199" s="206" t="s">
        <v>177</v>
      </c>
      <c r="E199" s="207" t="s">
        <v>1301</v>
      </c>
      <c r="F199" s="208" t="s">
        <v>1302</v>
      </c>
      <c r="G199" s="208"/>
      <c r="H199" s="208"/>
      <c r="I199" s="208"/>
      <c r="J199" s="209" t="s">
        <v>699</v>
      </c>
      <c r="K199" s="210" t="n">
        <v>8</v>
      </c>
      <c r="L199" s="211" t="n">
        <v>0</v>
      </c>
      <c r="M199" s="211"/>
      <c r="N199" s="212" t="n">
        <f aca="false">ROUND(L199*K199)</f>
        <v>0</v>
      </c>
      <c r="O199" s="212"/>
      <c r="P199" s="212"/>
      <c r="Q199" s="212"/>
      <c r="R199" s="173"/>
      <c r="T199" s="213"/>
      <c r="U199" s="44" t="s">
        <v>43</v>
      </c>
      <c r="V199" s="34"/>
      <c r="W199" s="214" t="n">
        <f aca="false">V199*K199</f>
        <v>0</v>
      </c>
      <c r="X199" s="214" t="n">
        <v>0</v>
      </c>
      <c r="Y199" s="214" t="n">
        <f aca="false">X199*K199</f>
        <v>0</v>
      </c>
      <c r="Z199" s="214" t="n">
        <v>0</v>
      </c>
      <c r="AA199" s="215" t="n">
        <f aca="false">Z199*K199</f>
        <v>0</v>
      </c>
      <c r="AR199" s="10" t="s">
        <v>181</v>
      </c>
      <c r="AT199" s="10" t="s">
        <v>177</v>
      </c>
      <c r="AU199" s="10" t="s">
        <v>218</v>
      </c>
      <c r="AY199" s="10" t="s">
        <v>175</v>
      </c>
      <c r="BE199" s="134" t="e">
        <f aca="false">IF(U199="základní";N199;0)</f>
        <v>#VALUE!</v>
      </c>
      <c r="BF199" s="134" t="e">
        <f aca="false">IF(U199="snížená";N199;0)</f>
        <v>#VALUE!</v>
      </c>
      <c r="BG199" s="134" t="e">
        <f aca="false">IF(U199="zákl. přenesená";N199;0)</f>
        <v>#VALUE!</v>
      </c>
      <c r="BH199" s="134" t="e">
        <f aca="false">IF(U199="sníž. přenesená";N199;0)</f>
        <v>#VALUE!</v>
      </c>
      <c r="BI199" s="134" t="e">
        <f aca="false">IF(U199="nulová";N199;0)</f>
        <v>#VALUE!</v>
      </c>
      <c r="BJ199" s="10" t="s">
        <v>88</v>
      </c>
      <c r="BK199" s="134" t="e">
        <f aca="false">ROUND(L199*K199;2)</f>
        <v>#VALUE!</v>
      </c>
      <c r="BL199" s="10" t="s">
        <v>181</v>
      </c>
      <c r="BM199" s="10" t="s">
        <v>1303</v>
      </c>
    </row>
    <row collapsed="false" customFormat="true" customHeight="true" hidden="false" ht="31.5" outlineLevel="0" r="200" s="32">
      <c r="B200" s="171"/>
      <c r="C200" s="248" t="s">
        <v>365</v>
      </c>
      <c r="D200" s="248" t="s">
        <v>295</v>
      </c>
      <c r="E200" s="249" t="s">
        <v>1304</v>
      </c>
      <c r="F200" s="250" t="s">
        <v>1305</v>
      </c>
      <c r="G200" s="250"/>
      <c r="H200" s="250"/>
      <c r="I200" s="250"/>
      <c r="J200" s="251" t="s">
        <v>699</v>
      </c>
      <c r="K200" s="252" t="n">
        <v>8</v>
      </c>
      <c r="L200" s="253" t="n">
        <v>0</v>
      </c>
      <c r="M200" s="253"/>
      <c r="N200" s="254" t="n">
        <f aca="false">ROUND(L200*K200)</f>
        <v>0</v>
      </c>
      <c r="O200" s="254"/>
      <c r="P200" s="254"/>
      <c r="Q200" s="254"/>
      <c r="R200" s="173"/>
      <c r="T200" s="213"/>
      <c r="U200" s="44" t="s">
        <v>43</v>
      </c>
      <c r="V200" s="34"/>
      <c r="W200" s="214" t="n">
        <f aca="false">V200*K200</f>
        <v>0</v>
      </c>
      <c r="X200" s="214" t="n">
        <v>0.00034</v>
      </c>
      <c r="Y200" s="214" t="n">
        <f aca="false">X200*K200</f>
        <v>0.00272</v>
      </c>
      <c r="Z200" s="214" t="n">
        <v>0</v>
      </c>
      <c r="AA200" s="215" t="n">
        <f aca="false">Z200*K200</f>
        <v>0</v>
      </c>
      <c r="AR200" s="10" t="s">
        <v>258</v>
      </c>
      <c r="AT200" s="10" t="s">
        <v>295</v>
      </c>
      <c r="AU200" s="10" t="s">
        <v>218</v>
      </c>
      <c r="AY200" s="10" t="s">
        <v>175</v>
      </c>
      <c r="BE200" s="134" t="e">
        <f aca="false">IF(U200="základní";N200;0)</f>
        <v>#VALUE!</v>
      </c>
      <c r="BF200" s="134" t="e">
        <f aca="false">IF(U200="snížená";N200;0)</f>
        <v>#VALUE!</v>
      </c>
      <c r="BG200" s="134" t="e">
        <f aca="false">IF(U200="zákl. přenesená";N200;0)</f>
        <v>#VALUE!</v>
      </c>
      <c r="BH200" s="134" t="e">
        <f aca="false">IF(U200="sníž. přenesená";N200;0)</f>
        <v>#VALUE!</v>
      </c>
      <c r="BI200" s="134" t="e">
        <f aca="false">IF(U200="nulová";N200;0)</f>
        <v>#VALUE!</v>
      </c>
      <c r="BJ200" s="10" t="s">
        <v>88</v>
      </c>
      <c r="BK200" s="134" t="e">
        <f aca="false">ROUND(L200*K200;2)</f>
        <v>#VALUE!</v>
      </c>
      <c r="BL200" s="10" t="s">
        <v>181</v>
      </c>
      <c r="BM200" s="10" t="s">
        <v>1306</v>
      </c>
    </row>
    <row collapsed="false" customFormat="true" customHeight="true" hidden="false" ht="22.5" outlineLevel="0" r="201" s="32">
      <c r="B201" s="171"/>
      <c r="C201" s="206" t="s">
        <v>413</v>
      </c>
      <c r="D201" s="206" t="s">
        <v>177</v>
      </c>
      <c r="E201" s="207" t="s">
        <v>1307</v>
      </c>
      <c r="F201" s="208" t="s">
        <v>1308</v>
      </c>
      <c r="G201" s="208"/>
      <c r="H201" s="208"/>
      <c r="I201" s="208"/>
      <c r="J201" s="209" t="s">
        <v>699</v>
      </c>
      <c r="K201" s="210" t="n">
        <v>8</v>
      </c>
      <c r="L201" s="211" t="n">
        <v>0</v>
      </c>
      <c r="M201" s="211"/>
      <c r="N201" s="212" t="n">
        <f aca="false">ROUND(L201*K201)</f>
        <v>0</v>
      </c>
      <c r="O201" s="212"/>
      <c r="P201" s="212"/>
      <c r="Q201" s="212"/>
      <c r="R201" s="173"/>
      <c r="T201" s="213"/>
      <c r="U201" s="44" t="s">
        <v>43</v>
      </c>
      <c r="V201" s="34"/>
      <c r="W201" s="214" t="n">
        <f aca="false">V201*K201</f>
        <v>0</v>
      </c>
      <c r="X201" s="214" t="n">
        <v>0</v>
      </c>
      <c r="Y201" s="214" t="n">
        <f aca="false">X201*K201</f>
        <v>0</v>
      </c>
      <c r="Z201" s="214" t="n">
        <v>0</v>
      </c>
      <c r="AA201" s="215" t="n">
        <f aca="false">Z201*K201</f>
        <v>0</v>
      </c>
      <c r="AR201" s="10" t="s">
        <v>181</v>
      </c>
      <c r="AT201" s="10" t="s">
        <v>177</v>
      </c>
      <c r="AU201" s="10" t="s">
        <v>218</v>
      </c>
      <c r="AY201" s="10" t="s">
        <v>175</v>
      </c>
      <c r="BE201" s="134" t="e">
        <f aca="false">IF(U201="základní";N201;0)</f>
        <v>#VALUE!</v>
      </c>
      <c r="BF201" s="134" t="e">
        <f aca="false">IF(U201="snížená";N201;0)</f>
        <v>#VALUE!</v>
      </c>
      <c r="BG201" s="134" t="e">
        <f aca="false">IF(U201="zákl. přenesená";N201;0)</f>
        <v>#VALUE!</v>
      </c>
      <c r="BH201" s="134" t="e">
        <f aca="false">IF(U201="sníž. přenesená";N201;0)</f>
        <v>#VALUE!</v>
      </c>
      <c r="BI201" s="134" t="e">
        <f aca="false">IF(U201="nulová";N201;0)</f>
        <v>#VALUE!</v>
      </c>
      <c r="BJ201" s="10" t="s">
        <v>88</v>
      </c>
      <c r="BK201" s="134" t="e">
        <f aca="false">ROUND(L201*K201;2)</f>
        <v>#VALUE!</v>
      </c>
      <c r="BL201" s="10" t="s">
        <v>181</v>
      </c>
      <c r="BM201" s="10" t="s">
        <v>1309</v>
      </c>
    </row>
    <row collapsed="false" customFormat="true" customHeight="true" hidden="false" ht="22.5" outlineLevel="0" r="202" s="32">
      <c r="B202" s="171"/>
      <c r="C202" s="248" t="s">
        <v>426</v>
      </c>
      <c r="D202" s="248" t="s">
        <v>295</v>
      </c>
      <c r="E202" s="249" t="s">
        <v>1310</v>
      </c>
      <c r="F202" s="250" t="s">
        <v>1311</v>
      </c>
      <c r="G202" s="250"/>
      <c r="H202" s="250"/>
      <c r="I202" s="250"/>
      <c r="J202" s="251" t="s">
        <v>699</v>
      </c>
      <c r="K202" s="252" t="n">
        <v>8</v>
      </c>
      <c r="L202" s="253" t="n">
        <v>0</v>
      </c>
      <c r="M202" s="253"/>
      <c r="N202" s="254" t="n">
        <f aca="false">ROUND(L202*K202)</f>
        <v>0</v>
      </c>
      <c r="O202" s="254"/>
      <c r="P202" s="254"/>
      <c r="Q202" s="254"/>
      <c r="R202" s="173"/>
      <c r="T202" s="213"/>
      <c r="U202" s="44" t="s">
        <v>43</v>
      </c>
      <c r="V202" s="34"/>
      <c r="W202" s="214" t="n">
        <f aca="false">V202*K202</f>
        <v>0</v>
      </c>
      <c r="X202" s="214" t="n">
        <v>8E-005</v>
      </c>
      <c r="Y202" s="214" t="n">
        <f aca="false">X202*K202</f>
        <v>0.00064</v>
      </c>
      <c r="Z202" s="214" t="n">
        <v>0</v>
      </c>
      <c r="AA202" s="215" t="n">
        <f aca="false">Z202*K202</f>
        <v>0</v>
      </c>
      <c r="AR202" s="10" t="s">
        <v>258</v>
      </c>
      <c r="AT202" s="10" t="s">
        <v>295</v>
      </c>
      <c r="AU202" s="10" t="s">
        <v>218</v>
      </c>
      <c r="AY202" s="10" t="s">
        <v>175</v>
      </c>
      <c r="BE202" s="134" t="e">
        <f aca="false">IF(U202="základní";N202;0)</f>
        <v>#VALUE!</v>
      </c>
      <c r="BF202" s="134" t="e">
        <f aca="false">IF(U202="snížená";N202;0)</f>
        <v>#VALUE!</v>
      </c>
      <c r="BG202" s="134" t="e">
        <f aca="false">IF(U202="zákl. přenesená";N202;0)</f>
        <v>#VALUE!</v>
      </c>
      <c r="BH202" s="134" t="e">
        <f aca="false">IF(U202="sníž. přenesená";N202;0)</f>
        <v>#VALUE!</v>
      </c>
      <c r="BI202" s="134" t="e">
        <f aca="false">IF(U202="nulová";N202;0)</f>
        <v>#VALUE!</v>
      </c>
      <c r="BJ202" s="10" t="s">
        <v>88</v>
      </c>
      <c r="BK202" s="134" t="e">
        <f aca="false">ROUND(L202*K202;2)</f>
        <v>#VALUE!</v>
      </c>
      <c r="BL202" s="10" t="s">
        <v>181</v>
      </c>
      <c r="BM202" s="10" t="s">
        <v>1312</v>
      </c>
    </row>
    <row collapsed="false" customFormat="true" customHeight="true" hidden="false" ht="22.5" outlineLevel="0" r="203" s="32">
      <c r="B203" s="171"/>
      <c r="C203" s="206" t="s">
        <v>1313</v>
      </c>
      <c r="D203" s="206" t="s">
        <v>177</v>
      </c>
      <c r="E203" s="207" t="s">
        <v>1314</v>
      </c>
      <c r="F203" s="208" t="s">
        <v>1315</v>
      </c>
      <c r="G203" s="208"/>
      <c r="H203" s="208"/>
      <c r="I203" s="208"/>
      <c r="J203" s="209" t="s">
        <v>699</v>
      </c>
      <c r="K203" s="210" t="n">
        <v>8</v>
      </c>
      <c r="L203" s="211" t="n">
        <v>0</v>
      </c>
      <c r="M203" s="211"/>
      <c r="N203" s="212" t="n">
        <f aca="false">ROUND(L203*K203)</f>
        <v>0</v>
      </c>
      <c r="O203" s="212"/>
      <c r="P203" s="212"/>
      <c r="Q203" s="212"/>
      <c r="R203" s="173"/>
      <c r="T203" s="213"/>
      <c r="U203" s="44" t="s">
        <v>43</v>
      </c>
      <c r="V203" s="34"/>
      <c r="W203" s="214" t="n">
        <f aca="false">V203*K203</f>
        <v>0</v>
      </c>
      <c r="X203" s="214" t="n">
        <v>0</v>
      </c>
      <c r="Y203" s="214" t="n">
        <f aca="false">X203*K203</f>
        <v>0</v>
      </c>
      <c r="Z203" s="214" t="n">
        <v>0</v>
      </c>
      <c r="AA203" s="215" t="n">
        <f aca="false">Z203*K203</f>
        <v>0</v>
      </c>
      <c r="AR203" s="10" t="s">
        <v>181</v>
      </c>
      <c r="AT203" s="10" t="s">
        <v>177</v>
      </c>
      <c r="AU203" s="10" t="s">
        <v>218</v>
      </c>
      <c r="AY203" s="10" t="s">
        <v>175</v>
      </c>
      <c r="BE203" s="134" t="e">
        <f aca="false">IF(U203="základní";N203;0)</f>
        <v>#VALUE!</v>
      </c>
      <c r="BF203" s="134" t="e">
        <f aca="false">IF(U203="snížená";N203;0)</f>
        <v>#VALUE!</v>
      </c>
      <c r="BG203" s="134" t="e">
        <f aca="false">IF(U203="zákl. přenesená";N203;0)</f>
        <v>#VALUE!</v>
      </c>
      <c r="BH203" s="134" t="e">
        <f aca="false">IF(U203="sníž. přenesená";N203;0)</f>
        <v>#VALUE!</v>
      </c>
      <c r="BI203" s="134" t="e">
        <f aca="false">IF(U203="nulová";N203;0)</f>
        <v>#VALUE!</v>
      </c>
      <c r="BJ203" s="10" t="s">
        <v>88</v>
      </c>
      <c r="BK203" s="134" t="e">
        <f aca="false">ROUND(L203*K203;2)</f>
        <v>#VALUE!</v>
      </c>
      <c r="BL203" s="10" t="s">
        <v>181</v>
      </c>
      <c r="BM203" s="10" t="s">
        <v>1316</v>
      </c>
    </row>
    <row collapsed="false" customFormat="true" customHeight="true" hidden="false" ht="31.5" outlineLevel="0" r="204" s="32">
      <c r="B204" s="171"/>
      <c r="C204" s="248" t="s">
        <v>1317</v>
      </c>
      <c r="D204" s="248" t="s">
        <v>295</v>
      </c>
      <c r="E204" s="249" t="s">
        <v>1318</v>
      </c>
      <c r="F204" s="250" t="s">
        <v>1319</v>
      </c>
      <c r="G204" s="250"/>
      <c r="H204" s="250"/>
      <c r="I204" s="250"/>
      <c r="J204" s="251" t="s">
        <v>699</v>
      </c>
      <c r="K204" s="252" t="n">
        <v>8</v>
      </c>
      <c r="L204" s="253" t="n">
        <v>0</v>
      </c>
      <c r="M204" s="253"/>
      <c r="N204" s="254" t="n">
        <f aca="false">ROUND(L204*K204)</f>
        <v>0</v>
      </c>
      <c r="O204" s="254"/>
      <c r="P204" s="254"/>
      <c r="Q204" s="254"/>
      <c r="R204" s="173"/>
      <c r="T204" s="213"/>
      <c r="U204" s="44" t="s">
        <v>43</v>
      </c>
      <c r="V204" s="34"/>
      <c r="W204" s="214" t="n">
        <f aca="false">V204*K204</f>
        <v>0</v>
      </c>
      <c r="X204" s="214" t="n">
        <v>8E-005</v>
      </c>
      <c r="Y204" s="214" t="n">
        <f aca="false">X204*K204</f>
        <v>0.00064</v>
      </c>
      <c r="Z204" s="214" t="n">
        <v>0</v>
      </c>
      <c r="AA204" s="215" t="n">
        <f aca="false">Z204*K204</f>
        <v>0</v>
      </c>
      <c r="AR204" s="10" t="s">
        <v>258</v>
      </c>
      <c r="AT204" s="10" t="s">
        <v>295</v>
      </c>
      <c r="AU204" s="10" t="s">
        <v>218</v>
      </c>
      <c r="AY204" s="10" t="s">
        <v>175</v>
      </c>
      <c r="BE204" s="134" t="e">
        <f aca="false">IF(U204="základní";N204;0)</f>
        <v>#VALUE!</v>
      </c>
      <c r="BF204" s="134" t="e">
        <f aca="false">IF(U204="snížená";N204;0)</f>
        <v>#VALUE!</v>
      </c>
      <c r="BG204" s="134" t="e">
        <f aca="false">IF(U204="zákl. přenesená";N204;0)</f>
        <v>#VALUE!</v>
      </c>
      <c r="BH204" s="134" t="e">
        <f aca="false">IF(U204="sníž. přenesená";N204;0)</f>
        <v>#VALUE!</v>
      </c>
      <c r="BI204" s="134" t="e">
        <f aca="false">IF(U204="nulová";N204;0)</f>
        <v>#VALUE!</v>
      </c>
      <c r="BJ204" s="10" t="s">
        <v>88</v>
      </c>
      <c r="BK204" s="134" t="e">
        <f aca="false">ROUND(L204*K204;2)</f>
        <v>#VALUE!</v>
      </c>
      <c r="BL204" s="10" t="s">
        <v>181</v>
      </c>
      <c r="BM204" s="10" t="s">
        <v>1320</v>
      </c>
    </row>
    <row collapsed="false" customFormat="true" customHeight="true" hidden="false" ht="22.5" outlineLevel="0" r="205" s="32">
      <c r="B205" s="171"/>
      <c r="C205" s="248" t="s">
        <v>1321</v>
      </c>
      <c r="D205" s="248" t="s">
        <v>295</v>
      </c>
      <c r="E205" s="249" t="s">
        <v>1322</v>
      </c>
      <c r="F205" s="250" t="s">
        <v>1323</v>
      </c>
      <c r="G205" s="250"/>
      <c r="H205" s="250"/>
      <c r="I205" s="250"/>
      <c r="J205" s="251" t="s">
        <v>699</v>
      </c>
      <c r="K205" s="252" t="n">
        <v>8</v>
      </c>
      <c r="L205" s="253" t="n">
        <v>0</v>
      </c>
      <c r="M205" s="253"/>
      <c r="N205" s="254" t="n">
        <f aca="false">ROUND(L205*K205)</f>
        <v>0</v>
      </c>
      <c r="O205" s="254"/>
      <c r="P205" s="254"/>
      <c r="Q205" s="254"/>
      <c r="R205" s="173"/>
      <c r="T205" s="213"/>
      <c r="U205" s="44" t="s">
        <v>43</v>
      </c>
      <c r="V205" s="34"/>
      <c r="W205" s="214" t="n">
        <f aca="false">V205*K205</f>
        <v>0</v>
      </c>
      <c r="X205" s="214" t="n">
        <v>8E-005</v>
      </c>
      <c r="Y205" s="214" t="n">
        <f aca="false">X205*K205</f>
        <v>0.00064</v>
      </c>
      <c r="Z205" s="214" t="n">
        <v>0</v>
      </c>
      <c r="AA205" s="215" t="n">
        <f aca="false">Z205*K205</f>
        <v>0</v>
      </c>
      <c r="AR205" s="10" t="s">
        <v>258</v>
      </c>
      <c r="AT205" s="10" t="s">
        <v>295</v>
      </c>
      <c r="AU205" s="10" t="s">
        <v>218</v>
      </c>
      <c r="AY205" s="10" t="s">
        <v>175</v>
      </c>
      <c r="BE205" s="134" t="e">
        <f aca="false">IF(U205="základní";N205;0)</f>
        <v>#VALUE!</v>
      </c>
      <c r="BF205" s="134" t="e">
        <f aca="false">IF(U205="snížená";N205;0)</f>
        <v>#VALUE!</v>
      </c>
      <c r="BG205" s="134" t="e">
        <f aca="false">IF(U205="zákl. přenesená";N205;0)</f>
        <v>#VALUE!</v>
      </c>
      <c r="BH205" s="134" t="e">
        <f aca="false">IF(U205="sníž. přenesená";N205;0)</f>
        <v>#VALUE!</v>
      </c>
      <c r="BI205" s="134" t="e">
        <f aca="false">IF(U205="nulová";N205;0)</f>
        <v>#VALUE!</v>
      </c>
      <c r="BJ205" s="10" t="s">
        <v>88</v>
      </c>
      <c r="BK205" s="134" t="e">
        <f aca="false">ROUND(L205*K205;2)</f>
        <v>#VALUE!</v>
      </c>
      <c r="BL205" s="10" t="s">
        <v>181</v>
      </c>
      <c r="BM205" s="10" t="s">
        <v>1324</v>
      </c>
    </row>
    <row collapsed="false" customFormat="true" customHeight="true" hidden="false" ht="22.5" outlineLevel="0" r="206" s="32">
      <c r="B206" s="171"/>
      <c r="C206" s="248" t="s">
        <v>1325</v>
      </c>
      <c r="D206" s="248" t="s">
        <v>295</v>
      </c>
      <c r="E206" s="249" t="s">
        <v>1326</v>
      </c>
      <c r="F206" s="250" t="s">
        <v>1327</v>
      </c>
      <c r="G206" s="250"/>
      <c r="H206" s="250"/>
      <c r="I206" s="250"/>
      <c r="J206" s="251" t="s">
        <v>180</v>
      </c>
      <c r="K206" s="252" t="n">
        <v>0.5</v>
      </c>
      <c r="L206" s="253" t="n">
        <v>0</v>
      </c>
      <c r="M206" s="253"/>
      <c r="N206" s="254" t="n">
        <f aca="false">ROUND(L206*K206)</f>
        <v>0</v>
      </c>
      <c r="O206" s="254"/>
      <c r="P206" s="254"/>
      <c r="Q206" s="254"/>
      <c r="R206" s="173"/>
      <c r="T206" s="213"/>
      <c r="U206" s="44" t="s">
        <v>43</v>
      </c>
      <c r="V206" s="34"/>
      <c r="W206" s="214" t="n">
        <f aca="false">V206*K206</f>
        <v>0</v>
      </c>
      <c r="X206" s="214" t="n">
        <v>8E-005</v>
      </c>
      <c r="Y206" s="214" t="n">
        <f aca="false">X206*K206</f>
        <v>4E-005</v>
      </c>
      <c r="Z206" s="214" t="n">
        <v>0</v>
      </c>
      <c r="AA206" s="215" t="n">
        <f aca="false">Z206*K206</f>
        <v>0</v>
      </c>
      <c r="AR206" s="10" t="s">
        <v>258</v>
      </c>
      <c r="AT206" s="10" t="s">
        <v>295</v>
      </c>
      <c r="AU206" s="10" t="s">
        <v>218</v>
      </c>
      <c r="AY206" s="10" t="s">
        <v>175</v>
      </c>
      <c r="BE206" s="134" t="e">
        <f aca="false">IF(U206="základní";N206;0)</f>
        <v>#VALUE!</v>
      </c>
      <c r="BF206" s="134" t="e">
        <f aca="false">IF(U206="snížená";N206;0)</f>
        <v>#VALUE!</v>
      </c>
      <c r="BG206" s="134" t="e">
        <f aca="false">IF(U206="zákl. přenesená";N206;0)</f>
        <v>#VALUE!</v>
      </c>
      <c r="BH206" s="134" t="e">
        <f aca="false">IF(U206="sníž. přenesená";N206;0)</f>
        <v>#VALUE!</v>
      </c>
      <c r="BI206" s="134" t="e">
        <f aca="false">IF(U206="nulová";N206;0)</f>
        <v>#VALUE!</v>
      </c>
      <c r="BJ206" s="10" t="s">
        <v>88</v>
      </c>
      <c r="BK206" s="134" t="e">
        <f aca="false">ROUND(L206*K206;2)</f>
        <v>#VALUE!</v>
      </c>
      <c r="BL206" s="10" t="s">
        <v>181</v>
      </c>
      <c r="BM206" s="10" t="s">
        <v>1328</v>
      </c>
    </row>
    <row collapsed="false" customFormat="true" customHeight="true" hidden="false" ht="31.5" outlineLevel="0" r="207" s="32">
      <c r="B207" s="171"/>
      <c r="C207" s="206" t="s">
        <v>967</v>
      </c>
      <c r="D207" s="206" t="s">
        <v>177</v>
      </c>
      <c r="E207" s="207" t="s">
        <v>1329</v>
      </c>
      <c r="F207" s="208" t="s">
        <v>1330</v>
      </c>
      <c r="G207" s="208"/>
      <c r="H207" s="208"/>
      <c r="I207" s="208"/>
      <c r="J207" s="209" t="s">
        <v>699</v>
      </c>
      <c r="K207" s="210" t="n">
        <v>8</v>
      </c>
      <c r="L207" s="211" t="n">
        <v>0</v>
      </c>
      <c r="M207" s="211"/>
      <c r="N207" s="212" t="n">
        <f aca="false">ROUND(L207*K207)</f>
        <v>0</v>
      </c>
      <c r="O207" s="212"/>
      <c r="P207" s="212"/>
      <c r="Q207" s="212"/>
      <c r="R207" s="173"/>
      <c r="T207" s="213"/>
      <c r="U207" s="44" t="s">
        <v>43</v>
      </c>
      <c r="V207" s="34"/>
      <c r="W207" s="214" t="n">
        <f aca="false">V207*K207</f>
        <v>0</v>
      </c>
      <c r="X207" s="214" t="n">
        <v>2E-005</v>
      </c>
      <c r="Y207" s="214" t="n">
        <f aca="false">X207*K207</f>
        <v>0.00016</v>
      </c>
      <c r="Z207" s="214" t="n">
        <v>0</v>
      </c>
      <c r="AA207" s="215" t="n">
        <f aca="false">Z207*K207</f>
        <v>0</v>
      </c>
      <c r="AR207" s="10" t="s">
        <v>181</v>
      </c>
      <c r="AT207" s="10" t="s">
        <v>177</v>
      </c>
      <c r="AU207" s="10" t="s">
        <v>218</v>
      </c>
      <c r="AY207" s="10" t="s">
        <v>175</v>
      </c>
      <c r="BE207" s="134" t="e">
        <f aca="false">IF(U207="základní";N207;0)</f>
        <v>#VALUE!</v>
      </c>
      <c r="BF207" s="134" t="e">
        <f aca="false">IF(U207="snížená";N207;0)</f>
        <v>#VALUE!</v>
      </c>
      <c r="BG207" s="134" t="e">
        <f aca="false">IF(U207="zákl. přenesená";N207;0)</f>
        <v>#VALUE!</v>
      </c>
      <c r="BH207" s="134" t="e">
        <f aca="false">IF(U207="sníž. přenesená";N207;0)</f>
        <v>#VALUE!</v>
      </c>
      <c r="BI207" s="134" t="e">
        <f aca="false">IF(U207="nulová";N207;0)</f>
        <v>#VALUE!</v>
      </c>
      <c r="BJ207" s="10" t="s">
        <v>88</v>
      </c>
      <c r="BK207" s="134" t="e">
        <f aca="false">ROUND(L207*K207;2)</f>
        <v>#VALUE!</v>
      </c>
      <c r="BL207" s="10" t="s">
        <v>181</v>
      </c>
      <c r="BM207" s="10" t="s">
        <v>1331</v>
      </c>
    </row>
    <row collapsed="false" customFormat="true" customHeight="true" hidden="false" ht="22.5" outlineLevel="0" r="208" s="32">
      <c r="B208" s="171"/>
      <c r="C208" s="206" t="s">
        <v>258</v>
      </c>
      <c r="D208" s="206" t="s">
        <v>177</v>
      </c>
      <c r="E208" s="207" t="s">
        <v>1332</v>
      </c>
      <c r="F208" s="208" t="s">
        <v>1333</v>
      </c>
      <c r="G208" s="208"/>
      <c r="H208" s="208"/>
      <c r="I208" s="208"/>
      <c r="J208" s="209" t="s">
        <v>699</v>
      </c>
      <c r="K208" s="210" t="n">
        <v>24</v>
      </c>
      <c r="L208" s="211" t="n">
        <v>0</v>
      </c>
      <c r="M208" s="211"/>
      <c r="N208" s="212" t="n">
        <f aca="false">ROUND(L208*K208)</f>
        <v>0</v>
      </c>
      <c r="O208" s="212"/>
      <c r="P208" s="212"/>
      <c r="Q208" s="212"/>
      <c r="R208" s="173"/>
      <c r="T208" s="213"/>
      <c r="U208" s="44" t="s">
        <v>43</v>
      </c>
      <c r="V208" s="34"/>
      <c r="W208" s="214" t="n">
        <f aca="false">V208*K208</f>
        <v>0</v>
      </c>
      <c r="X208" s="214" t="n">
        <v>5E-005</v>
      </c>
      <c r="Y208" s="214" t="n">
        <f aca="false">X208*K208</f>
        <v>0.0012</v>
      </c>
      <c r="Z208" s="214" t="n">
        <v>0</v>
      </c>
      <c r="AA208" s="215" t="n">
        <f aca="false">Z208*K208</f>
        <v>0</v>
      </c>
      <c r="AR208" s="10" t="s">
        <v>181</v>
      </c>
      <c r="AT208" s="10" t="s">
        <v>177</v>
      </c>
      <c r="AU208" s="10" t="s">
        <v>218</v>
      </c>
      <c r="AY208" s="10" t="s">
        <v>175</v>
      </c>
      <c r="BE208" s="134" t="e">
        <f aca="false">IF(U208="základní";N208;0)</f>
        <v>#VALUE!</v>
      </c>
      <c r="BF208" s="134" t="e">
        <f aca="false">IF(U208="snížená";N208;0)</f>
        <v>#VALUE!</v>
      </c>
      <c r="BG208" s="134" t="e">
        <f aca="false">IF(U208="zákl. přenesená";N208;0)</f>
        <v>#VALUE!</v>
      </c>
      <c r="BH208" s="134" t="e">
        <f aca="false">IF(U208="sníž. přenesená";N208;0)</f>
        <v>#VALUE!</v>
      </c>
      <c r="BI208" s="134" t="e">
        <f aca="false">IF(U208="nulová";N208;0)</f>
        <v>#VALUE!</v>
      </c>
      <c r="BJ208" s="10" t="s">
        <v>88</v>
      </c>
      <c r="BK208" s="134" t="e">
        <f aca="false">ROUND(L208*K208;2)</f>
        <v>#VALUE!</v>
      </c>
      <c r="BL208" s="10" t="s">
        <v>181</v>
      </c>
      <c r="BM208" s="10" t="s">
        <v>1334</v>
      </c>
    </row>
    <row collapsed="false" customFormat="true" customHeight="true" hidden="false" ht="22.5" outlineLevel="0" r="209" s="32">
      <c r="B209" s="171"/>
      <c r="C209" s="206" t="s">
        <v>325</v>
      </c>
      <c r="D209" s="206" t="s">
        <v>177</v>
      </c>
      <c r="E209" s="207" t="s">
        <v>1335</v>
      </c>
      <c r="F209" s="208" t="s">
        <v>1336</v>
      </c>
      <c r="G209" s="208"/>
      <c r="H209" s="208"/>
      <c r="I209" s="208"/>
      <c r="J209" s="209" t="s">
        <v>699</v>
      </c>
      <c r="K209" s="210" t="n">
        <v>24</v>
      </c>
      <c r="L209" s="211" t="n">
        <v>0</v>
      </c>
      <c r="M209" s="211"/>
      <c r="N209" s="212" t="n">
        <f aca="false">ROUND(L209*K209)</f>
        <v>0</v>
      </c>
      <c r="O209" s="212"/>
      <c r="P209" s="212"/>
      <c r="Q209" s="212"/>
      <c r="R209" s="173"/>
      <c r="T209" s="213"/>
      <c r="U209" s="44" t="s">
        <v>43</v>
      </c>
      <c r="V209" s="34"/>
      <c r="W209" s="214" t="n">
        <f aca="false">V209*K209</f>
        <v>0</v>
      </c>
      <c r="X209" s="214" t="n">
        <v>0.00011</v>
      </c>
      <c r="Y209" s="214" t="n">
        <f aca="false">X209*K209</f>
        <v>0.00264</v>
      </c>
      <c r="Z209" s="214" t="n">
        <v>0</v>
      </c>
      <c r="AA209" s="215" t="n">
        <f aca="false">Z209*K209</f>
        <v>0</v>
      </c>
      <c r="AR209" s="10" t="s">
        <v>181</v>
      </c>
      <c r="AT209" s="10" t="s">
        <v>177</v>
      </c>
      <c r="AU209" s="10" t="s">
        <v>218</v>
      </c>
      <c r="AY209" s="10" t="s">
        <v>175</v>
      </c>
      <c r="BE209" s="134" t="e">
        <f aca="false">IF(U209="základní";N209;0)</f>
        <v>#VALUE!</v>
      </c>
      <c r="BF209" s="134" t="e">
        <f aca="false">IF(U209="snížená";N209;0)</f>
        <v>#VALUE!</v>
      </c>
      <c r="BG209" s="134" t="e">
        <f aca="false">IF(U209="zákl. přenesená";N209;0)</f>
        <v>#VALUE!</v>
      </c>
      <c r="BH209" s="134" t="e">
        <f aca="false">IF(U209="sníž. přenesená";N209;0)</f>
        <v>#VALUE!</v>
      </c>
      <c r="BI209" s="134" t="e">
        <f aca="false">IF(U209="nulová";N209;0)</f>
        <v>#VALUE!</v>
      </c>
      <c r="BJ209" s="10" t="s">
        <v>88</v>
      </c>
      <c r="BK209" s="134" t="e">
        <f aca="false">ROUND(L209*K209;2)</f>
        <v>#VALUE!</v>
      </c>
      <c r="BL209" s="10" t="s">
        <v>181</v>
      </c>
      <c r="BM209" s="10" t="s">
        <v>1337</v>
      </c>
    </row>
    <row collapsed="false" customFormat="true" customHeight="true" hidden="false" ht="22.5" outlineLevel="0" r="210" s="32">
      <c r="B210" s="171"/>
      <c r="C210" s="206" t="s">
        <v>339</v>
      </c>
      <c r="D210" s="206" t="s">
        <v>177</v>
      </c>
      <c r="E210" s="207" t="s">
        <v>1338</v>
      </c>
      <c r="F210" s="208" t="s">
        <v>1336</v>
      </c>
      <c r="G210" s="208"/>
      <c r="H210" s="208"/>
      <c r="I210" s="208"/>
      <c r="J210" s="209" t="s">
        <v>699</v>
      </c>
      <c r="K210" s="210" t="n">
        <v>64</v>
      </c>
      <c r="L210" s="211" t="n">
        <v>0</v>
      </c>
      <c r="M210" s="211"/>
      <c r="N210" s="212" t="n">
        <f aca="false">ROUND(L210*K210)</f>
        <v>0</v>
      </c>
      <c r="O210" s="212"/>
      <c r="P210" s="212"/>
      <c r="Q210" s="212"/>
      <c r="R210" s="173"/>
      <c r="T210" s="213"/>
      <c r="U210" s="44" t="s">
        <v>43</v>
      </c>
      <c r="V210" s="34"/>
      <c r="W210" s="214" t="n">
        <f aca="false">V210*K210</f>
        <v>0</v>
      </c>
      <c r="X210" s="214" t="n">
        <v>0.00011</v>
      </c>
      <c r="Y210" s="214" t="n">
        <f aca="false">X210*K210</f>
        <v>0.00704</v>
      </c>
      <c r="Z210" s="214" t="n">
        <v>0</v>
      </c>
      <c r="AA210" s="215" t="n">
        <f aca="false">Z210*K210</f>
        <v>0</v>
      </c>
      <c r="AR210" s="10" t="s">
        <v>181</v>
      </c>
      <c r="AT210" s="10" t="s">
        <v>177</v>
      </c>
      <c r="AU210" s="10" t="s">
        <v>218</v>
      </c>
      <c r="AY210" s="10" t="s">
        <v>175</v>
      </c>
      <c r="BE210" s="134" t="e">
        <f aca="false">IF(U210="základní";N210;0)</f>
        <v>#VALUE!</v>
      </c>
      <c r="BF210" s="134" t="e">
        <f aca="false">IF(U210="snížená";N210;0)</f>
        <v>#VALUE!</v>
      </c>
      <c r="BG210" s="134" t="e">
        <f aca="false">IF(U210="zákl. přenesená";N210;0)</f>
        <v>#VALUE!</v>
      </c>
      <c r="BH210" s="134" t="e">
        <f aca="false">IF(U210="sníž. přenesená";N210;0)</f>
        <v>#VALUE!</v>
      </c>
      <c r="BI210" s="134" t="e">
        <f aca="false">IF(U210="nulová";N210;0)</f>
        <v>#VALUE!</v>
      </c>
      <c r="BJ210" s="10" t="s">
        <v>88</v>
      </c>
      <c r="BK210" s="134" t="e">
        <f aca="false">ROUND(L210*K210;2)</f>
        <v>#VALUE!</v>
      </c>
      <c r="BL210" s="10" t="s">
        <v>181</v>
      </c>
      <c r="BM210" s="10" t="s">
        <v>1339</v>
      </c>
    </row>
    <row collapsed="false" customFormat="true" customHeight="true" hidden="false" ht="31.5" outlineLevel="0" r="211" s="32">
      <c r="B211" s="171"/>
      <c r="C211" s="206" t="s">
        <v>351</v>
      </c>
      <c r="D211" s="206" t="s">
        <v>177</v>
      </c>
      <c r="E211" s="207" t="s">
        <v>1340</v>
      </c>
      <c r="F211" s="208" t="s">
        <v>1341</v>
      </c>
      <c r="G211" s="208"/>
      <c r="H211" s="208"/>
      <c r="I211" s="208"/>
      <c r="J211" s="209" t="s">
        <v>699</v>
      </c>
      <c r="K211" s="210" t="n">
        <v>8</v>
      </c>
      <c r="L211" s="211" t="n">
        <v>0</v>
      </c>
      <c r="M211" s="211"/>
      <c r="N211" s="212" t="n">
        <f aca="false">ROUND(L211*K211)</f>
        <v>0</v>
      </c>
      <c r="O211" s="212"/>
      <c r="P211" s="212"/>
      <c r="Q211" s="212"/>
      <c r="R211" s="173"/>
      <c r="T211" s="213"/>
      <c r="U211" s="44" t="s">
        <v>43</v>
      </c>
      <c r="V211" s="34"/>
      <c r="W211" s="214" t="n">
        <f aca="false">V211*K211</f>
        <v>0</v>
      </c>
      <c r="X211" s="214" t="n">
        <v>0.00011</v>
      </c>
      <c r="Y211" s="214" t="n">
        <f aca="false">X211*K211</f>
        <v>0.00088</v>
      </c>
      <c r="Z211" s="214" t="n">
        <v>0</v>
      </c>
      <c r="AA211" s="215" t="n">
        <f aca="false">Z211*K211</f>
        <v>0</v>
      </c>
      <c r="AR211" s="10" t="s">
        <v>181</v>
      </c>
      <c r="AT211" s="10" t="s">
        <v>177</v>
      </c>
      <c r="AU211" s="10" t="s">
        <v>218</v>
      </c>
      <c r="AY211" s="10" t="s">
        <v>175</v>
      </c>
      <c r="BE211" s="134" t="e">
        <f aca="false">IF(U211="základní";N211;0)</f>
        <v>#VALUE!</v>
      </c>
      <c r="BF211" s="134" t="e">
        <f aca="false">IF(U211="snížená";N211;0)</f>
        <v>#VALUE!</v>
      </c>
      <c r="BG211" s="134" t="e">
        <f aca="false">IF(U211="zákl. přenesená";N211;0)</f>
        <v>#VALUE!</v>
      </c>
      <c r="BH211" s="134" t="e">
        <f aca="false">IF(U211="sníž. přenesená";N211;0)</f>
        <v>#VALUE!</v>
      </c>
      <c r="BI211" s="134" t="e">
        <f aca="false">IF(U211="nulová";N211;0)</f>
        <v>#VALUE!</v>
      </c>
      <c r="BJ211" s="10" t="s">
        <v>88</v>
      </c>
      <c r="BK211" s="134" t="e">
        <f aca="false">ROUND(L211*K211;2)</f>
        <v>#VALUE!</v>
      </c>
      <c r="BL211" s="10" t="s">
        <v>181</v>
      </c>
      <c r="BM211" s="10" t="s">
        <v>1342</v>
      </c>
    </row>
    <row collapsed="false" customFormat="true" customHeight="true" hidden="false" ht="31.5" outlineLevel="0" r="212" s="32">
      <c r="B212" s="171"/>
      <c r="C212" s="206" t="s">
        <v>236</v>
      </c>
      <c r="D212" s="206" t="s">
        <v>177</v>
      </c>
      <c r="E212" s="207" t="s">
        <v>1343</v>
      </c>
      <c r="F212" s="208" t="s">
        <v>1344</v>
      </c>
      <c r="G212" s="208"/>
      <c r="H212" s="208"/>
      <c r="I212" s="208"/>
      <c r="J212" s="209" t="s">
        <v>699</v>
      </c>
      <c r="K212" s="210" t="n">
        <v>8</v>
      </c>
      <c r="L212" s="211" t="n">
        <v>0</v>
      </c>
      <c r="M212" s="211"/>
      <c r="N212" s="212" t="n">
        <f aca="false">ROUND(L212*K212)</f>
        <v>0</v>
      </c>
      <c r="O212" s="212"/>
      <c r="P212" s="212"/>
      <c r="Q212" s="212"/>
      <c r="R212" s="173"/>
      <c r="T212" s="213"/>
      <c r="U212" s="44" t="s">
        <v>43</v>
      </c>
      <c r="V212" s="34"/>
      <c r="W212" s="214" t="n">
        <f aca="false">V212*K212</f>
        <v>0</v>
      </c>
      <c r="X212" s="214" t="n">
        <v>4E-005</v>
      </c>
      <c r="Y212" s="214" t="n">
        <f aca="false">X212*K212</f>
        <v>0.00032</v>
      </c>
      <c r="Z212" s="214" t="n">
        <v>0</v>
      </c>
      <c r="AA212" s="215" t="n">
        <f aca="false">Z212*K212</f>
        <v>0</v>
      </c>
      <c r="AR212" s="10" t="s">
        <v>181</v>
      </c>
      <c r="AT212" s="10" t="s">
        <v>177</v>
      </c>
      <c r="AU212" s="10" t="s">
        <v>218</v>
      </c>
      <c r="AY212" s="10" t="s">
        <v>175</v>
      </c>
      <c r="BE212" s="134" t="e">
        <f aca="false">IF(U212="základní";N212;0)</f>
        <v>#VALUE!</v>
      </c>
      <c r="BF212" s="134" t="e">
        <f aca="false">IF(U212="snížená";N212;0)</f>
        <v>#VALUE!</v>
      </c>
      <c r="BG212" s="134" t="e">
        <f aca="false">IF(U212="zákl. přenesená";N212;0)</f>
        <v>#VALUE!</v>
      </c>
      <c r="BH212" s="134" t="e">
        <f aca="false">IF(U212="sníž. přenesená";N212;0)</f>
        <v>#VALUE!</v>
      </c>
      <c r="BI212" s="134" t="e">
        <f aca="false">IF(U212="nulová";N212;0)</f>
        <v>#VALUE!</v>
      </c>
      <c r="BJ212" s="10" t="s">
        <v>88</v>
      </c>
      <c r="BK212" s="134" t="e">
        <f aca="false">ROUND(L212*K212;2)</f>
        <v>#VALUE!</v>
      </c>
      <c r="BL212" s="10" t="s">
        <v>181</v>
      </c>
      <c r="BM212" s="10" t="s">
        <v>1345</v>
      </c>
    </row>
    <row collapsed="false" customFormat="true" customHeight="true" hidden="false" ht="31.5" outlineLevel="0" r="213" s="32">
      <c r="B213" s="171"/>
      <c r="C213" s="206" t="s">
        <v>88</v>
      </c>
      <c r="D213" s="206" t="s">
        <v>177</v>
      </c>
      <c r="E213" s="207" t="s">
        <v>1346</v>
      </c>
      <c r="F213" s="208" t="s">
        <v>1347</v>
      </c>
      <c r="G213" s="208"/>
      <c r="H213" s="208"/>
      <c r="I213" s="208"/>
      <c r="J213" s="209" t="s">
        <v>699</v>
      </c>
      <c r="K213" s="210" t="n">
        <v>64</v>
      </c>
      <c r="L213" s="211" t="n">
        <v>0</v>
      </c>
      <c r="M213" s="211"/>
      <c r="N213" s="212" t="n">
        <f aca="false">ROUND(L213*K213)</f>
        <v>0</v>
      </c>
      <c r="O213" s="212"/>
      <c r="P213" s="212"/>
      <c r="Q213" s="212"/>
      <c r="R213" s="173"/>
      <c r="T213" s="213"/>
      <c r="U213" s="44" t="s">
        <v>43</v>
      </c>
      <c r="V213" s="34"/>
      <c r="W213" s="214" t="n">
        <f aca="false">V213*K213</f>
        <v>0</v>
      </c>
      <c r="X213" s="214" t="n">
        <v>9E-005</v>
      </c>
      <c r="Y213" s="214" t="n">
        <f aca="false">X213*K213</f>
        <v>0.00576</v>
      </c>
      <c r="Z213" s="214" t="n">
        <v>0</v>
      </c>
      <c r="AA213" s="215" t="n">
        <f aca="false">Z213*K213</f>
        <v>0</v>
      </c>
      <c r="AR213" s="10" t="s">
        <v>181</v>
      </c>
      <c r="AT213" s="10" t="s">
        <v>177</v>
      </c>
      <c r="AU213" s="10" t="s">
        <v>218</v>
      </c>
      <c r="AY213" s="10" t="s">
        <v>175</v>
      </c>
      <c r="BE213" s="134" t="e">
        <f aca="false">IF(U213="základní";N213;0)</f>
        <v>#VALUE!</v>
      </c>
      <c r="BF213" s="134" t="e">
        <f aca="false">IF(U213="snížená";N213;0)</f>
        <v>#VALUE!</v>
      </c>
      <c r="BG213" s="134" t="e">
        <f aca="false">IF(U213="zákl. přenesená";N213;0)</f>
        <v>#VALUE!</v>
      </c>
      <c r="BH213" s="134" t="e">
        <f aca="false">IF(U213="sníž. přenesená";N213;0)</f>
        <v>#VALUE!</v>
      </c>
      <c r="BI213" s="134" t="e">
        <f aca="false">IF(U213="nulová";N213;0)</f>
        <v>#VALUE!</v>
      </c>
      <c r="BJ213" s="10" t="s">
        <v>88</v>
      </c>
      <c r="BK213" s="134" t="e">
        <f aca="false">ROUND(L213*K213;2)</f>
        <v>#VALUE!</v>
      </c>
      <c r="BL213" s="10" t="s">
        <v>181</v>
      </c>
      <c r="BM213" s="10" t="s">
        <v>1348</v>
      </c>
    </row>
    <row collapsed="false" customFormat="true" customHeight="true" hidden="false" ht="31.5" outlineLevel="0" r="214" s="32">
      <c r="B214" s="171"/>
      <c r="C214" s="206" t="s">
        <v>181</v>
      </c>
      <c r="D214" s="206" t="s">
        <v>177</v>
      </c>
      <c r="E214" s="207" t="s">
        <v>1349</v>
      </c>
      <c r="F214" s="208" t="s">
        <v>1350</v>
      </c>
      <c r="G214" s="208"/>
      <c r="H214" s="208"/>
      <c r="I214" s="208"/>
      <c r="J214" s="209" t="s">
        <v>699</v>
      </c>
      <c r="K214" s="210" t="n">
        <v>16</v>
      </c>
      <c r="L214" s="211" t="n">
        <v>0</v>
      </c>
      <c r="M214" s="211"/>
      <c r="N214" s="212" t="n">
        <f aca="false">ROUND(L214*K214)</f>
        <v>0</v>
      </c>
      <c r="O214" s="212"/>
      <c r="P214" s="212"/>
      <c r="Q214" s="212"/>
      <c r="R214" s="173"/>
      <c r="T214" s="213"/>
      <c r="U214" s="44" t="s">
        <v>43</v>
      </c>
      <c r="V214" s="34"/>
      <c r="W214" s="214" t="n">
        <f aca="false">V214*K214</f>
        <v>0</v>
      </c>
      <c r="X214" s="214" t="n">
        <v>4E-005</v>
      </c>
      <c r="Y214" s="214" t="n">
        <f aca="false">X214*K214</f>
        <v>0.00064</v>
      </c>
      <c r="Z214" s="214" t="n">
        <v>0</v>
      </c>
      <c r="AA214" s="215" t="n">
        <f aca="false">Z214*K214</f>
        <v>0</v>
      </c>
      <c r="AR214" s="10" t="s">
        <v>181</v>
      </c>
      <c r="AT214" s="10" t="s">
        <v>177</v>
      </c>
      <c r="AU214" s="10" t="s">
        <v>218</v>
      </c>
      <c r="AY214" s="10" t="s">
        <v>175</v>
      </c>
      <c r="BE214" s="134" t="e">
        <f aca="false">IF(U214="základní";N214;0)</f>
        <v>#VALUE!</v>
      </c>
      <c r="BF214" s="134" t="e">
        <f aca="false">IF(U214="snížená";N214;0)</f>
        <v>#VALUE!</v>
      </c>
      <c r="BG214" s="134" t="e">
        <f aca="false">IF(U214="zákl. přenesená";N214;0)</f>
        <v>#VALUE!</v>
      </c>
      <c r="BH214" s="134" t="e">
        <f aca="false">IF(U214="sníž. přenesená";N214;0)</f>
        <v>#VALUE!</v>
      </c>
      <c r="BI214" s="134" t="e">
        <f aca="false">IF(U214="nulová";N214;0)</f>
        <v>#VALUE!</v>
      </c>
      <c r="BJ214" s="10" t="s">
        <v>88</v>
      </c>
      <c r="BK214" s="134" t="e">
        <f aca="false">ROUND(L214*K214;2)</f>
        <v>#VALUE!</v>
      </c>
      <c r="BL214" s="10" t="s">
        <v>181</v>
      </c>
      <c r="BM214" s="10" t="s">
        <v>1351</v>
      </c>
    </row>
    <row collapsed="false" customFormat="true" customHeight="true" hidden="false" ht="22.5" outlineLevel="0" r="215" s="32">
      <c r="B215" s="171"/>
      <c r="C215" s="206" t="s">
        <v>644</v>
      </c>
      <c r="D215" s="206" t="s">
        <v>177</v>
      </c>
      <c r="E215" s="207" t="s">
        <v>1352</v>
      </c>
      <c r="F215" s="208" t="s">
        <v>1353</v>
      </c>
      <c r="G215" s="208"/>
      <c r="H215" s="208"/>
      <c r="I215" s="208"/>
      <c r="J215" s="209" t="s">
        <v>699</v>
      </c>
      <c r="K215" s="210" t="n">
        <v>24</v>
      </c>
      <c r="L215" s="211" t="n">
        <v>0</v>
      </c>
      <c r="M215" s="211"/>
      <c r="N215" s="212" t="n">
        <f aca="false">ROUND(L215*K215)</f>
        <v>0</v>
      </c>
      <c r="O215" s="212"/>
      <c r="P215" s="212"/>
      <c r="Q215" s="212"/>
      <c r="R215" s="173"/>
      <c r="T215" s="213"/>
      <c r="U215" s="44" t="s">
        <v>43</v>
      </c>
      <c r="V215" s="34"/>
      <c r="W215" s="214" t="n">
        <f aca="false">V215*K215</f>
        <v>0</v>
      </c>
      <c r="X215" s="214" t="n">
        <v>0</v>
      </c>
      <c r="Y215" s="214" t="n">
        <f aca="false">X215*K215</f>
        <v>0</v>
      </c>
      <c r="Z215" s="214" t="n">
        <v>0</v>
      </c>
      <c r="AA215" s="215" t="n">
        <f aca="false">Z215*K215</f>
        <v>0</v>
      </c>
      <c r="AR215" s="10" t="s">
        <v>181</v>
      </c>
      <c r="AT215" s="10" t="s">
        <v>177</v>
      </c>
      <c r="AU215" s="10" t="s">
        <v>218</v>
      </c>
      <c r="AY215" s="10" t="s">
        <v>175</v>
      </c>
      <c r="BE215" s="134" t="e">
        <f aca="false">IF(U215="základní";N215;0)</f>
        <v>#VALUE!</v>
      </c>
      <c r="BF215" s="134" t="e">
        <f aca="false">IF(U215="snížená";N215;0)</f>
        <v>#VALUE!</v>
      </c>
      <c r="BG215" s="134" t="e">
        <f aca="false">IF(U215="zákl. přenesená";N215;0)</f>
        <v>#VALUE!</v>
      </c>
      <c r="BH215" s="134" t="e">
        <f aca="false">IF(U215="sníž. přenesená";N215;0)</f>
        <v>#VALUE!</v>
      </c>
      <c r="BI215" s="134" t="e">
        <f aca="false">IF(U215="nulová";N215;0)</f>
        <v>#VALUE!</v>
      </c>
      <c r="BJ215" s="10" t="s">
        <v>88</v>
      </c>
      <c r="BK215" s="134" t="e">
        <f aca="false">ROUND(L215*K215;2)</f>
        <v>#VALUE!</v>
      </c>
      <c r="BL215" s="10" t="s">
        <v>181</v>
      </c>
      <c r="BM215" s="10" t="s">
        <v>1354</v>
      </c>
    </row>
    <row collapsed="false" customFormat="true" customHeight="true" hidden="false" ht="31.5" outlineLevel="0" r="216" s="32">
      <c r="B216" s="171"/>
      <c r="C216" s="248" t="s">
        <v>648</v>
      </c>
      <c r="D216" s="248" t="s">
        <v>295</v>
      </c>
      <c r="E216" s="249" t="s">
        <v>1355</v>
      </c>
      <c r="F216" s="250" t="s">
        <v>1356</v>
      </c>
      <c r="G216" s="250"/>
      <c r="H216" s="250"/>
      <c r="I216" s="250"/>
      <c r="J216" s="251" t="s">
        <v>699</v>
      </c>
      <c r="K216" s="252" t="n">
        <v>8</v>
      </c>
      <c r="L216" s="253" t="n">
        <v>0</v>
      </c>
      <c r="M216" s="253"/>
      <c r="N216" s="254" t="n">
        <f aca="false">ROUND(L216*K216)</f>
        <v>0</v>
      </c>
      <c r="O216" s="254"/>
      <c r="P216" s="254"/>
      <c r="Q216" s="254"/>
      <c r="R216" s="173"/>
      <c r="T216" s="213"/>
      <c r="U216" s="44" t="s">
        <v>43</v>
      </c>
      <c r="V216" s="34"/>
      <c r="W216" s="214" t="n">
        <f aca="false">V216*K216</f>
        <v>0</v>
      </c>
      <c r="X216" s="214" t="n">
        <v>8E-005</v>
      </c>
      <c r="Y216" s="214" t="n">
        <f aca="false">X216*K216</f>
        <v>0.00064</v>
      </c>
      <c r="Z216" s="214" t="n">
        <v>0</v>
      </c>
      <c r="AA216" s="215" t="n">
        <f aca="false">Z216*K216</f>
        <v>0</v>
      </c>
      <c r="AR216" s="10" t="s">
        <v>258</v>
      </c>
      <c r="AT216" s="10" t="s">
        <v>295</v>
      </c>
      <c r="AU216" s="10" t="s">
        <v>218</v>
      </c>
      <c r="AY216" s="10" t="s">
        <v>175</v>
      </c>
      <c r="BE216" s="134" t="e">
        <f aca="false">IF(U216="základní";N216;0)</f>
        <v>#VALUE!</v>
      </c>
      <c r="BF216" s="134" t="e">
        <f aca="false">IF(U216="snížená";N216;0)</f>
        <v>#VALUE!</v>
      </c>
      <c r="BG216" s="134" t="e">
        <f aca="false">IF(U216="zákl. přenesená";N216;0)</f>
        <v>#VALUE!</v>
      </c>
      <c r="BH216" s="134" t="e">
        <f aca="false">IF(U216="sníž. přenesená";N216;0)</f>
        <v>#VALUE!</v>
      </c>
      <c r="BI216" s="134" t="e">
        <f aca="false">IF(U216="nulová";N216;0)</f>
        <v>#VALUE!</v>
      </c>
      <c r="BJ216" s="10" t="s">
        <v>88</v>
      </c>
      <c r="BK216" s="134" t="e">
        <f aca="false">ROUND(L216*K216;2)</f>
        <v>#VALUE!</v>
      </c>
      <c r="BL216" s="10" t="s">
        <v>181</v>
      </c>
      <c r="BM216" s="10" t="s">
        <v>1357</v>
      </c>
    </row>
    <row collapsed="false" customFormat="true" customHeight="true" hidden="false" ht="31.5" outlineLevel="0" r="217" s="32">
      <c r="B217" s="171"/>
      <c r="C217" s="248" t="s">
        <v>653</v>
      </c>
      <c r="D217" s="248" t="s">
        <v>295</v>
      </c>
      <c r="E217" s="249" t="s">
        <v>1358</v>
      </c>
      <c r="F217" s="250" t="s">
        <v>1359</v>
      </c>
      <c r="G217" s="250"/>
      <c r="H217" s="250"/>
      <c r="I217" s="250"/>
      <c r="J217" s="251" t="s">
        <v>699</v>
      </c>
      <c r="K217" s="252" t="n">
        <v>16</v>
      </c>
      <c r="L217" s="253" t="n">
        <v>0</v>
      </c>
      <c r="M217" s="253"/>
      <c r="N217" s="254" t="n">
        <f aca="false">ROUND(L217*K217)</f>
        <v>0</v>
      </c>
      <c r="O217" s="254"/>
      <c r="P217" s="254"/>
      <c r="Q217" s="254"/>
      <c r="R217" s="173"/>
      <c r="T217" s="213"/>
      <c r="U217" s="44" t="s">
        <v>43</v>
      </c>
      <c r="V217" s="34"/>
      <c r="W217" s="214" t="n">
        <f aca="false">V217*K217</f>
        <v>0</v>
      </c>
      <c r="X217" s="214" t="n">
        <v>8E-005</v>
      </c>
      <c r="Y217" s="214" t="n">
        <f aca="false">X217*K217</f>
        <v>0.00128</v>
      </c>
      <c r="Z217" s="214" t="n">
        <v>0</v>
      </c>
      <c r="AA217" s="215" t="n">
        <f aca="false">Z217*K217</f>
        <v>0</v>
      </c>
      <c r="AR217" s="10" t="s">
        <v>258</v>
      </c>
      <c r="AT217" s="10" t="s">
        <v>295</v>
      </c>
      <c r="AU217" s="10" t="s">
        <v>218</v>
      </c>
      <c r="AY217" s="10" t="s">
        <v>175</v>
      </c>
      <c r="BE217" s="134" t="e">
        <f aca="false">IF(U217="základní";N217;0)</f>
        <v>#VALUE!</v>
      </c>
      <c r="BF217" s="134" t="e">
        <f aca="false">IF(U217="snížená";N217;0)</f>
        <v>#VALUE!</v>
      </c>
      <c r="BG217" s="134" t="e">
        <f aca="false">IF(U217="zákl. přenesená";N217;0)</f>
        <v>#VALUE!</v>
      </c>
      <c r="BH217" s="134" t="e">
        <f aca="false">IF(U217="sníž. přenesená";N217;0)</f>
        <v>#VALUE!</v>
      </c>
      <c r="BI217" s="134" t="e">
        <f aca="false">IF(U217="nulová";N217;0)</f>
        <v>#VALUE!</v>
      </c>
      <c r="BJ217" s="10" t="s">
        <v>88</v>
      </c>
      <c r="BK217" s="134" t="e">
        <f aca="false">ROUND(L217*K217;2)</f>
        <v>#VALUE!</v>
      </c>
      <c r="BL217" s="10" t="s">
        <v>181</v>
      </c>
      <c r="BM217" s="10" t="s">
        <v>1360</v>
      </c>
    </row>
    <row collapsed="false" customFormat="true" customHeight="true" hidden="false" ht="22.5" outlineLevel="0" r="218" s="32">
      <c r="B218" s="171"/>
      <c r="C218" s="206" t="s">
        <v>960</v>
      </c>
      <c r="D218" s="206" t="s">
        <v>177</v>
      </c>
      <c r="E218" s="207" t="s">
        <v>1310</v>
      </c>
      <c r="F218" s="208" t="s">
        <v>1361</v>
      </c>
      <c r="G218" s="208"/>
      <c r="H218" s="208"/>
      <c r="I218" s="208"/>
      <c r="J218" s="209" t="s">
        <v>699</v>
      </c>
      <c r="K218" s="210" t="n">
        <v>8</v>
      </c>
      <c r="L218" s="211" t="n">
        <v>0</v>
      </c>
      <c r="M218" s="211"/>
      <c r="N218" s="212" t="n">
        <f aca="false">ROUND(L218*K218)</f>
        <v>0</v>
      </c>
      <c r="O218" s="212"/>
      <c r="P218" s="212"/>
      <c r="Q218" s="212"/>
      <c r="R218" s="173"/>
      <c r="T218" s="213"/>
      <c r="U218" s="44" t="s">
        <v>43</v>
      </c>
      <c r="V218" s="34"/>
      <c r="W218" s="214" t="n">
        <f aca="false">V218*K218</f>
        <v>0</v>
      </c>
      <c r="X218" s="214" t="n">
        <v>5E-005</v>
      </c>
      <c r="Y218" s="214" t="n">
        <f aca="false">X218*K218</f>
        <v>0.0004</v>
      </c>
      <c r="Z218" s="214" t="n">
        <v>0</v>
      </c>
      <c r="AA218" s="215" t="n">
        <f aca="false">Z218*K218</f>
        <v>0</v>
      </c>
      <c r="AR218" s="10" t="s">
        <v>181</v>
      </c>
      <c r="AT218" s="10" t="s">
        <v>177</v>
      </c>
      <c r="AU218" s="10" t="s">
        <v>218</v>
      </c>
      <c r="AY218" s="10" t="s">
        <v>175</v>
      </c>
      <c r="BE218" s="134" t="e">
        <f aca="false">IF(U218="základní";N218;0)</f>
        <v>#VALUE!</v>
      </c>
      <c r="BF218" s="134" t="e">
        <f aca="false">IF(U218="snížená";N218;0)</f>
        <v>#VALUE!</v>
      </c>
      <c r="BG218" s="134" t="e">
        <f aca="false">IF(U218="zákl. přenesená";N218;0)</f>
        <v>#VALUE!</v>
      </c>
      <c r="BH218" s="134" t="e">
        <f aca="false">IF(U218="sníž. přenesená";N218;0)</f>
        <v>#VALUE!</v>
      </c>
      <c r="BI218" s="134" t="e">
        <f aca="false">IF(U218="nulová";N218;0)</f>
        <v>#VALUE!</v>
      </c>
      <c r="BJ218" s="10" t="s">
        <v>88</v>
      </c>
      <c r="BK218" s="134" t="e">
        <f aca="false">ROUND(L218*K218;2)</f>
        <v>#VALUE!</v>
      </c>
      <c r="BL218" s="10" t="s">
        <v>181</v>
      </c>
      <c r="BM218" s="10" t="s">
        <v>1362</v>
      </c>
    </row>
    <row collapsed="false" customFormat="true" customHeight="true" hidden="false" ht="22.5" outlineLevel="0" r="219" s="32">
      <c r="B219" s="171"/>
      <c r="C219" s="206" t="s">
        <v>886</v>
      </c>
      <c r="D219" s="206" t="s">
        <v>177</v>
      </c>
      <c r="E219" s="207" t="s">
        <v>1363</v>
      </c>
      <c r="F219" s="208" t="s">
        <v>1364</v>
      </c>
      <c r="G219" s="208"/>
      <c r="H219" s="208"/>
      <c r="I219" s="208"/>
      <c r="J219" s="209" t="s">
        <v>699</v>
      </c>
      <c r="K219" s="210" t="n">
        <v>8</v>
      </c>
      <c r="L219" s="211" t="n">
        <v>0</v>
      </c>
      <c r="M219" s="211"/>
      <c r="N219" s="212" t="n">
        <f aca="false">ROUND(L219*K219)</f>
        <v>0</v>
      </c>
      <c r="O219" s="212"/>
      <c r="P219" s="212"/>
      <c r="Q219" s="212"/>
      <c r="R219" s="173"/>
      <c r="T219" s="213"/>
      <c r="U219" s="44" t="s">
        <v>43</v>
      </c>
      <c r="V219" s="34"/>
      <c r="W219" s="214" t="n">
        <f aca="false">V219*K219</f>
        <v>0</v>
      </c>
      <c r="X219" s="214" t="n">
        <v>0</v>
      </c>
      <c r="Y219" s="214" t="n">
        <f aca="false">X219*K219</f>
        <v>0</v>
      </c>
      <c r="Z219" s="214" t="n">
        <v>0</v>
      </c>
      <c r="AA219" s="215" t="n">
        <f aca="false">Z219*K219</f>
        <v>0</v>
      </c>
      <c r="AR219" s="10" t="s">
        <v>181</v>
      </c>
      <c r="AT219" s="10" t="s">
        <v>177</v>
      </c>
      <c r="AU219" s="10" t="s">
        <v>218</v>
      </c>
      <c r="AY219" s="10" t="s">
        <v>175</v>
      </c>
      <c r="BE219" s="134" t="e">
        <f aca="false">IF(U219="základní";N219;0)</f>
        <v>#VALUE!</v>
      </c>
      <c r="BF219" s="134" t="e">
        <f aca="false">IF(U219="snížená";N219;0)</f>
        <v>#VALUE!</v>
      </c>
      <c r="BG219" s="134" t="e">
        <f aca="false">IF(U219="zákl. přenesená";N219;0)</f>
        <v>#VALUE!</v>
      </c>
      <c r="BH219" s="134" t="e">
        <f aca="false">IF(U219="sníž. přenesená";N219;0)</f>
        <v>#VALUE!</v>
      </c>
      <c r="BI219" s="134" t="e">
        <f aca="false">IF(U219="nulová";N219;0)</f>
        <v>#VALUE!</v>
      </c>
      <c r="BJ219" s="10" t="s">
        <v>88</v>
      </c>
      <c r="BK219" s="134" t="e">
        <f aca="false">ROUND(L219*K219;2)</f>
        <v>#VALUE!</v>
      </c>
      <c r="BL219" s="10" t="s">
        <v>181</v>
      </c>
      <c r="BM219" s="10" t="s">
        <v>1365</v>
      </c>
    </row>
    <row collapsed="false" customFormat="true" customHeight="true" hidden="false" ht="22.5" outlineLevel="0" r="220" s="32">
      <c r="B220" s="171"/>
      <c r="C220" s="248" t="s">
        <v>1366</v>
      </c>
      <c r="D220" s="248" t="s">
        <v>295</v>
      </c>
      <c r="E220" s="249" t="s">
        <v>1367</v>
      </c>
      <c r="F220" s="250" t="s">
        <v>1368</v>
      </c>
      <c r="G220" s="250"/>
      <c r="H220" s="250"/>
      <c r="I220" s="250"/>
      <c r="J220" s="251" t="s">
        <v>699</v>
      </c>
      <c r="K220" s="252" t="n">
        <v>8</v>
      </c>
      <c r="L220" s="253" t="n">
        <v>0</v>
      </c>
      <c r="M220" s="253"/>
      <c r="N220" s="254" t="n">
        <f aca="false">ROUND(L220*K220)</f>
        <v>0</v>
      </c>
      <c r="O220" s="254"/>
      <c r="P220" s="254"/>
      <c r="Q220" s="254"/>
      <c r="R220" s="173"/>
      <c r="T220" s="213"/>
      <c r="U220" s="44" t="s">
        <v>43</v>
      </c>
      <c r="V220" s="34"/>
      <c r="W220" s="214" t="n">
        <f aca="false">V220*K220</f>
        <v>0</v>
      </c>
      <c r="X220" s="214" t="n">
        <v>8E-005</v>
      </c>
      <c r="Y220" s="214" t="n">
        <f aca="false">X220*K220</f>
        <v>0.00064</v>
      </c>
      <c r="Z220" s="214" t="n">
        <v>0</v>
      </c>
      <c r="AA220" s="215" t="n">
        <f aca="false">Z220*K220</f>
        <v>0</v>
      </c>
      <c r="AR220" s="10" t="s">
        <v>258</v>
      </c>
      <c r="AT220" s="10" t="s">
        <v>295</v>
      </c>
      <c r="AU220" s="10" t="s">
        <v>218</v>
      </c>
      <c r="AY220" s="10" t="s">
        <v>175</v>
      </c>
      <c r="BE220" s="134" t="e">
        <f aca="false">IF(U220="základní";N220;0)</f>
        <v>#VALUE!</v>
      </c>
      <c r="BF220" s="134" t="e">
        <f aca="false">IF(U220="snížená";N220;0)</f>
        <v>#VALUE!</v>
      </c>
      <c r="BG220" s="134" t="e">
        <f aca="false">IF(U220="zákl. přenesená";N220;0)</f>
        <v>#VALUE!</v>
      </c>
      <c r="BH220" s="134" t="e">
        <f aca="false">IF(U220="sníž. přenesená";N220;0)</f>
        <v>#VALUE!</v>
      </c>
      <c r="BI220" s="134" t="e">
        <f aca="false">IF(U220="nulová";N220;0)</f>
        <v>#VALUE!</v>
      </c>
      <c r="BJ220" s="10" t="s">
        <v>88</v>
      </c>
      <c r="BK220" s="134" t="e">
        <f aca="false">ROUND(L220*K220;2)</f>
        <v>#VALUE!</v>
      </c>
      <c r="BL220" s="10" t="s">
        <v>181</v>
      </c>
      <c r="BM220" s="10" t="s">
        <v>1369</v>
      </c>
    </row>
    <row collapsed="false" customFormat="true" customHeight="true" hidden="false" ht="22.5" outlineLevel="0" r="221" s="32">
      <c r="B221" s="171"/>
      <c r="C221" s="206" t="s">
        <v>696</v>
      </c>
      <c r="D221" s="206" t="s">
        <v>177</v>
      </c>
      <c r="E221" s="207" t="s">
        <v>1370</v>
      </c>
      <c r="F221" s="208" t="s">
        <v>1371</v>
      </c>
      <c r="G221" s="208"/>
      <c r="H221" s="208"/>
      <c r="I221" s="208"/>
      <c r="J221" s="209" t="s">
        <v>1070</v>
      </c>
      <c r="K221" s="210" t="n">
        <v>48</v>
      </c>
      <c r="L221" s="211" t="n">
        <v>0</v>
      </c>
      <c r="M221" s="211"/>
      <c r="N221" s="212" t="n">
        <f aca="false">ROUND(L221*K221)</f>
        <v>0</v>
      </c>
      <c r="O221" s="212"/>
      <c r="P221" s="212"/>
      <c r="Q221" s="212"/>
      <c r="R221" s="173"/>
      <c r="T221" s="213"/>
      <c r="U221" s="44" t="s">
        <v>43</v>
      </c>
      <c r="V221" s="34"/>
      <c r="W221" s="214" t="n">
        <f aca="false">V221*K221</f>
        <v>0</v>
      </c>
      <c r="X221" s="214" t="n">
        <v>0</v>
      </c>
      <c r="Y221" s="214" t="n">
        <f aca="false">X221*K221</f>
        <v>0</v>
      </c>
      <c r="Z221" s="214" t="n">
        <v>0</v>
      </c>
      <c r="AA221" s="215" t="n">
        <f aca="false">Z221*K221</f>
        <v>0</v>
      </c>
      <c r="AR221" s="10" t="s">
        <v>181</v>
      </c>
      <c r="AT221" s="10" t="s">
        <v>177</v>
      </c>
      <c r="AU221" s="10" t="s">
        <v>218</v>
      </c>
      <c r="AY221" s="10" t="s">
        <v>175</v>
      </c>
      <c r="BE221" s="134" t="e">
        <f aca="false">IF(U221="základní";N221;0)</f>
        <v>#VALUE!</v>
      </c>
      <c r="BF221" s="134" t="e">
        <f aca="false">IF(U221="snížená";N221;0)</f>
        <v>#VALUE!</v>
      </c>
      <c r="BG221" s="134" t="e">
        <f aca="false">IF(U221="zákl. přenesená";N221;0)</f>
        <v>#VALUE!</v>
      </c>
      <c r="BH221" s="134" t="e">
        <f aca="false">IF(U221="sníž. přenesená";N221;0)</f>
        <v>#VALUE!</v>
      </c>
      <c r="BI221" s="134" t="e">
        <f aca="false">IF(U221="nulová";N221;0)</f>
        <v>#VALUE!</v>
      </c>
      <c r="BJ221" s="10" t="s">
        <v>88</v>
      </c>
      <c r="BK221" s="134" t="e">
        <f aca="false">ROUND(L221*K221;2)</f>
        <v>#VALUE!</v>
      </c>
      <c r="BL221" s="10" t="s">
        <v>181</v>
      </c>
      <c r="BM221" s="10" t="s">
        <v>1372</v>
      </c>
    </row>
    <row collapsed="false" customFormat="true" customHeight="true" hidden="false" ht="22.5" outlineLevel="0" r="222" s="32">
      <c r="B222" s="171"/>
      <c r="C222" s="206" t="s">
        <v>457</v>
      </c>
      <c r="D222" s="206" t="s">
        <v>177</v>
      </c>
      <c r="E222" s="207" t="s">
        <v>1373</v>
      </c>
      <c r="F222" s="208" t="s">
        <v>1374</v>
      </c>
      <c r="G222" s="208"/>
      <c r="H222" s="208"/>
      <c r="I222" s="208"/>
      <c r="J222" s="209" t="s">
        <v>1070</v>
      </c>
      <c r="K222" s="210" t="n">
        <v>64</v>
      </c>
      <c r="L222" s="211" t="n">
        <v>0</v>
      </c>
      <c r="M222" s="211"/>
      <c r="N222" s="212" t="n">
        <f aca="false">ROUND(L222*K222)</f>
        <v>0</v>
      </c>
      <c r="O222" s="212"/>
      <c r="P222" s="212"/>
      <c r="Q222" s="212"/>
      <c r="R222" s="173"/>
      <c r="T222" s="213"/>
      <c r="U222" s="44" t="s">
        <v>43</v>
      </c>
      <c r="V222" s="34"/>
      <c r="W222" s="214" t="n">
        <f aca="false">V222*K222</f>
        <v>0</v>
      </c>
      <c r="X222" s="214" t="n">
        <v>0</v>
      </c>
      <c r="Y222" s="214" t="n">
        <f aca="false">X222*K222</f>
        <v>0</v>
      </c>
      <c r="Z222" s="214" t="n">
        <v>0</v>
      </c>
      <c r="AA222" s="215" t="n">
        <f aca="false">Z222*K222</f>
        <v>0</v>
      </c>
      <c r="AR222" s="10" t="s">
        <v>181</v>
      </c>
      <c r="AT222" s="10" t="s">
        <v>177</v>
      </c>
      <c r="AU222" s="10" t="s">
        <v>218</v>
      </c>
      <c r="AY222" s="10" t="s">
        <v>175</v>
      </c>
      <c r="BE222" s="134" t="e">
        <f aca="false">IF(U222="základní";N222;0)</f>
        <v>#VALUE!</v>
      </c>
      <c r="BF222" s="134" t="e">
        <f aca="false">IF(U222="snížená";N222;0)</f>
        <v>#VALUE!</v>
      </c>
      <c r="BG222" s="134" t="e">
        <f aca="false">IF(U222="zákl. přenesená";N222;0)</f>
        <v>#VALUE!</v>
      </c>
      <c r="BH222" s="134" t="e">
        <f aca="false">IF(U222="sníž. přenesená";N222;0)</f>
        <v>#VALUE!</v>
      </c>
      <c r="BI222" s="134" t="e">
        <f aca="false">IF(U222="nulová";N222;0)</f>
        <v>#VALUE!</v>
      </c>
      <c r="BJ222" s="10" t="s">
        <v>88</v>
      </c>
      <c r="BK222" s="134" t="e">
        <f aca="false">ROUND(L222*K222;2)</f>
        <v>#VALUE!</v>
      </c>
      <c r="BL222" s="10" t="s">
        <v>181</v>
      </c>
      <c r="BM222" s="10" t="s">
        <v>1375</v>
      </c>
    </row>
    <row collapsed="false" customFormat="true" customHeight="true" hidden="false" ht="22.5" outlineLevel="0" r="223" s="32">
      <c r="B223" s="171"/>
      <c r="C223" s="206" t="s">
        <v>791</v>
      </c>
      <c r="D223" s="206" t="s">
        <v>177</v>
      </c>
      <c r="E223" s="207" t="s">
        <v>1376</v>
      </c>
      <c r="F223" s="208" t="s">
        <v>1377</v>
      </c>
      <c r="G223" s="208"/>
      <c r="H223" s="208"/>
      <c r="I223" s="208"/>
      <c r="J223" s="209" t="s">
        <v>303</v>
      </c>
      <c r="K223" s="210" t="n">
        <v>1360</v>
      </c>
      <c r="L223" s="211" t="n">
        <v>0</v>
      </c>
      <c r="M223" s="211"/>
      <c r="N223" s="212" t="n">
        <f aca="false">ROUND(L223*K223)</f>
        <v>0</v>
      </c>
      <c r="O223" s="212"/>
      <c r="P223" s="212"/>
      <c r="Q223" s="212"/>
      <c r="R223" s="173"/>
      <c r="T223" s="213"/>
      <c r="U223" s="44" t="s">
        <v>43</v>
      </c>
      <c r="V223" s="34"/>
      <c r="W223" s="214" t="n">
        <f aca="false">V223*K223</f>
        <v>0</v>
      </c>
      <c r="X223" s="214" t="n">
        <v>0</v>
      </c>
      <c r="Y223" s="214" t="n">
        <f aca="false">X223*K223</f>
        <v>0</v>
      </c>
      <c r="Z223" s="214" t="n">
        <v>0</v>
      </c>
      <c r="AA223" s="215" t="n">
        <f aca="false">Z223*K223</f>
        <v>0</v>
      </c>
      <c r="AR223" s="10" t="s">
        <v>181</v>
      </c>
      <c r="AT223" s="10" t="s">
        <v>177</v>
      </c>
      <c r="AU223" s="10" t="s">
        <v>218</v>
      </c>
      <c r="AY223" s="10" t="s">
        <v>175</v>
      </c>
      <c r="BE223" s="134" t="e">
        <f aca="false">IF(U223="základní";N223;0)</f>
        <v>#VALUE!</v>
      </c>
      <c r="BF223" s="134" t="e">
        <f aca="false">IF(U223="snížená";N223;0)</f>
        <v>#VALUE!</v>
      </c>
      <c r="BG223" s="134" t="e">
        <f aca="false">IF(U223="zákl. přenesená";N223;0)</f>
        <v>#VALUE!</v>
      </c>
      <c r="BH223" s="134" t="e">
        <f aca="false">IF(U223="sníž. přenesená";N223;0)</f>
        <v>#VALUE!</v>
      </c>
      <c r="BI223" s="134" t="e">
        <f aca="false">IF(U223="nulová";N223;0)</f>
        <v>#VALUE!</v>
      </c>
      <c r="BJ223" s="10" t="s">
        <v>88</v>
      </c>
      <c r="BK223" s="134" t="e">
        <f aca="false">ROUND(L223*K223;2)</f>
        <v>#VALUE!</v>
      </c>
      <c r="BL223" s="10" t="s">
        <v>181</v>
      </c>
      <c r="BM223" s="10" t="s">
        <v>1378</v>
      </c>
    </row>
    <row collapsed="false" customFormat="true" customHeight="true" hidden="false" ht="22.5" outlineLevel="0" r="224" s="32">
      <c r="B224" s="171"/>
      <c r="C224" s="248" t="s">
        <v>806</v>
      </c>
      <c r="D224" s="248" t="s">
        <v>295</v>
      </c>
      <c r="E224" s="249" t="s">
        <v>1379</v>
      </c>
      <c r="F224" s="250" t="s">
        <v>1380</v>
      </c>
      <c r="G224" s="250"/>
      <c r="H224" s="250"/>
      <c r="I224" s="250"/>
      <c r="J224" s="251" t="s">
        <v>303</v>
      </c>
      <c r="K224" s="252" t="n">
        <v>160</v>
      </c>
      <c r="L224" s="253" t="n">
        <v>0</v>
      </c>
      <c r="M224" s="253"/>
      <c r="N224" s="254" t="n">
        <f aca="false">ROUND(L224*K224)</f>
        <v>0</v>
      </c>
      <c r="O224" s="254"/>
      <c r="P224" s="254"/>
      <c r="Q224" s="254"/>
      <c r="R224" s="173"/>
      <c r="T224" s="213"/>
      <c r="U224" s="44" t="s">
        <v>43</v>
      </c>
      <c r="V224" s="34"/>
      <c r="W224" s="214" t="n">
        <f aca="false">V224*K224</f>
        <v>0</v>
      </c>
      <c r="X224" s="214" t="n">
        <v>6E-005</v>
      </c>
      <c r="Y224" s="214" t="n">
        <f aca="false">X224*K224</f>
        <v>0.0096</v>
      </c>
      <c r="Z224" s="214" t="n">
        <v>0</v>
      </c>
      <c r="AA224" s="215" t="n">
        <f aca="false">Z224*K224</f>
        <v>0</v>
      </c>
      <c r="AR224" s="10" t="s">
        <v>258</v>
      </c>
      <c r="AT224" s="10" t="s">
        <v>295</v>
      </c>
      <c r="AU224" s="10" t="s">
        <v>218</v>
      </c>
      <c r="AY224" s="10" t="s">
        <v>175</v>
      </c>
      <c r="BE224" s="134" t="e">
        <f aca="false">IF(U224="základní";N224;0)</f>
        <v>#VALUE!</v>
      </c>
      <c r="BF224" s="134" t="e">
        <f aca="false">IF(U224="snížená";N224;0)</f>
        <v>#VALUE!</v>
      </c>
      <c r="BG224" s="134" t="e">
        <f aca="false">IF(U224="zákl. přenesená";N224;0)</f>
        <v>#VALUE!</v>
      </c>
      <c r="BH224" s="134" t="e">
        <f aca="false">IF(U224="sníž. přenesená";N224;0)</f>
        <v>#VALUE!</v>
      </c>
      <c r="BI224" s="134" t="e">
        <f aca="false">IF(U224="nulová";N224;0)</f>
        <v>#VALUE!</v>
      </c>
      <c r="BJ224" s="10" t="s">
        <v>88</v>
      </c>
      <c r="BK224" s="134" t="e">
        <f aca="false">ROUND(L224*K224;2)</f>
        <v>#VALUE!</v>
      </c>
      <c r="BL224" s="10" t="s">
        <v>181</v>
      </c>
      <c r="BM224" s="10" t="s">
        <v>1381</v>
      </c>
    </row>
    <row collapsed="false" customFormat="true" customHeight="true" hidden="false" ht="22.5" outlineLevel="0" r="225" s="32">
      <c r="B225" s="171"/>
      <c r="C225" s="248" t="s">
        <v>1382</v>
      </c>
      <c r="D225" s="248" t="s">
        <v>295</v>
      </c>
      <c r="E225" s="249" t="s">
        <v>1383</v>
      </c>
      <c r="F225" s="250" t="s">
        <v>1384</v>
      </c>
      <c r="G225" s="250"/>
      <c r="H225" s="250"/>
      <c r="I225" s="250"/>
      <c r="J225" s="251" t="s">
        <v>303</v>
      </c>
      <c r="K225" s="252" t="n">
        <v>1040</v>
      </c>
      <c r="L225" s="253" t="n">
        <v>0</v>
      </c>
      <c r="M225" s="253"/>
      <c r="N225" s="254" t="n">
        <f aca="false">ROUND(L225*K225)</f>
        <v>0</v>
      </c>
      <c r="O225" s="254"/>
      <c r="P225" s="254"/>
      <c r="Q225" s="254"/>
      <c r="R225" s="173"/>
      <c r="T225" s="213"/>
      <c r="U225" s="44" t="s">
        <v>43</v>
      </c>
      <c r="V225" s="34"/>
      <c r="W225" s="214" t="n">
        <f aca="false">V225*K225</f>
        <v>0</v>
      </c>
      <c r="X225" s="214" t="n">
        <v>7E-005</v>
      </c>
      <c r="Y225" s="214" t="n">
        <f aca="false">X225*K225</f>
        <v>0.0728</v>
      </c>
      <c r="Z225" s="214" t="n">
        <v>0</v>
      </c>
      <c r="AA225" s="215" t="n">
        <f aca="false">Z225*K225</f>
        <v>0</v>
      </c>
      <c r="AR225" s="10" t="s">
        <v>258</v>
      </c>
      <c r="AT225" s="10" t="s">
        <v>295</v>
      </c>
      <c r="AU225" s="10" t="s">
        <v>218</v>
      </c>
      <c r="AY225" s="10" t="s">
        <v>175</v>
      </c>
      <c r="BE225" s="134" t="e">
        <f aca="false">IF(U225="základní";N225;0)</f>
        <v>#VALUE!</v>
      </c>
      <c r="BF225" s="134" t="e">
        <f aca="false">IF(U225="snížená";N225;0)</f>
        <v>#VALUE!</v>
      </c>
      <c r="BG225" s="134" t="e">
        <f aca="false">IF(U225="zákl. přenesená";N225;0)</f>
        <v>#VALUE!</v>
      </c>
      <c r="BH225" s="134" t="e">
        <f aca="false">IF(U225="sníž. přenesená";N225;0)</f>
        <v>#VALUE!</v>
      </c>
      <c r="BI225" s="134" t="e">
        <f aca="false">IF(U225="nulová";N225;0)</f>
        <v>#VALUE!</v>
      </c>
      <c r="BJ225" s="10" t="s">
        <v>88</v>
      </c>
      <c r="BK225" s="134" t="e">
        <f aca="false">ROUND(L225*K225;2)</f>
        <v>#VALUE!</v>
      </c>
      <c r="BL225" s="10" t="s">
        <v>181</v>
      </c>
      <c r="BM225" s="10" t="s">
        <v>1385</v>
      </c>
    </row>
    <row collapsed="false" customFormat="true" customHeight="true" hidden="false" ht="22.5" outlineLevel="0" r="226" s="32">
      <c r="B226" s="171"/>
      <c r="C226" s="248" t="s">
        <v>818</v>
      </c>
      <c r="D226" s="248" t="s">
        <v>295</v>
      </c>
      <c r="E226" s="249" t="s">
        <v>1386</v>
      </c>
      <c r="F226" s="250" t="s">
        <v>1387</v>
      </c>
      <c r="G226" s="250"/>
      <c r="H226" s="250"/>
      <c r="I226" s="250"/>
      <c r="J226" s="251" t="s">
        <v>303</v>
      </c>
      <c r="K226" s="252" t="n">
        <v>160</v>
      </c>
      <c r="L226" s="253" t="n">
        <v>0</v>
      </c>
      <c r="M226" s="253"/>
      <c r="N226" s="254" t="n">
        <f aca="false">ROUND(L226*K226)</f>
        <v>0</v>
      </c>
      <c r="O226" s="254"/>
      <c r="P226" s="254"/>
      <c r="Q226" s="254"/>
      <c r="R226" s="173"/>
      <c r="T226" s="213"/>
      <c r="U226" s="44" t="s">
        <v>43</v>
      </c>
      <c r="V226" s="34"/>
      <c r="W226" s="214" t="n">
        <f aca="false">V226*K226</f>
        <v>0</v>
      </c>
      <c r="X226" s="214" t="n">
        <v>0.00017</v>
      </c>
      <c r="Y226" s="214" t="n">
        <f aca="false">X226*K226</f>
        <v>0.0272</v>
      </c>
      <c r="Z226" s="214" t="n">
        <v>0</v>
      </c>
      <c r="AA226" s="215" t="n">
        <f aca="false">Z226*K226</f>
        <v>0</v>
      </c>
      <c r="AR226" s="10" t="s">
        <v>258</v>
      </c>
      <c r="AT226" s="10" t="s">
        <v>295</v>
      </c>
      <c r="AU226" s="10" t="s">
        <v>218</v>
      </c>
      <c r="AY226" s="10" t="s">
        <v>175</v>
      </c>
      <c r="BE226" s="134" t="e">
        <f aca="false">IF(U226="základní";N226;0)</f>
        <v>#VALUE!</v>
      </c>
      <c r="BF226" s="134" t="e">
        <f aca="false">IF(U226="snížená";N226;0)</f>
        <v>#VALUE!</v>
      </c>
      <c r="BG226" s="134" t="e">
        <f aca="false">IF(U226="zákl. přenesená";N226;0)</f>
        <v>#VALUE!</v>
      </c>
      <c r="BH226" s="134" t="e">
        <f aca="false">IF(U226="sníž. přenesená";N226;0)</f>
        <v>#VALUE!</v>
      </c>
      <c r="BI226" s="134" t="e">
        <f aca="false">IF(U226="nulová";N226;0)</f>
        <v>#VALUE!</v>
      </c>
      <c r="BJ226" s="10" t="s">
        <v>88</v>
      </c>
      <c r="BK226" s="134" t="e">
        <f aca="false">ROUND(L226*K226;2)</f>
        <v>#VALUE!</v>
      </c>
      <c r="BL226" s="10" t="s">
        <v>181</v>
      </c>
      <c r="BM226" s="10" t="s">
        <v>1388</v>
      </c>
    </row>
    <row collapsed="false" customFormat="true" customHeight="true" hidden="false" ht="22.5" outlineLevel="0" r="227" s="32">
      <c r="B227" s="171"/>
      <c r="C227" s="206" t="s">
        <v>822</v>
      </c>
      <c r="D227" s="206" t="s">
        <v>177</v>
      </c>
      <c r="E227" s="207" t="s">
        <v>1389</v>
      </c>
      <c r="F227" s="208" t="s">
        <v>1390</v>
      </c>
      <c r="G227" s="208"/>
      <c r="H227" s="208"/>
      <c r="I227" s="208"/>
      <c r="J227" s="209" t="s">
        <v>303</v>
      </c>
      <c r="K227" s="210" t="n">
        <v>450</v>
      </c>
      <c r="L227" s="211" t="n">
        <v>0</v>
      </c>
      <c r="M227" s="211"/>
      <c r="N227" s="212" t="n">
        <f aca="false">ROUND(L227*K227)</f>
        <v>0</v>
      </c>
      <c r="O227" s="212"/>
      <c r="P227" s="212"/>
      <c r="Q227" s="212"/>
      <c r="R227" s="173"/>
      <c r="T227" s="213"/>
      <c r="U227" s="44" t="s">
        <v>43</v>
      </c>
      <c r="V227" s="34"/>
      <c r="W227" s="214" t="n">
        <f aca="false">V227*K227</f>
        <v>0</v>
      </c>
      <c r="X227" s="214" t="n">
        <v>0</v>
      </c>
      <c r="Y227" s="214" t="n">
        <f aca="false">X227*K227</f>
        <v>0</v>
      </c>
      <c r="Z227" s="214" t="n">
        <v>0</v>
      </c>
      <c r="AA227" s="215" t="n">
        <f aca="false">Z227*K227</f>
        <v>0</v>
      </c>
      <c r="AR227" s="10" t="s">
        <v>181</v>
      </c>
      <c r="AT227" s="10" t="s">
        <v>177</v>
      </c>
      <c r="AU227" s="10" t="s">
        <v>218</v>
      </c>
      <c r="AY227" s="10" t="s">
        <v>175</v>
      </c>
      <c r="BE227" s="134" t="e">
        <f aca="false">IF(U227="základní";N227;0)</f>
        <v>#VALUE!</v>
      </c>
      <c r="BF227" s="134" t="e">
        <f aca="false">IF(U227="snížená";N227;0)</f>
        <v>#VALUE!</v>
      </c>
      <c r="BG227" s="134" t="e">
        <f aca="false">IF(U227="zákl. přenesená";N227;0)</f>
        <v>#VALUE!</v>
      </c>
      <c r="BH227" s="134" t="e">
        <f aca="false">IF(U227="sníž. přenesená";N227;0)</f>
        <v>#VALUE!</v>
      </c>
      <c r="BI227" s="134" t="e">
        <f aca="false">IF(U227="nulová";N227;0)</f>
        <v>#VALUE!</v>
      </c>
      <c r="BJ227" s="10" t="s">
        <v>88</v>
      </c>
      <c r="BK227" s="134" t="e">
        <f aca="false">ROUND(L227*K227;2)</f>
        <v>#VALUE!</v>
      </c>
      <c r="BL227" s="10" t="s">
        <v>181</v>
      </c>
      <c r="BM227" s="10" t="s">
        <v>1391</v>
      </c>
    </row>
    <row collapsed="false" customFormat="true" customHeight="true" hidden="false" ht="22.5" outlineLevel="0" r="228" s="32">
      <c r="B228" s="171"/>
      <c r="C228" s="248" t="s">
        <v>828</v>
      </c>
      <c r="D228" s="248" t="s">
        <v>295</v>
      </c>
      <c r="E228" s="249" t="s">
        <v>1392</v>
      </c>
      <c r="F228" s="250" t="s">
        <v>1393</v>
      </c>
      <c r="G228" s="250"/>
      <c r="H228" s="250"/>
      <c r="I228" s="250"/>
      <c r="J228" s="251" t="s">
        <v>303</v>
      </c>
      <c r="K228" s="252" t="n">
        <v>450</v>
      </c>
      <c r="L228" s="253" t="n">
        <v>0</v>
      </c>
      <c r="M228" s="253"/>
      <c r="N228" s="254" t="n">
        <f aca="false">ROUND(L228*K228)</f>
        <v>0</v>
      </c>
      <c r="O228" s="254"/>
      <c r="P228" s="254"/>
      <c r="Q228" s="254"/>
      <c r="R228" s="173"/>
      <c r="T228" s="213"/>
      <c r="U228" s="44" t="s">
        <v>43</v>
      </c>
      <c r="V228" s="34"/>
      <c r="W228" s="214" t="n">
        <f aca="false">V228*K228</f>
        <v>0</v>
      </c>
      <c r="X228" s="214" t="n">
        <v>0.00017</v>
      </c>
      <c r="Y228" s="214" t="n">
        <f aca="false">X228*K228</f>
        <v>0.0765</v>
      </c>
      <c r="Z228" s="214" t="n">
        <v>0</v>
      </c>
      <c r="AA228" s="215" t="n">
        <f aca="false">Z228*K228</f>
        <v>0</v>
      </c>
      <c r="AR228" s="10" t="s">
        <v>258</v>
      </c>
      <c r="AT228" s="10" t="s">
        <v>295</v>
      </c>
      <c r="AU228" s="10" t="s">
        <v>218</v>
      </c>
      <c r="AY228" s="10" t="s">
        <v>175</v>
      </c>
      <c r="BE228" s="134" t="e">
        <f aca="false">IF(U228="základní";N228;0)</f>
        <v>#VALUE!</v>
      </c>
      <c r="BF228" s="134" t="e">
        <f aca="false">IF(U228="snížená";N228;0)</f>
        <v>#VALUE!</v>
      </c>
      <c r="BG228" s="134" t="e">
        <f aca="false">IF(U228="zákl. přenesená";N228;0)</f>
        <v>#VALUE!</v>
      </c>
      <c r="BH228" s="134" t="e">
        <f aca="false">IF(U228="sníž. přenesená";N228;0)</f>
        <v>#VALUE!</v>
      </c>
      <c r="BI228" s="134" t="e">
        <f aca="false">IF(U228="nulová";N228;0)</f>
        <v>#VALUE!</v>
      </c>
      <c r="BJ228" s="10" t="s">
        <v>88</v>
      </c>
      <c r="BK228" s="134" t="e">
        <f aca="false">ROUND(L228*K228;2)</f>
        <v>#VALUE!</v>
      </c>
      <c r="BL228" s="10" t="s">
        <v>181</v>
      </c>
      <c r="BM228" s="10" t="s">
        <v>1394</v>
      </c>
    </row>
    <row collapsed="false" customFormat="true" customHeight="true" hidden="false" ht="22.5" outlineLevel="0" r="229" s="32">
      <c r="B229" s="171"/>
      <c r="C229" s="206" t="s">
        <v>877</v>
      </c>
      <c r="D229" s="206" t="s">
        <v>177</v>
      </c>
      <c r="E229" s="207" t="s">
        <v>1395</v>
      </c>
      <c r="F229" s="208" t="s">
        <v>1396</v>
      </c>
      <c r="G229" s="208"/>
      <c r="H229" s="208"/>
      <c r="I229" s="208"/>
      <c r="J229" s="209" t="s">
        <v>699</v>
      </c>
      <c r="K229" s="210" t="n">
        <v>9</v>
      </c>
      <c r="L229" s="211" t="n">
        <v>0</v>
      </c>
      <c r="M229" s="211"/>
      <c r="N229" s="212" t="n">
        <f aca="false">ROUND(L229*K229)</f>
        <v>0</v>
      </c>
      <c r="O229" s="212"/>
      <c r="P229" s="212"/>
      <c r="Q229" s="212"/>
      <c r="R229" s="173"/>
      <c r="T229" s="213"/>
      <c r="U229" s="44" t="s">
        <v>43</v>
      </c>
      <c r="V229" s="34"/>
      <c r="W229" s="214" t="n">
        <f aca="false">V229*K229</f>
        <v>0</v>
      </c>
      <c r="X229" s="214" t="n">
        <v>0</v>
      </c>
      <c r="Y229" s="214" t="n">
        <f aca="false">X229*K229</f>
        <v>0</v>
      </c>
      <c r="Z229" s="214" t="n">
        <v>0</v>
      </c>
      <c r="AA229" s="215" t="n">
        <f aca="false">Z229*K229</f>
        <v>0</v>
      </c>
      <c r="AR229" s="10" t="s">
        <v>181</v>
      </c>
      <c r="AT229" s="10" t="s">
        <v>177</v>
      </c>
      <c r="AU229" s="10" t="s">
        <v>218</v>
      </c>
      <c r="AY229" s="10" t="s">
        <v>175</v>
      </c>
      <c r="BE229" s="134" t="e">
        <f aca="false">IF(U229="základní";N229;0)</f>
        <v>#VALUE!</v>
      </c>
      <c r="BF229" s="134" t="e">
        <f aca="false">IF(U229="snížená";N229;0)</f>
        <v>#VALUE!</v>
      </c>
      <c r="BG229" s="134" t="e">
        <f aca="false">IF(U229="zákl. přenesená";N229;0)</f>
        <v>#VALUE!</v>
      </c>
      <c r="BH229" s="134" t="e">
        <f aca="false">IF(U229="sníž. přenesená";N229;0)</f>
        <v>#VALUE!</v>
      </c>
      <c r="BI229" s="134" t="e">
        <f aca="false">IF(U229="nulová";N229;0)</f>
        <v>#VALUE!</v>
      </c>
      <c r="BJ229" s="10" t="s">
        <v>88</v>
      </c>
      <c r="BK229" s="134" t="e">
        <f aca="false">ROUND(L229*K229;2)</f>
        <v>#VALUE!</v>
      </c>
      <c r="BL229" s="10" t="s">
        <v>181</v>
      </c>
      <c r="BM229" s="10" t="s">
        <v>1397</v>
      </c>
    </row>
    <row collapsed="false" customFormat="true" customHeight="true" hidden="false" ht="22.5" outlineLevel="0" r="230" s="32">
      <c r="B230" s="171"/>
      <c r="C230" s="206" t="s">
        <v>431</v>
      </c>
      <c r="D230" s="206" t="s">
        <v>177</v>
      </c>
      <c r="E230" s="207" t="s">
        <v>1398</v>
      </c>
      <c r="F230" s="208" t="s">
        <v>1399</v>
      </c>
      <c r="G230" s="208"/>
      <c r="H230" s="208"/>
      <c r="I230" s="208"/>
      <c r="J230" s="209" t="s">
        <v>699</v>
      </c>
      <c r="K230" s="210" t="n">
        <v>8</v>
      </c>
      <c r="L230" s="211" t="n">
        <v>0</v>
      </c>
      <c r="M230" s="211"/>
      <c r="N230" s="212" t="n">
        <f aca="false">ROUND(L230*K230)</f>
        <v>0</v>
      </c>
      <c r="O230" s="212"/>
      <c r="P230" s="212"/>
      <c r="Q230" s="212"/>
      <c r="R230" s="173"/>
      <c r="T230" s="213"/>
      <c r="U230" s="44" t="s">
        <v>43</v>
      </c>
      <c r="V230" s="34"/>
      <c r="W230" s="214" t="n">
        <f aca="false">V230*K230</f>
        <v>0</v>
      </c>
      <c r="X230" s="214" t="n">
        <v>0</v>
      </c>
      <c r="Y230" s="214" t="n">
        <f aca="false">X230*K230</f>
        <v>0</v>
      </c>
      <c r="Z230" s="214" t="n">
        <v>0</v>
      </c>
      <c r="AA230" s="215" t="n">
        <f aca="false">Z230*K230</f>
        <v>0</v>
      </c>
      <c r="AR230" s="10" t="s">
        <v>181</v>
      </c>
      <c r="AT230" s="10" t="s">
        <v>177</v>
      </c>
      <c r="AU230" s="10" t="s">
        <v>218</v>
      </c>
      <c r="AY230" s="10" t="s">
        <v>175</v>
      </c>
      <c r="BE230" s="134" t="e">
        <f aca="false">IF(U230="základní";N230;0)</f>
        <v>#VALUE!</v>
      </c>
      <c r="BF230" s="134" t="e">
        <f aca="false">IF(U230="snížená";N230;0)</f>
        <v>#VALUE!</v>
      </c>
      <c r="BG230" s="134" t="e">
        <f aca="false">IF(U230="zákl. přenesená";N230;0)</f>
        <v>#VALUE!</v>
      </c>
      <c r="BH230" s="134" t="e">
        <f aca="false">IF(U230="sníž. přenesená";N230;0)</f>
        <v>#VALUE!</v>
      </c>
      <c r="BI230" s="134" t="e">
        <f aca="false">IF(U230="nulová";N230;0)</f>
        <v>#VALUE!</v>
      </c>
      <c r="BJ230" s="10" t="s">
        <v>88</v>
      </c>
      <c r="BK230" s="134" t="e">
        <f aca="false">ROUND(L230*K230;2)</f>
        <v>#VALUE!</v>
      </c>
      <c r="BL230" s="10" t="s">
        <v>181</v>
      </c>
      <c r="BM230" s="10" t="s">
        <v>1400</v>
      </c>
    </row>
    <row collapsed="false" customFormat="true" customHeight="true" hidden="false" ht="31.5" outlineLevel="0" r="231" s="32">
      <c r="B231" s="171"/>
      <c r="C231" s="248" t="s">
        <v>436</v>
      </c>
      <c r="D231" s="248" t="s">
        <v>295</v>
      </c>
      <c r="E231" s="249" t="s">
        <v>1363</v>
      </c>
      <c r="F231" s="250" t="s">
        <v>1401</v>
      </c>
      <c r="G231" s="250"/>
      <c r="H231" s="250"/>
      <c r="I231" s="250"/>
      <c r="J231" s="251" t="s">
        <v>699</v>
      </c>
      <c r="K231" s="252" t="n">
        <v>8</v>
      </c>
      <c r="L231" s="253" t="n">
        <v>0</v>
      </c>
      <c r="M231" s="253"/>
      <c r="N231" s="254" t="n">
        <f aca="false">ROUND(L231*K231)</f>
        <v>0</v>
      </c>
      <c r="O231" s="254"/>
      <c r="P231" s="254"/>
      <c r="Q231" s="254"/>
      <c r="R231" s="173"/>
      <c r="T231" s="213"/>
      <c r="U231" s="44" t="s">
        <v>43</v>
      </c>
      <c r="V231" s="34"/>
      <c r="W231" s="214" t="n">
        <f aca="false">V231*K231</f>
        <v>0</v>
      </c>
      <c r="X231" s="214" t="n">
        <v>8E-005</v>
      </c>
      <c r="Y231" s="214" t="n">
        <f aca="false">X231*K231</f>
        <v>0.00064</v>
      </c>
      <c r="Z231" s="214" t="n">
        <v>0</v>
      </c>
      <c r="AA231" s="215" t="n">
        <f aca="false">Z231*K231</f>
        <v>0</v>
      </c>
      <c r="AR231" s="10" t="s">
        <v>258</v>
      </c>
      <c r="AT231" s="10" t="s">
        <v>295</v>
      </c>
      <c r="AU231" s="10" t="s">
        <v>218</v>
      </c>
      <c r="AY231" s="10" t="s">
        <v>175</v>
      </c>
      <c r="BE231" s="134" t="e">
        <f aca="false">IF(U231="základní";N231;0)</f>
        <v>#VALUE!</v>
      </c>
      <c r="BF231" s="134" t="e">
        <f aca="false">IF(U231="snížená";N231;0)</f>
        <v>#VALUE!</v>
      </c>
      <c r="BG231" s="134" t="e">
        <f aca="false">IF(U231="zákl. přenesená";N231;0)</f>
        <v>#VALUE!</v>
      </c>
      <c r="BH231" s="134" t="e">
        <f aca="false">IF(U231="sníž. přenesená";N231;0)</f>
        <v>#VALUE!</v>
      </c>
      <c r="BI231" s="134" t="e">
        <f aca="false">IF(U231="nulová";N231;0)</f>
        <v>#VALUE!</v>
      </c>
      <c r="BJ231" s="10" t="s">
        <v>88</v>
      </c>
      <c r="BK231" s="134" t="e">
        <f aca="false">ROUND(L231*K231;2)</f>
        <v>#VALUE!</v>
      </c>
      <c r="BL231" s="10" t="s">
        <v>181</v>
      </c>
      <c r="BM231" s="10" t="s">
        <v>1402</v>
      </c>
    </row>
    <row collapsed="false" customFormat="true" customHeight="true" hidden="false" ht="22.5" outlineLevel="0" r="232" s="32">
      <c r="B232" s="171"/>
      <c r="C232" s="206" t="s">
        <v>463</v>
      </c>
      <c r="D232" s="206" t="s">
        <v>177</v>
      </c>
      <c r="E232" s="207" t="s">
        <v>1403</v>
      </c>
      <c r="F232" s="208" t="s">
        <v>1404</v>
      </c>
      <c r="G232" s="208"/>
      <c r="H232" s="208"/>
      <c r="I232" s="208"/>
      <c r="J232" s="209" t="s">
        <v>699</v>
      </c>
      <c r="K232" s="210" t="n">
        <v>8</v>
      </c>
      <c r="L232" s="211" t="n">
        <v>0</v>
      </c>
      <c r="M232" s="211"/>
      <c r="N232" s="212" t="n">
        <f aca="false">ROUND(L232*K232)</f>
        <v>0</v>
      </c>
      <c r="O232" s="212"/>
      <c r="P232" s="212"/>
      <c r="Q232" s="212"/>
      <c r="R232" s="173"/>
      <c r="T232" s="213"/>
      <c r="U232" s="44" t="s">
        <v>43</v>
      </c>
      <c r="V232" s="34"/>
      <c r="W232" s="214" t="n">
        <f aca="false">V232*K232</f>
        <v>0</v>
      </c>
      <c r="X232" s="214" t="n">
        <v>0</v>
      </c>
      <c r="Y232" s="214" t="n">
        <f aca="false">X232*K232</f>
        <v>0</v>
      </c>
      <c r="Z232" s="214" t="n">
        <v>0</v>
      </c>
      <c r="AA232" s="215" t="n">
        <f aca="false">Z232*K232</f>
        <v>0</v>
      </c>
      <c r="AR232" s="10" t="s">
        <v>181</v>
      </c>
      <c r="AT232" s="10" t="s">
        <v>177</v>
      </c>
      <c r="AU232" s="10" t="s">
        <v>218</v>
      </c>
      <c r="AY232" s="10" t="s">
        <v>175</v>
      </c>
      <c r="BE232" s="134" t="e">
        <f aca="false">IF(U232="základní";N232;0)</f>
        <v>#VALUE!</v>
      </c>
      <c r="BF232" s="134" t="e">
        <f aca="false">IF(U232="snížená";N232;0)</f>
        <v>#VALUE!</v>
      </c>
      <c r="BG232" s="134" t="e">
        <f aca="false">IF(U232="zákl. přenesená";N232;0)</f>
        <v>#VALUE!</v>
      </c>
      <c r="BH232" s="134" t="e">
        <f aca="false">IF(U232="sníž. přenesená";N232;0)</f>
        <v>#VALUE!</v>
      </c>
      <c r="BI232" s="134" t="e">
        <f aca="false">IF(U232="nulová";N232;0)</f>
        <v>#VALUE!</v>
      </c>
      <c r="BJ232" s="10" t="s">
        <v>88</v>
      </c>
      <c r="BK232" s="134" t="e">
        <f aca="false">ROUND(L232*K232;2)</f>
        <v>#VALUE!</v>
      </c>
      <c r="BL232" s="10" t="s">
        <v>181</v>
      </c>
      <c r="BM232" s="10" t="s">
        <v>1405</v>
      </c>
    </row>
    <row collapsed="false" customFormat="true" customHeight="true" hidden="false" ht="22.5" outlineLevel="0" r="233" s="32">
      <c r="B233" s="171"/>
      <c r="C233" s="248" t="s">
        <v>707</v>
      </c>
      <c r="D233" s="248" t="s">
        <v>295</v>
      </c>
      <c r="E233" s="249" t="s">
        <v>1406</v>
      </c>
      <c r="F233" s="250" t="s">
        <v>1407</v>
      </c>
      <c r="G233" s="250"/>
      <c r="H233" s="250"/>
      <c r="I233" s="250"/>
      <c r="J233" s="251" t="s">
        <v>303</v>
      </c>
      <c r="K233" s="252" t="n">
        <v>96</v>
      </c>
      <c r="L233" s="253" t="n">
        <v>0</v>
      </c>
      <c r="M233" s="253"/>
      <c r="N233" s="254" t="n">
        <f aca="false">ROUND(L233*K233)</f>
        <v>0</v>
      </c>
      <c r="O233" s="254"/>
      <c r="P233" s="254"/>
      <c r="Q233" s="254"/>
      <c r="R233" s="173"/>
      <c r="T233" s="213"/>
      <c r="U233" s="44" t="s">
        <v>43</v>
      </c>
      <c r="V233" s="34"/>
      <c r="W233" s="214" t="n">
        <f aca="false">V233*K233</f>
        <v>0</v>
      </c>
      <c r="X233" s="214" t="n">
        <v>0.0003</v>
      </c>
      <c r="Y233" s="214" t="n">
        <f aca="false">X233*K233</f>
        <v>0.0288</v>
      </c>
      <c r="Z233" s="214" t="n">
        <v>0</v>
      </c>
      <c r="AA233" s="215" t="n">
        <f aca="false">Z233*K233</f>
        <v>0</v>
      </c>
      <c r="AR233" s="10" t="s">
        <v>258</v>
      </c>
      <c r="AT233" s="10" t="s">
        <v>295</v>
      </c>
      <c r="AU233" s="10" t="s">
        <v>218</v>
      </c>
      <c r="AY233" s="10" t="s">
        <v>175</v>
      </c>
      <c r="BE233" s="134" t="e">
        <f aca="false">IF(U233="základní";N233;0)</f>
        <v>#VALUE!</v>
      </c>
      <c r="BF233" s="134" t="e">
        <f aca="false">IF(U233="snížená";N233;0)</f>
        <v>#VALUE!</v>
      </c>
      <c r="BG233" s="134" t="e">
        <f aca="false">IF(U233="zákl. přenesená";N233;0)</f>
        <v>#VALUE!</v>
      </c>
      <c r="BH233" s="134" t="e">
        <f aca="false">IF(U233="sníž. přenesená";N233;0)</f>
        <v>#VALUE!</v>
      </c>
      <c r="BI233" s="134" t="e">
        <f aca="false">IF(U233="nulová";N233;0)</f>
        <v>#VALUE!</v>
      </c>
      <c r="BJ233" s="10" t="s">
        <v>88</v>
      </c>
      <c r="BK233" s="134" t="e">
        <f aca="false">ROUND(L233*K233;2)</f>
        <v>#VALUE!</v>
      </c>
      <c r="BL233" s="10" t="s">
        <v>181</v>
      </c>
      <c r="BM233" s="10" t="s">
        <v>1408</v>
      </c>
    </row>
    <row collapsed="false" customFormat="true" customHeight="true" hidden="false" ht="49.25" outlineLevel="0" r="234" s="32">
      <c r="B234" s="171"/>
      <c r="C234" s="248" t="s">
        <v>368</v>
      </c>
      <c r="D234" s="248" t="s">
        <v>295</v>
      </c>
      <c r="E234" s="249" t="s">
        <v>1370</v>
      </c>
      <c r="F234" s="250" t="s">
        <v>1409</v>
      </c>
      <c r="G234" s="250"/>
      <c r="H234" s="250"/>
      <c r="I234" s="250"/>
      <c r="J234" s="251" t="s">
        <v>699</v>
      </c>
      <c r="K234" s="252" t="n">
        <v>8</v>
      </c>
      <c r="L234" s="253" t="n">
        <v>0</v>
      </c>
      <c r="M234" s="253"/>
      <c r="N234" s="254" t="n">
        <f aca="false">ROUND(L234*K234)</f>
        <v>0</v>
      </c>
      <c r="O234" s="254"/>
      <c r="P234" s="254"/>
      <c r="Q234" s="254"/>
      <c r="R234" s="173"/>
      <c r="T234" s="213"/>
      <c r="U234" s="44" t="s">
        <v>43</v>
      </c>
      <c r="V234" s="34"/>
      <c r="W234" s="214" t="n">
        <f aca="false">V234*K234</f>
        <v>0</v>
      </c>
      <c r="X234" s="214" t="n">
        <v>8E-005</v>
      </c>
      <c r="Y234" s="214" t="n">
        <f aca="false">X234*K234</f>
        <v>0.00064</v>
      </c>
      <c r="Z234" s="214" t="n">
        <v>0</v>
      </c>
      <c r="AA234" s="215" t="n">
        <f aca="false">Z234*K234</f>
        <v>0</v>
      </c>
      <c r="AR234" s="10" t="s">
        <v>258</v>
      </c>
      <c r="AT234" s="10" t="s">
        <v>295</v>
      </c>
      <c r="AU234" s="10" t="s">
        <v>218</v>
      </c>
      <c r="AY234" s="10" t="s">
        <v>175</v>
      </c>
      <c r="BE234" s="134" t="e">
        <f aca="false">IF(U234="základní";N234;0)</f>
        <v>#VALUE!</v>
      </c>
      <c r="BF234" s="134" t="e">
        <f aca="false">IF(U234="snížená";N234;0)</f>
        <v>#VALUE!</v>
      </c>
      <c r="BG234" s="134" t="e">
        <f aca="false">IF(U234="zákl. přenesená";N234;0)</f>
        <v>#VALUE!</v>
      </c>
      <c r="BH234" s="134" t="e">
        <f aca="false">IF(U234="sníž. přenesená";N234;0)</f>
        <v>#VALUE!</v>
      </c>
      <c r="BI234" s="134" t="e">
        <f aca="false">IF(U234="nulová";N234;0)</f>
        <v>#VALUE!</v>
      </c>
      <c r="BJ234" s="10" t="s">
        <v>88</v>
      </c>
      <c r="BK234" s="134" t="e">
        <f aca="false">ROUND(L234*K234;2)</f>
        <v>#VALUE!</v>
      </c>
      <c r="BL234" s="10" t="s">
        <v>181</v>
      </c>
      <c r="BM234" s="10" t="s">
        <v>1410</v>
      </c>
    </row>
    <row collapsed="false" customFormat="true" customHeight="true" hidden="false" ht="22.5" outlineLevel="0" r="235" s="32">
      <c r="B235" s="171"/>
      <c r="C235" s="206" t="s">
        <v>1411</v>
      </c>
      <c r="D235" s="206" t="s">
        <v>177</v>
      </c>
      <c r="E235" s="207" t="s">
        <v>1412</v>
      </c>
      <c r="F235" s="208" t="s">
        <v>1413</v>
      </c>
      <c r="G235" s="208"/>
      <c r="H235" s="208"/>
      <c r="I235" s="208"/>
      <c r="J235" s="209" t="s">
        <v>1070</v>
      </c>
      <c r="K235" s="210" t="n">
        <v>16</v>
      </c>
      <c r="L235" s="211" t="n">
        <v>0</v>
      </c>
      <c r="M235" s="211"/>
      <c r="N235" s="212" t="n">
        <f aca="false">ROUND(L235*K235)</f>
        <v>0</v>
      </c>
      <c r="O235" s="212"/>
      <c r="P235" s="212"/>
      <c r="Q235" s="212"/>
      <c r="R235" s="173"/>
      <c r="T235" s="213"/>
      <c r="U235" s="44" t="s">
        <v>43</v>
      </c>
      <c r="V235" s="34"/>
      <c r="W235" s="214" t="n">
        <f aca="false">V235*K235</f>
        <v>0</v>
      </c>
      <c r="X235" s="214" t="n">
        <v>0</v>
      </c>
      <c r="Y235" s="214" t="n">
        <f aca="false">X235*K235</f>
        <v>0</v>
      </c>
      <c r="Z235" s="214" t="n">
        <v>0</v>
      </c>
      <c r="AA235" s="215" t="n">
        <f aca="false">Z235*K235</f>
        <v>0</v>
      </c>
      <c r="AR235" s="10" t="s">
        <v>181</v>
      </c>
      <c r="AT235" s="10" t="s">
        <v>177</v>
      </c>
      <c r="AU235" s="10" t="s">
        <v>218</v>
      </c>
      <c r="AY235" s="10" t="s">
        <v>175</v>
      </c>
      <c r="BE235" s="134" t="e">
        <f aca="false">IF(U235="základní";N235;0)</f>
        <v>#VALUE!</v>
      </c>
      <c r="BF235" s="134" t="e">
        <f aca="false">IF(U235="snížená";N235;0)</f>
        <v>#VALUE!</v>
      </c>
      <c r="BG235" s="134" t="e">
        <f aca="false">IF(U235="zákl. přenesená";N235;0)</f>
        <v>#VALUE!</v>
      </c>
      <c r="BH235" s="134" t="e">
        <f aca="false">IF(U235="sníž. přenesená";N235;0)</f>
        <v>#VALUE!</v>
      </c>
      <c r="BI235" s="134" t="e">
        <f aca="false">IF(U235="nulová";N235;0)</f>
        <v>#VALUE!</v>
      </c>
      <c r="BJ235" s="10" t="s">
        <v>88</v>
      </c>
      <c r="BK235" s="134" t="e">
        <f aca="false">ROUND(L235*K235;2)</f>
        <v>#VALUE!</v>
      </c>
      <c r="BL235" s="10" t="s">
        <v>181</v>
      </c>
      <c r="BM235" s="10" t="s">
        <v>1414</v>
      </c>
    </row>
    <row collapsed="false" customFormat="true" customHeight="true" hidden="false" ht="22.5" outlineLevel="0" r="236" s="32">
      <c r="B236" s="171"/>
      <c r="C236" s="206" t="s">
        <v>183</v>
      </c>
      <c r="D236" s="206" t="s">
        <v>177</v>
      </c>
      <c r="E236" s="207" t="s">
        <v>1415</v>
      </c>
      <c r="F236" s="208" t="s">
        <v>1416</v>
      </c>
      <c r="G236" s="208"/>
      <c r="H236" s="208"/>
      <c r="I236" s="208"/>
      <c r="J236" s="209" t="s">
        <v>1070</v>
      </c>
      <c r="K236" s="210" t="n">
        <v>4</v>
      </c>
      <c r="L236" s="211" t="n">
        <v>0</v>
      </c>
      <c r="M236" s="211"/>
      <c r="N236" s="212" t="n">
        <f aca="false">ROUND(L236*K236)</f>
        <v>0</v>
      </c>
      <c r="O236" s="212"/>
      <c r="P236" s="212"/>
      <c r="Q236" s="212"/>
      <c r="R236" s="173"/>
      <c r="T236" s="213"/>
      <c r="U236" s="44" t="s">
        <v>43</v>
      </c>
      <c r="V236" s="34"/>
      <c r="W236" s="214" t="n">
        <f aca="false">V236*K236</f>
        <v>0</v>
      </c>
      <c r="X236" s="214" t="n">
        <v>0</v>
      </c>
      <c r="Y236" s="214" t="n">
        <f aca="false">X236*K236</f>
        <v>0</v>
      </c>
      <c r="Z236" s="214" t="n">
        <v>0</v>
      </c>
      <c r="AA236" s="215" t="n">
        <f aca="false">Z236*K236</f>
        <v>0</v>
      </c>
      <c r="AR236" s="10" t="s">
        <v>181</v>
      </c>
      <c r="AT236" s="10" t="s">
        <v>177</v>
      </c>
      <c r="AU236" s="10" t="s">
        <v>218</v>
      </c>
      <c r="AY236" s="10" t="s">
        <v>175</v>
      </c>
      <c r="BE236" s="134" t="e">
        <f aca="false">IF(U236="základní";N236;0)</f>
        <v>#VALUE!</v>
      </c>
      <c r="BF236" s="134" t="e">
        <f aca="false">IF(U236="snížená";N236;0)</f>
        <v>#VALUE!</v>
      </c>
      <c r="BG236" s="134" t="e">
        <f aca="false">IF(U236="zákl. přenesená";N236;0)</f>
        <v>#VALUE!</v>
      </c>
      <c r="BH236" s="134" t="e">
        <f aca="false">IF(U236="sníž. přenesená";N236;0)</f>
        <v>#VALUE!</v>
      </c>
      <c r="BI236" s="134" t="e">
        <f aca="false">IF(U236="nulová";N236;0)</f>
        <v>#VALUE!</v>
      </c>
      <c r="BJ236" s="10" t="s">
        <v>88</v>
      </c>
      <c r="BK236" s="134" t="e">
        <f aca="false">ROUND(L236*K236;2)</f>
        <v>#VALUE!</v>
      </c>
      <c r="BL236" s="10" t="s">
        <v>181</v>
      </c>
      <c r="BM236" s="10" t="s">
        <v>1417</v>
      </c>
    </row>
    <row collapsed="false" customFormat="true" customHeight="true" hidden="false" ht="22.5" outlineLevel="0" r="237" s="32">
      <c r="B237" s="171"/>
      <c r="C237" s="206" t="s">
        <v>715</v>
      </c>
      <c r="D237" s="206" t="s">
        <v>177</v>
      </c>
      <c r="E237" s="207" t="s">
        <v>1418</v>
      </c>
      <c r="F237" s="208" t="s">
        <v>1419</v>
      </c>
      <c r="G237" s="208"/>
      <c r="H237" s="208"/>
      <c r="I237" s="208"/>
      <c r="J237" s="209" t="s">
        <v>391</v>
      </c>
      <c r="K237" s="257" t="n">
        <v>0</v>
      </c>
      <c r="L237" s="211" t="n">
        <v>0</v>
      </c>
      <c r="M237" s="211"/>
      <c r="N237" s="212" t="n">
        <f aca="false">ROUND(L237*K237)</f>
        <v>0</v>
      </c>
      <c r="O237" s="212"/>
      <c r="P237" s="212"/>
      <c r="Q237" s="212"/>
      <c r="R237" s="173"/>
      <c r="T237" s="213"/>
      <c r="U237" s="44" t="s">
        <v>43</v>
      </c>
      <c r="V237" s="34"/>
      <c r="W237" s="214" t="n">
        <f aca="false">V237*K237</f>
        <v>0</v>
      </c>
      <c r="X237" s="214" t="n">
        <v>0</v>
      </c>
      <c r="Y237" s="214" t="n">
        <f aca="false">X237*K237</f>
        <v>0</v>
      </c>
      <c r="Z237" s="214" t="n">
        <v>0</v>
      </c>
      <c r="AA237" s="215" t="n">
        <f aca="false">Z237*K237</f>
        <v>0</v>
      </c>
      <c r="AR237" s="10" t="s">
        <v>181</v>
      </c>
      <c r="AT237" s="10" t="s">
        <v>177</v>
      </c>
      <c r="AU237" s="10" t="s">
        <v>218</v>
      </c>
      <c r="AY237" s="10" t="s">
        <v>175</v>
      </c>
      <c r="BE237" s="134" t="e">
        <f aca="false">IF(U237="základní";N237;0)</f>
        <v>#VALUE!</v>
      </c>
      <c r="BF237" s="134" t="e">
        <f aca="false">IF(U237="snížená";N237;0)</f>
        <v>#VALUE!</v>
      </c>
      <c r="BG237" s="134" t="e">
        <f aca="false">IF(U237="zákl. přenesená";N237;0)</f>
        <v>#VALUE!</v>
      </c>
      <c r="BH237" s="134" t="e">
        <f aca="false">IF(U237="sníž. přenesená";N237;0)</f>
        <v>#VALUE!</v>
      </c>
      <c r="BI237" s="134" t="e">
        <f aca="false">IF(U237="nulová";N237;0)</f>
        <v>#VALUE!</v>
      </c>
      <c r="BJ237" s="10" t="s">
        <v>88</v>
      </c>
      <c r="BK237" s="134" t="e">
        <f aca="false">ROUND(L237*K237;2)</f>
        <v>#VALUE!</v>
      </c>
      <c r="BL237" s="10" t="s">
        <v>181</v>
      </c>
      <c r="BM237" s="10" t="s">
        <v>1420</v>
      </c>
    </row>
    <row collapsed="false" customFormat="true" customHeight="true" hidden="false" ht="22.5" outlineLevel="0" r="238" s="32">
      <c r="B238" s="171"/>
      <c r="C238" s="206" t="s">
        <v>472</v>
      </c>
      <c r="D238" s="206" t="s">
        <v>177</v>
      </c>
      <c r="E238" s="207" t="s">
        <v>1421</v>
      </c>
      <c r="F238" s="208" t="s">
        <v>1422</v>
      </c>
      <c r="G238" s="208"/>
      <c r="H238" s="208"/>
      <c r="I238" s="208"/>
      <c r="J238" s="209" t="s">
        <v>391</v>
      </c>
      <c r="K238" s="257" t="n">
        <v>0</v>
      </c>
      <c r="L238" s="211" t="n">
        <v>0</v>
      </c>
      <c r="M238" s="211"/>
      <c r="N238" s="212" t="n">
        <f aca="false">ROUND(L238*K238)</f>
        <v>0</v>
      </c>
      <c r="O238" s="212"/>
      <c r="P238" s="212"/>
      <c r="Q238" s="212"/>
      <c r="R238" s="173"/>
      <c r="T238" s="213"/>
      <c r="U238" s="44" t="s">
        <v>43</v>
      </c>
      <c r="V238" s="34"/>
      <c r="W238" s="214" t="n">
        <f aca="false">V238*K238</f>
        <v>0</v>
      </c>
      <c r="X238" s="214" t="n">
        <v>0</v>
      </c>
      <c r="Y238" s="214" t="n">
        <f aca="false">X238*K238</f>
        <v>0</v>
      </c>
      <c r="Z238" s="214" t="n">
        <v>0</v>
      </c>
      <c r="AA238" s="215" t="n">
        <f aca="false">Z238*K238</f>
        <v>0</v>
      </c>
      <c r="AR238" s="10" t="s">
        <v>181</v>
      </c>
      <c r="AT238" s="10" t="s">
        <v>177</v>
      </c>
      <c r="AU238" s="10" t="s">
        <v>218</v>
      </c>
      <c r="AY238" s="10" t="s">
        <v>175</v>
      </c>
      <c r="BE238" s="134" t="e">
        <f aca="false">IF(U238="základní";N238;0)</f>
        <v>#VALUE!</v>
      </c>
      <c r="BF238" s="134" t="e">
        <f aca="false">IF(U238="snížená";N238;0)</f>
        <v>#VALUE!</v>
      </c>
      <c r="BG238" s="134" t="e">
        <f aca="false">IF(U238="zákl. přenesená";N238;0)</f>
        <v>#VALUE!</v>
      </c>
      <c r="BH238" s="134" t="e">
        <f aca="false">IF(U238="sníž. přenesená";N238;0)</f>
        <v>#VALUE!</v>
      </c>
      <c r="BI238" s="134" t="e">
        <f aca="false">IF(U238="nulová";N238;0)</f>
        <v>#VALUE!</v>
      </c>
      <c r="BJ238" s="10" t="s">
        <v>88</v>
      </c>
      <c r="BK238" s="134" t="e">
        <f aca="false">ROUND(L238*K238;2)</f>
        <v>#VALUE!</v>
      </c>
      <c r="BL238" s="10" t="s">
        <v>181</v>
      </c>
      <c r="BM238" s="10" t="s">
        <v>1423</v>
      </c>
    </row>
    <row collapsed="false" customFormat="true" customHeight="true" hidden="false" ht="31.5" outlineLevel="0" r="239" s="32">
      <c r="B239" s="171"/>
      <c r="C239" s="206" t="s">
        <v>1424</v>
      </c>
      <c r="D239" s="206" t="s">
        <v>177</v>
      </c>
      <c r="E239" s="207" t="s">
        <v>1425</v>
      </c>
      <c r="F239" s="208" t="s">
        <v>1426</v>
      </c>
      <c r="G239" s="208"/>
      <c r="H239" s="208"/>
      <c r="I239" s="208"/>
      <c r="J239" s="209" t="s">
        <v>391</v>
      </c>
      <c r="K239" s="257" t="n">
        <v>0</v>
      </c>
      <c r="L239" s="211" t="n">
        <v>0</v>
      </c>
      <c r="M239" s="211"/>
      <c r="N239" s="212" t="n">
        <f aca="false">ROUND(L239*K239)</f>
        <v>0</v>
      </c>
      <c r="O239" s="212"/>
      <c r="P239" s="212"/>
      <c r="Q239" s="212"/>
      <c r="R239" s="173"/>
      <c r="T239" s="213"/>
      <c r="U239" s="44" t="s">
        <v>43</v>
      </c>
      <c r="V239" s="34"/>
      <c r="W239" s="214" t="n">
        <f aca="false">V239*K239</f>
        <v>0</v>
      </c>
      <c r="X239" s="214" t="n">
        <v>0</v>
      </c>
      <c r="Y239" s="214" t="n">
        <f aca="false">X239*K239</f>
        <v>0</v>
      </c>
      <c r="Z239" s="214" t="n">
        <v>0</v>
      </c>
      <c r="AA239" s="215" t="n">
        <f aca="false">Z239*K239</f>
        <v>0</v>
      </c>
      <c r="AR239" s="10" t="s">
        <v>181</v>
      </c>
      <c r="AT239" s="10" t="s">
        <v>177</v>
      </c>
      <c r="AU239" s="10" t="s">
        <v>218</v>
      </c>
      <c r="AY239" s="10" t="s">
        <v>175</v>
      </c>
      <c r="BE239" s="134" t="e">
        <f aca="false">IF(U239="základní";N239;0)</f>
        <v>#VALUE!</v>
      </c>
      <c r="BF239" s="134" t="e">
        <f aca="false">IF(U239="snížená";N239;0)</f>
        <v>#VALUE!</v>
      </c>
      <c r="BG239" s="134" t="e">
        <f aca="false">IF(U239="zákl. přenesená";N239;0)</f>
        <v>#VALUE!</v>
      </c>
      <c r="BH239" s="134" t="e">
        <f aca="false">IF(U239="sníž. přenesená";N239;0)</f>
        <v>#VALUE!</v>
      </c>
      <c r="BI239" s="134" t="e">
        <f aca="false">IF(U239="nulová";N239;0)</f>
        <v>#VALUE!</v>
      </c>
      <c r="BJ239" s="10" t="s">
        <v>88</v>
      </c>
      <c r="BK239" s="134" t="e">
        <f aca="false">ROUND(L239*K239;2)</f>
        <v>#VALUE!</v>
      </c>
      <c r="BL239" s="10" t="s">
        <v>181</v>
      </c>
      <c r="BM239" s="10" t="s">
        <v>1427</v>
      </c>
    </row>
    <row collapsed="false" customFormat="true" customHeight="true" hidden="false" ht="22.5" outlineLevel="0" r="240" s="32">
      <c r="B240" s="171"/>
      <c r="C240" s="206" t="s">
        <v>478</v>
      </c>
      <c r="D240" s="206" t="s">
        <v>177</v>
      </c>
      <c r="E240" s="207" t="s">
        <v>1428</v>
      </c>
      <c r="F240" s="208" t="s">
        <v>1429</v>
      </c>
      <c r="G240" s="208"/>
      <c r="H240" s="208"/>
      <c r="I240" s="208"/>
      <c r="J240" s="209" t="s">
        <v>391</v>
      </c>
      <c r="K240" s="257" t="n">
        <v>0</v>
      </c>
      <c r="L240" s="211" t="n">
        <v>0</v>
      </c>
      <c r="M240" s="211"/>
      <c r="N240" s="212" t="n">
        <f aca="false">ROUND(L240*K240)</f>
        <v>0</v>
      </c>
      <c r="O240" s="212"/>
      <c r="P240" s="212"/>
      <c r="Q240" s="212"/>
      <c r="R240" s="173"/>
      <c r="T240" s="213"/>
      <c r="U240" s="44" t="s">
        <v>43</v>
      </c>
      <c r="V240" s="34"/>
      <c r="W240" s="214" t="n">
        <f aca="false">V240*K240</f>
        <v>0</v>
      </c>
      <c r="X240" s="214" t="n">
        <v>0</v>
      </c>
      <c r="Y240" s="214" t="n">
        <f aca="false">X240*K240</f>
        <v>0</v>
      </c>
      <c r="Z240" s="214" t="n">
        <v>0</v>
      </c>
      <c r="AA240" s="215" t="n">
        <f aca="false">Z240*K240</f>
        <v>0</v>
      </c>
      <c r="AR240" s="10" t="s">
        <v>181</v>
      </c>
      <c r="AT240" s="10" t="s">
        <v>177</v>
      </c>
      <c r="AU240" s="10" t="s">
        <v>218</v>
      </c>
      <c r="AY240" s="10" t="s">
        <v>175</v>
      </c>
      <c r="BE240" s="134" t="e">
        <f aca="false">IF(U240="základní";N240;0)</f>
        <v>#VALUE!</v>
      </c>
      <c r="BF240" s="134" t="e">
        <f aca="false">IF(U240="snížená";N240;0)</f>
        <v>#VALUE!</v>
      </c>
      <c r="BG240" s="134" t="e">
        <f aca="false">IF(U240="zákl. přenesená";N240;0)</f>
        <v>#VALUE!</v>
      </c>
      <c r="BH240" s="134" t="e">
        <f aca="false">IF(U240="sníž. přenesená";N240;0)</f>
        <v>#VALUE!</v>
      </c>
      <c r="BI240" s="134" t="e">
        <f aca="false">IF(U240="nulová";N240;0)</f>
        <v>#VALUE!</v>
      </c>
      <c r="BJ240" s="10" t="s">
        <v>88</v>
      </c>
      <c r="BK240" s="134" t="e">
        <f aca="false">ROUND(L240*K240;2)</f>
        <v>#VALUE!</v>
      </c>
      <c r="BL240" s="10" t="s">
        <v>181</v>
      </c>
      <c r="BM240" s="10" t="s">
        <v>1430</v>
      </c>
    </row>
    <row collapsed="false" customFormat="true" customHeight="true" hidden="false" ht="31.5" outlineLevel="0" r="241" s="32">
      <c r="B241" s="171"/>
      <c r="C241" s="206" t="s">
        <v>1431</v>
      </c>
      <c r="D241" s="206" t="s">
        <v>177</v>
      </c>
      <c r="E241" s="207" t="s">
        <v>1432</v>
      </c>
      <c r="F241" s="208" t="s">
        <v>1433</v>
      </c>
      <c r="G241" s="208"/>
      <c r="H241" s="208"/>
      <c r="I241" s="208"/>
      <c r="J241" s="209" t="s">
        <v>391</v>
      </c>
      <c r="K241" s="257" t="n">
        <v>0</v>
      </c>
      <c r="L241" s="211" t="n">
        <v>0</v>
      </c>
      <c r="M241" s="211"/>
      <c r="N241" s="212" t="n">
        <f aca="false">ROUND(L241*K241)</f>
        <v>0</v>
      </c>
      <c r="O241" s="212"/>
      <c r="P241" s="212"/>
      <c r="Q241" s="212"/>
      <c r="R241" s="173"/>
      <c r="T241" s="213"/>
      <c r="U241" s="44" t="s">
        <v>43</v>
      </c>
      <c r="V241" s="34"/>
      <c r="W241" s="214" t="n">
        <f aca="false">V241*K241</f>
        <v>0</v>
      </c>
      <c r="X241" s="214" t="n">
        <v>0</v>
      </c>
      <c r="Y241" s="214" t="n">
        <f aca="false">X241*K241</f>
        <v>0</v>
      </c>
      <c r="Z241" s="214" t="n">
        <v>0</v>
      </c>
      <c r="AA241" s="215" t="n">
        <f aca="false">Z241*K241</f>
        <v>0</v>
      </c>
      <c r="AR241" s="10" t="s">
        <v>181</v>
      </c>
      <c r="AT241" s="10" t="s">
        <v>177</v>
      </c>
      <c r="AU241" s="10" t="s">
        <v>218</v>
      </c>
      <c r="AY241" s="10" t="s">
        <v>175</v>
      </c>
      <c r="BE241" s="134" t="e">
        <f aca="false">IF(U241="základní";N241;0)</f>
        <v>#VALUE!</v>
      </c>
      <c r="BF241" s="134" t="e">
        <f aca="false">IF(U241="snížená";N241;0)</f>
        <v>#VALUE!</v>
      </c>
      <c r="BG241" s="134" t="e">
        <f aca="false">IF(U241="zákl. přenesená";N241;0)</f>
        <v>#VALUE!</v>
      </c>
      <c r="BH241" s="134" t="e">
        <f aca="false">IF(U241="sníž. přenesená";N241;0)</f>
        <v>#VALUE!</v>
      </c>
      <c r="BI241" s="134" t="e">
        <f aca="false">IF(U241="nulová";N241;0)</f>
        <v>#VALUE!</v>
      </c>
      <c r="BJ241" s="10" t="s">
        <v>88</v>
      </c>
      <c r="BK241" s="134" t="e">
        <f aca="false">ROUND(L241*K241;2)</f>
        <v>#VALUE!</v>
      </c>
      <c r="BL241" s="10" t="s">
        <v>181</v>
      </c>
      <c r="BM241" s="10" t="s">
        <v>1434</v>
      </c>
    </row>
    <row collapsed="false" customFormat="true" customHeight="true" hidden="false" ht="31.5" outlineLevel="0" r="242" s="32">
      <c r="B242" s="171"/>
      <c r="C242" s="206" t="s">
        <v>329</v>
      </c>
      <c r="D242" s="206" t="s">
        <v>177</v>
      </c>
      <c r="E242" s="207" t="s">
        <v>1435</v>
      </c>
      <c r="F242" s="208" t="s">
        <v>1436</v>
      </c>
      <c r="G242" s="208"/>
      <c r="H242" s="208"/>
      <c r="I242" s="208"/>
      <c r="J242" s="209" t="s">
        <v>391</v>
      </c>
      <c r="K242" s="257" t="n">
        <v>0</v>
      </c>
      <c r="L242" s="211" t="n">
        <v>0</v>
      </c>
      <c r="M242" s="211"/>
      <c r="N242" s="212" t="n">
        <f aca="false">ROUND(L242*K242)</f>
        <v>0</v>
      </c>
      <c r="O242" s="212"/>
      <c r="P242" s="212"/>
      <c r="Q242" s="212"/>
      <c r="R242" s="173"/>
      <c r="T242" s="213"/>
      <c r="U242" s="44" t="s">
        <v>43</v>
      </c>
      <c r="V242" s="34"/>
      <c r="W242" s="214" t="n">
        <f aca="false">V242*K242</f>
        <v>0</v>
      </c>
      <c r="X242" s="214" t="n">
        <v>0</v>
      </c>
      <c r="Y242" s="214" t="n">
        <f aca="false">X242*K242</f>
        <v>0</v>
      </c>
      <c r="Z242" s="214" t="n">
        <v>0</v>
      </c>
      <c r="AA242" s="215" t="n">
        <f aca="false">Z242*K242</f>
        <v>0</v>
      </c>
      <c r="AR242" s="10" t="s">
        <v>181</v>
      </c>
      <c r="AT242" s="10" t="s">
        <v>177</v>
      </c>
      <c r="AU242" s="10" t="s">
        <v>218</v>
      </c>
      <c r="AY242" s="10" t="s">
        <v>175</v>
      </c>
      <c r="BE242" s="134" t="e">
        <f aca="false">IF(U242="základní";N242;0)</f>
        <v>#VALUE!</v>
      </c>
      <c r="BF242" s="134" t="e">
        <f aca="false">IF(U242="snížená";N242;0)</f>
        <v>#VALUE!</v>
      </c>
      <c r="BG242" s="134" t="e">
        <f aca="false">IF(U242="zákl. přenesená";N242;0)</f>
        <v>#VALUE!</v>
      </c>
      <c r="BH242" s="134" t="e">
        <f aca="false">IF(U242="sníž. přenesená";N242;0)</f>
        <v>#VALUE!</v>
      </c>
      <c r="BI242" s="134" t="e">
        <f aca="false">IF(U242="nulová";N242;0)</f>
        <v>#VALUE!</v>
      </c>
      <c r="BJ242" s="10" t="s">
        <v>88</v>
      </c>
      <c r="BK242" s="134" t="e">
        <f aca="false">ROUND(L242*K242;2)</f>
        <v>#VALUE!</v>
      </c>
      <c r="BL242" s="10" t="s">
        <v>181</v>
      </c>
      <c r="BM242" s="10" t="s">
        <v>1437</v>
      </c>
    </row>
    <row collapsed="false" customFormat="true" customHeight="true" hidden="false" ht="31.5" outlineLevel="0" r="243" s="32">
      <c r="B243" s="171"/>
      <c r="C243" s="206" t="s">
        <v>1438</v>
      </c>
      <c r="D243" s="206" t="s">
        <v>177</v>
      </c>
      <c r="E243" s="207" t="s">
        <v>1439</v>
      </c>
      <c r="F243" s="208" t="s">
        <v>1440</v>
      </c>
      <c r="G243" s="208"/>
      <c r="H243" s="208"/>
      <c r="I243" s="208"/>
      <c r="J243" s="209" t="s">
        <v>391</v>
      </c>
      <c r="K243" s="257" t="n">
        <v>0</v>
      </c>
      <c r="L243" s="211" t="n">
        <v>0</v>
      </c>
      <c r="M243" s="211"/>
      <c r="N243" s="212" t="n">
        <f aca="false">ROUND(L243*K243)</f>
        <v>0</v>
      </c>
      <c r="O243" s="212"/>
      <c r="P243" s="212"/>
      <c r="Q243" s="212"/>
      <c r="R243" s="173"/>
      <c r="T243" s="213"/>
      <c r="U243" s="44" t="s">
        <v>43</v>
      </c>
      <c r="V243" s="34"/>
      <c r="W243" s="214" t="n">
        <f aca="false">V243*K243</f>
        <v>0</v>
      </c>
      <c r="X243" s="214" t="n">
        <v>0</v>
      </c>
      <c r="Y243" s="214" t="n">
        <f aca="false">X243*K243</f>
        <v>0</v>
      </c>
      <c r="Z243" s="214" t="n">
        <v>0</v>
      </c>
      <c r="AA243" s="215" t="n">
        <f aca="false">Z243*K243</f>
        <v>0</v>
      </c>
      <c r="AR243" s="10" t="s">
        <v>181</v>
      </c>
      <c r="AT243" s="10" t="s">
        <v>177</v>
      </c>
      <c r="AU243" s="10" t="s">
        <v>218</v>
      </c>
      <c r="AY243" s="10" t="s">
        <v>175</v>
      </c>
      <c r="BE243" s="134" t="e">
        <f aca="false">IF(U243="základní";N243;0)</f>
        <v>#VALUE!</v>
      </c>
      <c r="BF243" s="134" t="e">
        <f aca="false">IF(U243="snížená";N243;0)</f>
        <v>#VALUE!</v>
      </c>
      <c r="BG243" s="134" t="e">
        <f aca="false">IF(U243="zákl. přenesená";N243;0)</f>
        <v>#VALUE!</v>
      </c>
      <c r="BH243" s="134" t="e">
        <f aca="false">IF(U243="sníž. přenesená";N243;0)</f>
        <v>#VALUE!</v>
      </c>
      <c r="BI243" s="134" t="e">
        <f aca="false">IF(U243="nulová";N243;0)</f>
        <v>#VALUE!</v>
      </c>
      <c r="BJ243" s="10" t="s">
        <v>88</v>
      </c>
      <c r="BK243" s="134" t="e">
        <f aca="false">ROUND(L243*K243;2)</f>
        <v>#VALUE!</v>
      </c>
      <c r="BL243" s="10" t="s">
        <v>181</v>
      </c>
      <c r="BM243" s="10" t="s">
        <v>1441</v>
      </c>
    </row>
    <row collapsed="false" customFormat="true" customHeight="true" hidden="false" ht="31.5" outlineLevel="0" r="244" s="32">
      <c r="B244" s="171"/>
      <c r="C244" s="248" t="s">
        <v>1442</v>
      </c>
      <c r="D244" s="248" t="s">
        <v>295</v>
      </c>
      <c r="E244" s="249" t="s">
        <v>1443</v>
      </c>
      <c r="F244" s="250" t="s">
        <v>1444</v>
      </c>
      <c r="G244" s="250"/>
      <c r="H244" s="250"/>
      <c r="I244" s="250"/>
      <c r="J244" s="251" t="s">
        <v>699</v>
      </c>
      <c r="K244" s="252" t="n">
        <v>1</v>
      </c>
      <c r="L244" s="253" t="n">
        <v>0</v>
      </c>
      <c r="M244" s="253"/>
      <c r="N244" s="254" t="n">
        <f aca="false">ROUND(L244*K244)</f>
        <v>0</v>
      </c>
      <c r="O244" s="254"/>
      <c r="P244" s="254"/>
      <c r="Q244" s="254"/>
      <c r="R244" s="173"/>
      <c r="T244" s="213"/>
      <c r="U244" s="44" t="s">
        <v>43</v>
      </c>
      <c r="V244" s="34"/>
      <c r="W244" s="214" t="n">
        <f aca="false">V244*K244</f>
        <v>0</v>
      </c>
      <c r="X244" s="214" t="n">
        <v>0</v>
      </c>
      <c r="Y244" s="214" t="n">
        <f aca="false">X244*K244</f>
        <v>0</v>
      </c>
      <c r="Z244" s="214" t="n">
        <v>0</v>
      </c>
      <c r="AA244" s="215" t="n">
        <f aca="false">Z244*K244</f>
        <v>0</v>
      </c>
      <c r="AR244" s="10" t="s">
        <v>258</v>
      </c>
      <c r="AT244" s="10" t="s">
        <v>295</v>
      </c>
      <c r="AU244" s="10" t="s">
        <v>218</v>
      </c>
      <c r="AY244" s="10" t="s">
        <v>175</v>
      </c>
      <c r="BE244" s="134" t="e">
        <f aca="false">IF(U244="základní";N244;0)</f>
        <v>#VALUE!</v>
      </c>
      <c r="BF244" s="134" t="e">
        <f aca="false">IF(U244="snížená";N244;0)</f>
        <v>#VALUE!</v>
      </c>
      <c r="BG244" s="134" t="e">
        <f aca="false">IF(U244="zákl. přenesená";N244;0)</f>
        <v>#VALUE!</v>
      </c>
      <c r="BH244" s="134" t="e">
        <f aca="false">IF(U244="sníž. přenesená";N244;0)</f>
        <v>#VALUE!</v>
      </c>
      <c r="BI244" s="134" t="e">
        <f aca="false">IF(U244="nulová";N244;0)</f>
        <v>#VALUE!</v>
      </c>
      <c r="BJ244" s="10" t="s">
        <v>88</v>
      </c>
      <c r="BK244" s="134" t="e">
        <f aca="false">ROUND(L244*K244;2)</f>
        <v>#VALUE!</v>
      </c>
      <c r="BL244" s="10" t="s">
        <v>181</v>
      </c>
      <c r="BM244" s="10" t="s">
        <v>1445</v>
      </c>
    </row>
    <row collapsed="false" customFormat="true" customHeight="true" hidden="false" ht="22.5" outlineLevel="0" r="245" s="32">
      <c r="B245" s="171"/>
      <c r="C245" s="248" t="s">
        <v>1446</v>
      </c>
      <c r="D245" s="248" t="s">
        <v>295</v>
      </c>
      <c r="E245" s="249" t="s">
        <v>1447</v>
      </c>
      <c r="F245" s="250" t="s">
        <v>1448</v>
      </c>
      <c r="G245" s="250"/>
      <c r="H245" s="250"/>
      <c r="I245" s="250"/>
      <c r="J245" s="251" t="s">
        <v>699</v>
      </c>
      <c r="K245" s="252" t="n">
        <v>16</v>
      </c>
      <c r="L245" s="253" t="n">
        <v>0</v>
      </c>
      <c r="M245" s="253"/>
      <c r="N245" s="254" t="n">
        <f aca="false">ROUND(L245*K245)</f>
        <v>0</v>
      </c>
      <c r="O245" s="254"/>
      <c r="P245" s="254"/>
      <c r="Q245" s="254"/>
      <c r="R245" s="173"/>
      <c r="T245" s="213"/>
      <c r="U245" s="44" t="s">
        <v>43</v>
      </c>
      <c r="V245" s="34"/>
      <c r="W245" s="214" t="n">
        <f aca="false">V245*K245</f>
        <v>0</v>
      </c>
      <c r="X245" s="214" t="n">
        <v>0</v>
      </c>
      <c r="Y245" s="214" t="n">
        <f aca="false">X245*K245</f>
        <v>0</v>
      </c>
      <c r="Z245" s="214" t="n">
        <v>0</v>
      </c>
      <c r="AA245" s="215" t="n">
        <f aca="false">Z245*K245</f>
        <v>0</v>
      </c>
      <c r="AR245" s="10" t="s">
        <v>258</v>
      </c>
      <c r="AT245" s="10" t="s">
        <v>295</v>
      </c>
      <c r="AU245" s="10" t="s">
        <v>218</v>
      </c>
      <c r="AY245" s="10" t="s">
        <v>175</v>
      </c>
      <c r="BE245" s="134" t="e">
        <f aca="false">IF(U245="základní";N245;0)</f>
        <v>#VALUE!</v>
      </c>
      <c r="BF245" s="134" t="e">
        <f aca="false">IF(U245="snížená";N245;0)</f>
        <v>#VALUE!</v>
      </c>
      <c r="BG245" s="134" t="e">
        <f aca="false">IF(U245="zákl. přenesená";N245;0)</f>
        <v>#VALUE!</v>
      </c>
      <c r="BH245" s="134" t="e">
        <f aca="false">IF(U245="sníž. přenesená";N245;0)</f>
        <v>#VALUE!</v>
      </c>
      <c r="BI245" s="134" t="e">
        <f aca="false">IF(U245="nulová";N245;0)</f>
        <v>#VALUE!</v>
      </c>
      <c r="BJ245" s="10" t="s">
        <v>88</v>
      </c>
      <c r="BK245" s="134" t="e">
        <f aca="false">ROUND(L245*K245;2)</f>
        <v>#VALUE!</v>
      </c>
      <c r="BL245" s="10" t="s">
        <v>181</v>
      </c>
      <c r="BM245" s="10" t="s">
        <v>1449</v>
      </c>
    </row>
    <row collapsed="false" customFormat="true" customHeight="true" hidden="false" ht="22.5" outlineLevel="0" r="246" s="32">
      <c r="B246" s="171"/>
      <c r="C246" s="248" t="s">
        <v>308</v>
      </c>
      <c r="D246" s="248" t="s">
        <v>295</v>
      </c>
      <c r="E246" s="249" t="s">
        <v>1450</v>
      </c>
      <c r="F246" s="250" t="s">
        <v>1451</v>
      </c>
      <c r="G246" s="250"/>
      <c r="H246" s="250"/>
      <c r="I246" s="250"/>
      <c r="J246" s="251" t="s">
        <v>699</v>
      </c>
      <c r="K246" s="252" t="n">
        <v>8</v>
      </c>
      <c r="L246" s="253" t="n">
        <v>0</v>
      </c>
      <c r="M246" s="253"/>
      <c r="N246" s="254" t="n">
        <f aca="false">ROUND(L246*K246)</f>
        <v>0</v>
      </c>
      <c r="O246" s="254"/>
      <c r="P246" s="254"/>
      <c r="Q246" s="254"/>
      <c r="R246" s="173"/>
      <c r="T246" s="213"/>
      <c r="U246" s="44" t="s">
        <v>43</v>
      </c>
      <c r="V246" s="34"/>
      <c r="W246" s="214" t="n">
        <f aca="false">V246*K246</f>
        <v>0</v>
      </c>
      <c r="X246" s="214" t="n">
        <v>0</v>
      </c>
      <c r="Y246" s="214" t="n">
        <f aca="false">X246*K246</f>
        <v>0</v>
      </c>
      <c r="Z246" s="214" t="n">
        <v>0</v>
      </c>
      <c r="AA246" s="215" t="n">
        <f aca="false">Z246*K246</f>
        <v>0</v>
      </c>
      <c r="AR246" s="10" t="s">
        <v>258</v>
      </c>
      <c r="AT246" s="10" t="s">
        <v>295</v>
      </c>
      <c r="AU246" s="10" t="s">
        <v>218</v>
      </c>
      <c r="AY246" s="10" t="s">
        <v>175</v>
      </c>
      <c r="BE246" s="134" t="e">
        <f aca="false">IF(U246="základní";N246;0)</f>
        <v>#VALUE!</v>
      </c>
      <c r="BF246" s="134" t="e">
        <f aca="false">IF(U246="snížená";N246;0)</f>
        <v>#VALUE!</v>
      </c>
      <c r="BG246" s="134" t="e">
        <f aca="false">IF(U246="zákl. přenesená";N246;0)</f>
        <v>#VALUE!</v>
      </c>
      <c r="BH246" s="134" t="e">
        <f aca="false">IF(U246="sníž. přenesená";N246;0)</f>
        <v>#VALUE!</v>
      </c>
      <c r="BI246" s="134" t="e">
        <f aca="false">IF(U246="nulová";N246;0)</f>
        <v>#VALUE!</v>
      </c>
      <c r="BJ246" s="10" t="s">
        <v>88</v>
      </c>
      <c r="BK246" s="134" t="e">
        <f aca="false">ROUND(L246*K246;2)</f>
        <v>#VALUE!</v>
      </c>
      <c r="BL246" s="10" t="s">
        <v>181</v>
      </c>
      <c r="BM246" s="10" t="s">
        <v>1452</v>
      </c>
    </row>
    <row collapsed="false" customFormat="true" customHeight="true" hidden="false" ht="22.5" outlineLevel="0" r="247" s="32">
      <c r="B247" s="171"/>
      <c r="C247" s="248" t="s">
        <v>294</v>
      </c>
      <c r="D247" s="248" t="s">
        <v>295</v>
      </c>
      <c r="E247" s="249" t="s">
        <v>1453</v>
      </c>
      <c r="F247" s="250" t="s">
        <v>1454</v>
      </c>
      <c r="G247" s="250"/>
      <c r="H247" s="250"/>
      <c r="I247" s="250"/>
      <c r="J247" s="251" t="s">
        <v>699</v>
      </c>
      <c r="K247" s="252" t="n">
        <v>64</v>
      </c>
      <c r="L247" s="253" t="n">
        <v>0</v>
      </c>
      <c r="M247" s="253"/>
      <c r="N247" s="254" t="n">
        <f aca="false">ROUND(L247*K247)</f>
        <v>0</v>
      </c>
      <c r="O247" s="254"/>
      <c r="P247" s="254"/>
      <c r="Q247" s="254"/>
      <c r="R247" s="173"/>
      <c r="T247" s="213"/>
      <c r="U247" s="44" t="s">
        <v>43</v>
      </c>
      <c r="V247" s="34"/>
      <c r="W247" s="214" t="n">
        <f aca="false">V247*K247</f>
        <v>0</v>
      </c>
      <c r="X247" s="214" t="n">
        <v>0</v>
      </c>
      <c r="Y247" s="214" t="n">
        <f aca="false">X247*K247</f>
        <v>0</v>
      </c>
      <c r="Z247" s="214" t="n">
        <v>0</v>
      </c>
      <c r="AA247" s="215" t="n">
        <f aca="false">Z247*K247</f>
        <v>0</v>
      </c>
      <c r="AR247" s="10" t="s">
        <v>258</v>
      </c>
      <c r="AT247" s="10" t="s">
        <v>295</v>
      </c>
      <c r="AU247" s="10" t="s">
        <v>218</v>
      </c>
      <c r="AY247" s="10" t="s">
        <v>175</v>
      </c>
      <c r="BE247" s="134" t="e">
        <f aca="false">IF(U247="základní";N247;0)</f>
        <v>#VALUE!</v>
      </c>
      <c r="BF247" s="134" t="e">
        <f aca="false">IF(U247="snížená";N247;0)</f>
        <v>#VALUE!</v>
      </c>
      <c r="BG247" s="134" t="e">
        <f aca="false">IF(U247="zákl. přenesená";N247;0)</f>
        <v>#VALUE!</v>
      </c>
      <c r="BH247" s="134" t="e">
        <f aca="false">IF(U247="sníž. přenesená";N247;0)</f>
        <v>#VALUE!</v>
      </c>
      <c r="BI247" s="134" t="e">
        <f aca="false">IF(U247="nulová";N247;0)</f>
        <v>#VALUE!</v>
      </c>
      <c r="BJ247" s="10" t="s">
        <v>88</v>
      </c>
      <c r="BK247" s="134" t="e">
        <f aca="false">ROUND(L247*K247;2)</f>
        <v>#VALUE!</v>
      </c>
      <c r="BL247" s="10" t="s">
        <v>181</v>
      </c>
      <c r="BM247" s="10" t="s">
        <v>1455</v>
      </c>
    </row>
    <row collapsed="false" customFormat="true" customHeight="true" hidden="false" ht="22.5" outlineLevel="0" r="248" s="32">
      <c r="B248" s="171"/>
      <c r="C248" s="248" t="s">
        <v>283</v>
      </c>
      <c r="D248" s="248" t="s">
        <v>295</v>
      </c>
      <c r="E248" s="249" t="s">
        <v>1456</v>
      </c>
      <c r="F248" s="250" t="s">
        <v>1457</v>
      </c>
      <c r="G248" s="250"/>
      <c r="H248" s="250"/>
      <c r="I248" s="250"/>
      <c r="J248" s="251" t="s">
        <v>699</v>
      </c>
      <c r="K248" s="252" t="n">
        <v>16</v>
      </c>
      <c r="L248" s="253" t="n">
        <v>0</v>
      </c>
      <c r="M248" s="253"/>
      <c r="N248" s="254" t="n">
        <f aca="false">ROUND(L248*K248)</f>
        <v>0</v>
      </c>
      <c r="O248" s="254"/>
      <c r="P248" s="254"/>
      <c r="Q248" s="254"/>
      <c r="R248" s="173"/>
      <c r="T248" s="213"/>
      <c r="U248" s="44" t="s">
        <v>43</v>
      </c>
      <c r="V248" s="34"/>
      <c r="W248" s="214" t="n">
        <f aca="false">V248*K248</f>
        <v>0</v>
      </c>
      <c r="X248" s="214" t="n">
        <v>0</v>
      </c>
      <c r="Y248" s="214" t="n">
        <f aca="false">X248*K248</f>
        <v>0</v>
      </c>
      <c r="Z248" s="214" t="n">
        <v>0</v>
      </c>
      <c r="AA248" s="215" t="n">
        <f aca="false">Z248*K248</f>
        <v>0</v>
      </c>
      <c r="AR248" s="10" t="s">
        <v>258</v>
      </c>
      <c r="AT248" s="10" t="s">
        <v>295</v>
      </c>
      <c r="AU248" s="10" t="s">
        <v>218</v>
      </c>
      <c r="AY248" s="10" t="s">
        <v>175</v>
      </c>
      <c r="BE248" s="134" t="e">
        <f aca="false">IF(U248="základní";N248;0)</f>
        <v>#VALUE!</v>
      </c>
      <c r="BF248" s="134" t="e">
        <f aca="false">IF(U248="snížená";N248;0)</f>
        <v>#VALUE!</v>
      </c>
      <c r="BG248" s="134" t="e">
        <f aca="false">IF(U248="zákl. přenesená";N248;0)</f>
        <v>#VALUE!</v>
      </c>
      <c r="BH248" s="134" t="e">
        <f aca="false">IF(U248="sníž. přenesená";N248;0)</f>
        <v>#VALUE!</v>
      </c>
      <c r="BI248" s="134" t="e">
        <f aca="false">IF(U248="nulová";N248;0)</f>
        <v>#VALUE!</v>
      </c>
      <c r="BJ248" s="10" t="s">
        <v>88</v>
      </c>
      <c r="BK248" s="134" t="e">
        <f aca="false">ROUND(L248*K248;2)</f>
        <v>#VALUE!</v>
      </c>
      <c r="BL248" s="10" t="s">
        <v>181</v>
      </c>
      <c r="BM248" s="10" t="s">
        <v>1458</v>
      </c>
    </row>
    <row collapsed="false" customFormat="true" customHeight="true" hidden="false" ht="22.5" outlineLevel="0" r="249" s="32">
      <c r="B249" s="171"/>
      <c r="C249" s="248" t="s">
        <v>441</v>
      </c>
      <c r="D249" s="248" t="s">
        <v>295</v>
      </c>
      <c r="E249" s="249" t="s">
        <v>1459</v>
      </c>
      <c r="F249" s="250" t="s">
        <v>1460</v>
      </c>
      <c r="G249" s="250"/>
      <c r="H249" s="250"/>
      <c r="I249" s="250"/>
      <c r="J249" s="251" t="s">
        <v>699</v>
      </c>
      <c r="K249" s="252" t="n">
        <v>8</v>
      </c>
      <c r="L249" s="253" t="n">
        <v>0</v>
      </c>
      <c r="M249" s="253"/>
      <c r="N249" s="254" t="n">
        <f aca="false">ROUND(L249*K249)</f>
        <v>0</v>
      </c>
      <c r="O249" s="254"/>
      <c r="P249" s="254"/>
      <c r="Q249" s="254"/>
      <c r="R249" s="173"/>
      <c r="T249" s="213"/>
      <c r="U249" s="44" t="s">
        <v>43</v>
      </c>
      <c r="V249" s="34"/>
      <c r="W249" s="214" t="n">
        <f aca="false">V249*K249</f>
        <v>0</v>
      </c>
      <c r="X249" s="214" t="n">
        <v>0</v>
      </c>
      <c r="Y249" s="214" t="n">
        <f aca="false">X249*K249</f>
        <v>0</v>
      </c>
      <c r="Z249" s="214" t="n">
        <v>0</v>
      </c>
      <c r="AA249" s="215" t="n">
        <f aca="false">Z249*K249</f>
        <v>0</v>
      </c>
      <c r="AR249" s="10" t="s">
        <v>258</v>
      </c>
      <c r="AT249" s="10" t="s">
        <v>295</v>
      </c>
      <c r="AU249" s="10" t="s">
        <v>218</v>
      </c>
      <c r="AY249" s="10" t="s">
        <v>175</v>
      </c>
      <c r="BE249" s="134" t="e">
        <f aca="false">IF(U249="základní";N249;0)</f>
        <v>#VALUE!</v>
      </c>
      <c r="BF249" s="134" t="e">
        <f aca="false">IF(U249="snížená";N249;0)</f>
        <v>#VALUE!</v>
      </c>
      <c r="BG249" s="134" t="e">
        <f aca="false">IF(U249="zákl. přenesená";N249;0)</f>
        <v>#VALUE!</v>
      </c>
      <c r="BH249" s="134" t="e">
        <f aca="false">IF(U249="sníž. přenesená";N249;0)</f>
        <v>#VALUE!</v>
      </c>
      <c r="BI249" s="134" t="e">
        <f aca="false">IF(U249="nulová";N249;0)</f>
        <v>#VALUE!</v>
      </c>
      <c r="BJ249" s="10" t="s">
        <v>88</v>
      </c>
      <c r="BK249" s="134" t="e">
        <f aca="false">ROUND(L249*K249;2)</f>
        <v>#VALUE!</v>
      </c>
      <c r="BL249" s="10" t="s">
        <v>181</v>
      </c>
      <c r="BM249" s="10" t="s">
        <v>1461</v>
      </c>
    </row>
    <row collapsed="false" customFormat="true" customHeight="true" hidden="false" ht="31.5" outlineLevel="0" r="250" s="32">
      <c r="B250" s="171"/>
      <c r="C250" s="248" t="s">
        <v>448</v>
      </c>
      <c r="D250" s="248" t="s">
        <v>295</v>
      </c>
      <c r="E250" s="249" t="s">
        <v>1462</v>
      </c>
      <c r="F250" s="250" t="s">
        <v>1463</v>
      </c>
      <c r="G250" s="250"/>
      <c r="H250" s="250"/>
      <c r="I250" s="250"/>
      <c r="J250" s="251" t="s">
        <v>699</v>
      </c>
      <c r="K250" s="252" t="n">
        <v>8</v>
      </c>
      <c r="L250" s="253" t="n">
        <v>0</v>
      </c>
      <c r="M250" s="253"/>
      <c r="N250" s="254" t="n">
        <f aca="false">ROUND(L250*K250)</f>
        <v>0</v>
      </c>
      <c r="O250" s="254"/>
      <c r="P250" s="254"/>
      <c r="Q250" s="254"/>
      <c r="R250" s="173"/>
      <c r="T250" s="213"/>
      <c r="U250" s="44" t="s">
        <v>43</v>
      </c>
      <c r="V250" s="34"/>
      <c r="W250" s="214" t="n">
        <f aca="false">V250*K250</f>
        <v>0</v>
      </c>
      <c r="X250" s="214" t="n">
        <v>0</v>
      </c>
      <c r="Y250" s="214" t="n">
        <f aca="false">X250*K250</f>
        <v>0</v>
      </c>
      <c r="Z250" s="214" t="n">
        <v>0</v>
      </c>
      <c r="AA250" s="215" t="n">
        <f aca="false">Z250*K250</f>
        <v>0</v>
      </c>
      <c r="AR250" s="10" t="s">
        <v>258</v>
      </c>
      <c r="AT250" s="10" t="s">
        <v>295</v>
      </c>
      <c r="AU250" s="10" t="s">
        <v>218</v>
      </c>
      <c r="AY250" s="10" t="s">
        <v>175</v>
      </c>
      <c r="BE250" s="134" t="e">
        <f aca="false">IF(U250="základní";N250;0)</f>
        <v>#VALUE!</v>
      </c>
      <c r="BF250" s="134" t="e">
        <f aca="false">IF(U250="snížená";N250;0)</f>
        <v>#VALUE!</v>
      </c>
      <c r="BG250" s="134" t="e">
        <f aca="false">IF(U250="zákl. přenesená";N250;0)</f>
        <v>#VALUE!</v>
      </c>
      <c r="BH250" s="134" t="e">
        <f aca="false">IF(U250="sníž. přenesená";N250;0)</f>
        <v>#VALUE!</v>
      </c>
      <c r="BI250" s="134" t="e">
        <f aca="false">IF(U250="nulová";N250;0)</f>
        <v>#VALUE!</v>
      </c>
      <c r="BJ250" s="10" t="s">
        <v>88</v>
      </c>
      <c r="BK250" s="134" t="e">
        <f aca="false">ROUND(L250*K250;2)</f>
        <v>#VALUE!</v>
      </c>
      <c r="BL250" s="10" t="s">
        <v>181</v>
      </c>
      <c r="BM250" s="10" t="s">
        <v>1464</v>
      </c>
    </row>
    <row collapsed="false" customFormat="true" customHeight="true" hidden="false" ht="22.5" outlineLevel="0" r="251" s="32">
      <c r="B251" s="171"/>
      <c r="C251" s="248" t="s">
        <v>318</v>
      </c>
      <c r="D251" s="248" t="s">
        <v>295</v>
      </c>
      <c r="E251" s="249" t="s">
        <v>1465</v>
      </c>
      <c r="F251" s="250" t="s">
        <v>1466</v>
      </c>
      <c r="G251" s="250"/>
      <c r="H251" s="250"/>
      <c r="I251" s="250"/>
      <c r="J251" s="251" t="s">
        <v>699</v>
      </c>
      <c r="K251" s="252" t="n">
        <v>8</v>
      </c>
      <c r="L251" s="253" t="n">
        <v>0</v>
      </c>
      <c r="M251" s="253"/>
      <c r="N251" s="254" t="n">
        <f aca="false">ROUND(L251*K251)</f>
        <v>0</v>
      </c>
      <c r="O251" s="254"/>
      <c r="P251" s="254"/>
      <c r="Q251" s="254"/>
      <c r="R251" s="173"/>
      <c r="T251" s="213"/>
      <c r="U251" s="44" t="s">
        <v>43</v>
      </c>
      <c r="V251" s="34"/>
      <c r="W251" s="214" t="n">
        <f aca="false">V251*K251</f>
        <v>0</v>
      </c>
      <c r="X251" s="214" t="n">
        <v>0</v>
      </c>
      <c r="Y251" s="214" t="n">
        <f aca="false">X251*K251</f>
        <v>0</v>
      </c>
      <c r="Z251" s="214" t="n">
        <v>0</v>
      </c>
      <c r="AA251" s="215" t="n">
        <f aca="false">Z251*K251</f>
        <v>0</v>
      </c>
      <c r="AR251" s="10" t="s">
        <v>258</v>
      </c>
      <c r="AT251" s="10" t="s">
        <v>295</v>
      </c>
      <c r="AU251" s="10" t="s">
        <v>218</v>
      </c>
      <c r="AY251" s="10" t="s">
        <v>175</v>
      </c>
      <c r="BE251" s="134" t="e">
        <f aca="false">IF(U251="základní";N251;0)</f>
        <v>#VALUE!</v>
      </c>
      <c r="BF251" s="134" t="e">
        <f aca="false">IF(U251="snížená";N251;0)</f>
        <v>#VALUE!</v>
      </c>
      <c r="BG251" s="134" t="e">
        <f aca="false">IF(U251="zákl. přenesená";N251;0)</f>
        <v>#VALUE!</v>
      </c>
      <c r="BH251" s="134" t="e">
        <f aca="false">IF(U251="sníž. přenesená";N251;0)</f>
        <v>#VALUE!</v>
      </c>
      <c r="BI251" s="134" t="e">
        <f aca="false">IF(U251="nulová";N251;0)</f>
        <v>#VALUE!</v>
      </c>
      <c r="BJ251" s="10" t="s">
        <v>88</v>
      </c>
      <c r="BK251" s="134" t="e">
        <f aca="false">ROUND(L251*K251;2)</f>
        <v>#VALUE!</v>
      </c>
      <c r="BL251" s="10" t="s">
        <v>181</v>
      </c>
      <c r="BM251" s="10" t="s">
        <v>1467</v>
      </c>
    </row>
    <row collapsed="false" customFormat="true" customHeight="true" hidden="false" ht="31.5" outlineLevel="0" r="252" s="32">
      <c r="B252" s="171"/>
      <c r="C252" s="248" t="s">
        <v>1468</v>
      </c>
      <c r="D252" s="248" t="s">
        <v>295</v>
      </c>
      <c r="E252" s="249" t="s">
        <v>1469</v>
      </c>
      <c r="F252" s="250" t="s">
        <v>1470</v>
      </c>
      <c r="G252" s="250"/>
      <c r="H252" s="250"/>
      <c r="I252" s="250"/>
      <c r="J252" s="251" t="s">
        <v>699</v>
      </c>
      <c r="K252" s="252" t="n">
        <v>8</v>
      </c>
      <c r="L252" s="253" t="n">
        <v>0</v>
      </c>
      <c r="M252" s="253"/>
      <c r="N252" s="254" t="n">
        <f aca="false">ROUND(L252*K252)</f>
        <v>0</v>
      </c>
      <c r="O252" s="254"/>
      <c r="P252" s="254"/>
      <c r="Q252" s="254"/>
      <c r="R252" s="173"/>
      <c r="T252" s="213"/>
      <c r="U252" s="44" t="s">
        <v>43</v>
      </c>
      <c r="V252" s="34"/>
      <c r="W252" s="214" t="n">
        <f aca="false">V252*K252</f>
        <v>0</v>
      </c>
      <c r="X252" s="214" t="n">
        <v>0</v>
      </c>
      <c r="Y252" s="214" t="n">
        <f aca="false">X252*K252</f>
        <v>0</v>
      </c>
      <c r="Z252" s="214" t="n">
        <v>0</v>
      </c>
      <c r="AA252" s="215" t="n">
        <f aca="false">Z252*K252</f>
        <v>0</v>
      </c>
      <c r="AR252" s="10" t="s">
        <v>258</v>
      </c>
      <c r="AT252" s="10" t="s">
        <v>295</v>
      </c>
      <c r="AU252" s="10" t="s">
        <v>218</v>
      </c>
      <c r="AY252" s="10" t="s">
        <v>175</v>
      </c>
      <c r="BE252" s="134" t="e">
        <f aca="false">IF(U252="základní";N252;0)</f>
        <v>#VALUE!</v>
      </c>
      <c r="BF252" s="134" t="e">
        <f aca="false">IF(U252="snížená";N252;0)</f>
        <v>#VALUE!</v>
      </c>
      <c r="BG252" s="134" t="e">
        <f aca="false">IF(U252="zákl. přenesená";N252;0)</f>
        <v>#VALUE!</v>
      </c>
      <c r="BH252" s="134" t="e">
        <f aca="false">IF(U252="sníž. přenesená";N252;0)</f>
        <v>#VALUE!</v>
      </c>
      <c r="BI252" s="134" t="e">
        <f aca="false">IF(U252="nulová";N252;0)</f>
        <v>#VALUE!</v>
      </c>
      <c r="BJ252" s="10" t="s">
        <v>88</v>
      </c>
      <c r="BK252" s="134" t="e">
        <f aca="false">ROUND(L252*K252;2)</f>
        <v>#VALUE!</v>
      </c>
      <c r="BL252" s="10" t="s">
        <v>181</v>
      </c>
      <c r="BM252" s="10" t="s">
        <v>1471</v>
      </c>
    </row>
    <row collapsed="false" customFormat="true" customHeight="true" hidden="false" ht="31.5" outlineLevel="0" r="253" s="32">
      <c r="B253" s="171"/>
      <c r="C253" s="248" t="s">
        <v>687</v>
      </c>
      <c r="D253" s="248" t="s">
        <v>295</v>
      </c>
      <c r="E253" s="249" t="s">
        <v>1472</v>
      </c>
      <c r="F253" s="250" t="s">
        <v>1473</v>
      </c>
      <c r="G253" s="250"/>
      <c r="H253" s="250"/>
      <c r="I253" s="250"/>
      <c r="J253" s="251" t="s">
        <v>699</v>
      </c>
      <c r="K253" s="252" t="n">
        <v>8</v>
      </c>
      <c r="L253" s="253" t="n">
        <v>0</v>
      </c>
      <c r="M253" s="253"/>
      <c r="N253" s="254" t="n">
        <f aca="false">ROUND(L253*K253)</f>
        <v>0</v>
      </c>
      <c r="O253" s="254"/>
      <c r="P253" s="254"/>
      <c r="Q253" s="254"/>
      <c r="R253" s="173"/>
      <c r="T253" s="213"/>
      <c r="U253" s="44" t="s">
        <v>43</v>
      </c>
      <c r="V253" s="34"/>
      <c r="W253" s="214" t="n">
        <f aca="false">V253*K253</f>
        <v>0</v>
      </c>
      <c r="X253" s="214" t="n">
        <v>0</v>
      </c>
      <c r="Y253" s="214" t="n">
        <f aca="false">X253*K253</f>
        <v>0</v>
      </c>
      <c r="Z253" s="214" t="n">
        <v>0</v>
      </c>
      <c r="AA253" s="215" t="n">
        <f aca="false">Z253*K253</f>
        <v>0</v>
      </c>
      <c r="AR253" s="10" t="s">
        <v>258</v>
      </c>
      <c r="AT253" s="10" t="s">
        <v>295</v>
      </c>
      <c r="AU253" s="10" t="s">
        <v>218</v>
      </c>
      <c r="AY253" s="10" t="s">
        <v>175</v>
      </c>
      <c r="BE253" s="134" t="e">
        <f aca="false">IF(U253="základní";N253;0)</f>
        <v>#VALUE!</v>
      </c>
      <c r="BF253" s="134" t="e">
        <f aca="false">IF(U253="snížená";N253;0)</f>
        <v>#VALUE!</v>
      </c>
      <c r="BG253" s="134" t="e">
        <f aca="false">IF(U253="zákl. přenesená";N253;0)</f>
        <v>#VALUE!</v>
      </c>
      <c r="BH253" s="134" t="e">
        <f aca="false">IF(U253="sníž. přenesená";N253;0)</f>
        <v>#VALUE!</v>
      </c>
      <c r="BI253" s="134" t="e">
        <f aca="false">IF(U253="nulová";N253;0)</f>
        <v>#VALUE!</v>
      </c>
      <c r="BJ253" s="10" t="s">
        <v>88</v>
      </c>
      <c r="BK253" s="134" t="e">
        <f aca="false">ROUND(L253*K253;2)</f>
        <v>#VALUE!</v>
      </c>
      <c r="BL253" s="10" t="s">
        <v>181</v>
      </c>
      <c r="BM253" s="10" t="s">
        <v>1474</v>
      </c>
    </row>
    <row collapsed="false" customFormat="true" customHeight="true" hidden="false" ht="22.5" outlineLevel="0" r="254" s="32">
      <c r="B254" s="171"/>
      <c r="C254" s="248" t="s">
        <v>810</v>
      </c>
      <c r="D254" s="248" t="s">
        <v>295</v>
      </c>
      <c r="E254" s="249" t="s">
        <v>1475</v>
      </c>
      <c r="F254" s="250" t="s">
        <v>1476</v>
      </c>
      <c r="G254" s="250"/>
      <c r="H254" s="250"/>
      <c r="I254" s="250"/>
      <c r="J254" s="251" t="s">
        <v>699</v>
      </c>
      <c r="K254" s="252" t="n">
        <v>8</v>
      </c>
      <c r="L254" s="253" t="n">
        <v>0</v>
      </c>
      <c r="M254" s="253"/>
      <c r="N254" s="254" t="n">
        <f aca="false">ROUND(L254*K254)</f>
        <v>0</v>
      </c>
      <c r="O254" s="254"/>
      <c r="P254" s="254"/>
      <c r="Q254" s="254"/>
      <c r="R254" s="173"/>
      <c r="T254" s="213"/>
      <c r="U254" s="44" t="s">
        <v>43</v>
      </c>
      <c r="V254" s="34"/>
      <c r="W254" s="214" t="n">
        <f aca="false">V254*K254</f>
        <v>0</v>
      </c>
      <c r="X254" s="214" t="n">
        <v>0</v>
      </c>
      <c r="Y254" s="214" t="n">
        <f aca="false">X254*K254</f>
        <v>0</v>
      </c>
      <c r="Z254" s="214" t="n">
        <v>0</v>
      </c>
      <c r="AA254" s="215" t="n">
        <f aca="false">Z254*K254</f>
        <v>0</v>
      </c>
      <c r="AR254" s="10" t="s">
        <v>258</v>
      </c>
      <c r="AT254" s="10" t="s">
        <v>295</v>
      </c>
      <c r="AU254" s="10" t="s">
        <v>218</v>
      </c>
      <c r="AY254" s="10" t="s">
        <v>175</v>
      </c>
      <c r="BE254" s="134" t="e">
        <f aca="false">IF(U254="základní";N254;0)</f>
        <v>#VALUE!</v>
      </c>
      <c r="BF254" s="134" t="e">
        <f aca="false">IF(U254="snížená";N254;0)</f>
        <v>#VALUE!</v>
      </c>
      <c r="BG254" s="134" t="e">
        <f aca="false">IF(U254="zákl. přenesená";N254;0)</f>
        <v>#VALUE!</v>
      </c>
      <c r="BH254" s="134" t="e">
        <f aca="false">IF(U254="sníž. přenesená";N254;0)</f>
        <v>#VALUE!</v>
      </c>
      <c r="BI254" s="134" t="e">
        <f aca="false">IF(U254="nulová";N254;0)</f>
        <v>#VALUE!</v>
      </c>
      <c r="BJ254" s="10" t="s">
        <v>88</v>
      </c>
      <c r="BK254" s="134" t="e">
        <f aca="false">ROUND(L254*K254;2)</f>
        <v>#VALUE!</v>
      </c>
      <c r="BL254" s="10" t="s">
        <v>181</v>
      </c>
      <c r="BM254" s="10" t="s">
        <v>1477</v>
      </c>
    </row>
    <row collapsed="false" customFormat="true" customHeight="true" hidden="false" ht="22.5" outlineLevel="0" r="255" s="32">
      <c r="B255" s="171"/>
      <c r="C255" s="248" t="s">
        <v>814</v>
      </c>
      <c r="D255" s="248" t="s">
        <v>295</v>
      </c>
      <c r="E255" s="249" t="s">
        <v>1478</v>
      </c>
      <c r="F255" s="250" t="s">
        <v>1479</v>
      </c>
      <c r="G255" s="250"/>
      <c r="H255" s="250"/>
      <c r="I255" s="250"/>
      <c r="J255" s="251" t="s">
        <v>699</v>
      </c>
      <c r="K255" s="252" t="n">
        <v>8</v>
      </c>
      <c r="L255" s="253" t="n">
        <v>0</v>
      </c>
      <c r="M255" s="253"/>
      <c r="N255" s="254" t="n">
        <f aca="false">ROUND(L255*K255)</f>
        <v>0</v>
      </c>
      <c r="O255" s="254"/>
      <c r="P255" s="254"/>
      <c r="Q255" s="254"/>
      <c r="R255" s="173"/>
      <c r="T255" s="213"/>
      <c r="U255" s="44" t="s">
        <v>43</v>
      </c>
      <c r="V255" s="34"/>
      <c r="W255" s="214" t="n">
        <f aca="false">V255*K255</f>
        <v>0</v>
      </c>
      <c r="X255" s="214" t="n">
        <v>0</v>
      </c>
      <c r="Y255" s="214" t="n">
        <f aca="false">X255*K255</f>
        <v>0</v>
      </c>
      <c r="Z255" s="214" t="n">
        <v>0</v>
      </c>
      <c r="AA255" s="215" t="n">
        <f aca="false">Z255*K255</f>
        <v>0</v>
      </c>
      <c r="AR255" s="10" t="s">
        <v>258</v>
      </c>
      <c r="AT255" s="10" t="s">
        <v>295</v>
      </c>
      <c r="AU255" s="10" t="s">
        <v>218</v>
      </c>
      <c r="AY255" s="10" t="s">
        <v>175</v>
      </c>
      <c r="BE255" s="134" t="e">
        <f aca="false">IF(U255="základní";N255;0)</f>
        <v>#VALUE!</v>
      </c>
      <c r="BF255" s="134" t="e">
        <f aca="false">IF(U255="snížená";N255;0)</f>
        <v>#VALUE!</v>
      </c>
      <c r="BG255" s="134" t="e">
        <f aca="false">IF(U255="zákl. přenesená";N255;0)</f>
        <v>#VALUE!</v>
      </c>
      <c r="BH255" s="134" t="e">
        <f aca="false">IF(U255="sníž. přenesená";N255;0)</f>
        <v>#VALUE!</v>
      </c>
      <c r="BI255" s="134" t="e">
        <f aca="false">IF(U255="nulová";N255;0)</f>
        <v>#VALUE!</v>
      </c>
      <c r="BJ255" s="10" t="s">
        <v>88</v>
      </c>
      <c r="BK255" s="134" t="e">
        <f aca="false">ROUND(L255*K255;2)</f>
        <v>#VALUE!</v>
      </c>
      <c r="BL255" s="10" t="s">
        <v>181</v>
      </c>
      <c r="BM255" s="10" t="s">
        <v>1480</v>
      </c>
    </row>
    <row collapsed="false" customFormat="true" customHeight="true" hidden="false" ht="22.5" outlineLevel="0" r="256" s="32">
      <c r="B256" s="171"/>
      <c r="C256" s="248" t="s">
        <v>572</v>
      </c>
      <c r="D256" s="248" t="s">
        <v>295</v>
      </c>
      <c r="E256" s="249" t="s">
        <v>1481</v>
      </c>
      <c r="F256" s="250" t="s">
        <v>1482</v>
      </c>
      <c r="G256" s="250"/>
      <c r="H256" s="250"/>
      <c r="I256" s="250"/>
      <c r="J256" s="251" t="s">
        <v>699</v>
      </c>
      <c r="K256" s="252" t="n">
        <v>12</v>
      </c>
      <c r="L256" s="253" t="n">
        <v>0</v>
      </c>
      <c r="M256" s="253"/>
      <c r="N256" s="254" t="n">
        <f aca="false">ROUND(L256*K256)</f>
        <v>0</v>
      </c>
      <c r="O256" s="254"/>
      <c r="P256" s="254"/>
      <c r="Q256" s="254"/>
      <c r="R256" s="173"/>
      <c r="T256" s="213"/>
      <c r="U256" s="44" t="s">
        <v>43</v>
      </c>
      <c r="V256" s="34"/>
      <c r="W256" s="214" t="n">
        <f aca="false">V256*K256</f>
        <v>0</v>
      </c>
      <c r="X256" s="214" t="n">
        <v>0.0007</v>
      </c>
      <c r="Y256" s="214" t="n">
        <f aca="false">X256*K256</f>
        <v>0.0084</v>
      </c>
      <c r="Z256" s="214" t="n">
        <v>0</v>
      </c>
      <c r="AA256" s="215" t="n">
        <f aca="false">Z256*K256</f>
        <v>0</v>
      </c>
      <c r="AR256" s="10" t="s">
        <v>258</v>
      </c>
      <c r="AT256" s="10" t="s">
        <v>295</v>
      </c>
      <c r="AU256" s="10" t="s">
        <v>218</v>
      </c>
      <c r="AY256" s="10" t="s">
        <v>175</v>
      </c>
      <c r="BE256" s="134" t="e">
        <f aca="false">IF(U256="základní";N256;0)</f>
        <v>#VALUE!</v>
      </c>
      <c r="BF256" s="134" t="e">
        <f aca="false">IF(U256="snížená";N256;0)</f>
        <v>#VALUE!</v>
      </c>
      <c r="BG256" s="134" t="e">
        <f aca="false">IF(U256="zákl. přenesená";N256;0)</f>
        <v>#VALUE!</v>
      </c>
      <c r="BH256" s="134" t="e">
        <f aca="false">IF(U256="sníž. přenesená";N256;0)</f>
        <v>#VALUE!</v>
      </c>
      <c r="BI256" s="134" t="e">
        <f aca="false">IF(U256="nulová";N256;0)</f>
        <v>#VALUE!</v>
      </c>
      <c r="BJ256" s="10" t="s">
        <v>88</v>
      </c>
      <c r="BK256" s="134" t="e">
        <f aca="false">ROUND(L256*K256;2)</f>
        <v>#VALUE!</v>
      </c>
      <c r="BL256" s="10" t="s">
        <v>181</v>
      </c>
      <c r="BM256" s="10" t="s">
        <v>1483</v>
      </c>
    </row>
    <row collapsed="false" customFormat="true" customHeight="true" hidden="false" ht="31.5" outlineLevel="0" r="257" s="32">
      <c r="B257" s="171"/>
      <c r="C257" s="206" t="s">
        <v>176</v>
      </c>
      <c r="D257" s="206" t="s">
        <v>177</v>
      </c>
      <c r="E257" s="207" t="s">
        <v>1439</v>
      </c>
      <c r="F257" s="208" t="s">
        <v>1440</v>
      </c>
      <c r="G257" s="208"/>
      <c r="H257" s="208"/>
      <c r="I257" s="208"/>
      <c r="J257" s="209" t="s">
        <v>391</v>
      </c>
      <c r="K257" s="257" t="n">
        <v>0</v>
      </c>
      <c r="L257" s="211" t="n">
        <v>0</v>
      </c>
      <c r="M257" s="211"/>
      <c r="N257" s="212" t="n">
        <f aca="false">ROUND(L257*K257)</f>
        <v>0</v>
      </c>
      <c r="O257" s="212"/>
      <c r="P257" s="212"/>
      <c r="Q257" s="212"/>
      <c r="R257" s="173"/>
      <c r="T257" s="213"/>
      <c r="U257" s="44" t="s">
        <v>43</v>
      </c>
      <c r="V257" s="34"/>
      <c r="W257" s="214" t="n">
        <f aca="false">V257*K257</f>
        <v>0</v>
      </c>
      <c r="X257" s="214" t="n">
        <v>0</v>
      </c>
      <c r="Y257" s="214" t="n">
        <f aca="false">X257*K257</f>
        <v>0</v>
      </c>
      <c r="Z257" s="214" t="n">
        <v>0</v>
      </c>
      <c r="AA257" s="215" t="n">
        <f aca="false">Z257*K257</f>
        <v>0</v>
      </c>
      <c r="AR257" s="10" t="s">
        <v>181</v>
      </c>
      <c r="AT257" s="10" t="s">
        <v>177</v>
      </c>
      <c r="AU257" s="10" t="s">
        <v>218</v>
      </c>
      <c r="AY257" s="10" t="s">
        <v>175</v>
      </c>
      <c r="BE257" s="134" t="e">
        <f aca="false">IF(U257="základní";N257;0)</f>
        <v>#VALUE!</v>
      </c>
      <c r="BF257" s="134" t="e">
        <f aca="false">IF(U257="snížená";N257;0)</f>
        <v>#VALUE!</v>
      </c>
      <c r="BG257" s="134" t="e">
        <f aca="false">IF(U257="zákl. přenesená";N257;0)</f>
        <v>#VALUE!</v>
      </c>
      <c r="BH257" s="134" t="e">
        <f aca="false">IF(U257="sníž. přenesená";N257;0)</f>
        <v>#VALUE!</v>
      </c>
      <c r="BI257" s="134" t="e">
        <f aca="false">IF(U257="nulová";N257;0)</f>
        <v>#VALUE!</v>
      </c>
      <c r="BJ257" s="10" t="s">
        <v>88</v>
      </c>
      <c r="BK257" s="134" t="e">
        <f aca="false">ROUND(L257*K257;2)</f>
        <v>#VALUE!</v>
      </c>
      <c r="BL257" s="10" t="s">
        <v>181</v>
      </c>
      <c r="BM257" s="10" t="s">
        <v>1484</v>
      </c>
    </row>
    <row collapsed="false" customFormat="true" customHeight="true" hidden="false" ht="72.35" outlineLevel="0" r="258" s="32">
      <c r="B258" s="33"/>
      <c r="C258" s="34"/>
      <c r="D258" s="196" t="s">
        <v>924</v>
      </c>
      <c r="E258" s="34"/>
      <c r="F258" s="34" t="s">
        <v>1485</v>
      </c>
      <c r="G258" s="34"/>
      <c r="H258" s="34"/>
      <c r="I258" s="34"/>
      <c r="J258" s="34"/>
      <c r="K258" s="34"/>
      <c r="L258" s="34"/>
      <c r="M258" s="34"/>
      <c r="N258" s="276" t="n">
        <f aca="false">BK258</f>
        <v>0</v>
      </c>
      <c r="O258" s="276"/>
      <c r="P258" s="276"/>
      <c r="Q258" s="276"/>
      <c r="R258" s="35"/>
      <c r="T258" s="269"/>
      <c r="U258" s="34"/>
      <c r="V258" s="34"/>
      <c r="W258" s="34"/>
      <c r="X258" s="34"/>
      <c r="Y258" s="34"/>
      <c r="Z258" s="34"/>
      <c r="AA258" s="81"/>
      <c r="AT258" s="10" t="s">
        <v>75</v>
      </c>
      <c r="AU258" s="10" t="s">
        <v>76</v>
      </c>
      <c r="AY258" s="10" t="s">
        <v>925</v>
      </c>
      <c r="BK258" s="134" t="n">
        <f aca="false">SUM(BK259:BK263)</f>
        <v>0</v>
      </c>
    </row>
    <row collapsed="false" customFormat="true" customHeight="true" hidden="false" ht="22.35" outlineLevel="0" r="259" s="32">
      <c r="B259" s="33"/>
      <c r="C259" s="270"/>
      <c r="D259" s="270" t="s">
        <v>177</v>
      </c>
      <c r="E259" s="271"/>
      <c r="F259" s="272"/>
      <c r="G259" s="272"/>
      <c r="H259" s="272"/>
      <c r="I259" s="272"/>
      <c r="J259" s="273"/>
      <c r="K259" s="257"/>
      <c r="L259" s="211"/>
      <c r="M259" s="211"/>
      <c r="N259" s="274" t="n">
        <f aca="false">BK259</f>
        <v>0</v>
      </c>
      <c r="O259" s="274"/>
      <c r="P259" s="274"/>
      <c r="Q259" s="274"/>
      <c r="R259" s="35"/>
      <c r="T259" s="213"/>
      <c r="U259" s="275" t="s">
        <v>43</v>
      </c>
      <c r="V259" s="34"/>
      <c r="W259" s="34"/>
      <c r="X259" s="34"/>
      <c r="Y259" s="34"/>
      <c r="Z259" s="34"/>
      <c r="AA259" s="81"/>
      <c r="AT259" s="10" t="s">
        <v>925</v>
      </c>
      <c r="AU259" s="10" t="s">
        <v>83</v>
      </c>
      <c r="AY259" s="10" t="s">
        <v>925</v>
      </c>
      <c r="BE259" s="134" t="n">
        <f aca="false">IF(U259="základní",N259,0)</f>
        <v>0</v>
      </c>
      <c r="BF259" s="134" t="n">
        <f aca="false">IF(U259="snížená",N259,0)</f>
        <v>0</v>
      </c>
      <c r="BG259" s="134" t="n">
        <f aca="false">IF(U259="zákl. přenesená",N259,0)</f>
        <v>0</v>
      </c>
      <c r="BH259" s="134" t="n">
        <f aca="false">IF(U259="sníž. přenesená",N259,0)</f>
        <v>0</v>
      </c>
      <c r="BI259" s="134" t="n">
        <f aca="false">IF(U259="nulová",N259,0)</f>
        <v>0</v>
      </c>
      <c r="BJ259" s="10" t="s">
        <v>88</v>
      </c>
      <c r="BK259" s="134" t="n">
        <f aca="false">L259*K259</f>
        <v>0</v>
      </c>
    </row>
    <row collapsed="false" customFormat="true" customHeight="true" hidden="false" ht="22.35" outlineLevel="0" r="260" s="32">
      <c r="B260" s="33"/>
      <c r="C260" s="270"/>
      <c r="D260" s="270" t="s">
        <v>177</v>
      </c>
      <c r="E260" s="271"/>
      <c r="F260" s="272"/>
      <c r="G260" s="272"/>
      <c r="H260" s="272"/>
      <c r="I260" s="272"/>
      <c r="J260" s="273"/>
      <c r="K260" s="257"/>
      <c r="L260" s="211"/>
      <c r="M260" s="211"/>
      <c r="N260" s="274" t="n">
        <f aca="false">BK260</f>
        <v>0</v>
      </c>
      <c r="O260" s="274"/>
      <c r="P260" s="274"/>
      <c r="Q260" s="274"/>
      <c r="R260" s="35"/>
      <c r="T260" s="213"/>
      <c r="U260" s="275" t="s">
        <v>43</v>
      </c>
      <c r="V260" s="34"/>
      <c r="W260" s="34"/>
      <c r="X260" s="34"/>
      <c r="Y260" s="34"/>
      <c r="Z260" s="34"/>
      <c r="AA260" s="81"/>
      <c r="AT260" s="10" t="s">
        <v>925</v>
      </c>
      <c r="AU260" s="10" t="s">
        <v>83</v>
      </c>
      <c r="AY260" s="10" t="s">
        <v>925</v>
      </c>
      <c r="BE260" s="134" t="n">
        <f aca="false">IF(U260="základní",N260,0)</f>
        <v>0</v>
      </c>
      <c r="BF260" s="134" t="n">
        <f aca="false">IF(U260="snížená",N260,0)</f>
        <v>0</v>
      </c>
      <c r="BG260" s="134" t="n">
        <f aca="false">IF(U260="zákl. přenesená",N260,0)</f>
        <v>0</v>
      </c>
      <c r="BH260" s="134" t="n">
        <f aca="false">IF(U260="sníž. přenesená",N260,0)</f>
        <v>0</v>
      </c>
      <c r="BI260" s="134" t="n">
        <f aca="false">IF(U260="nulová",N260,0)</f>
        <v>0</v>
      </c>
      <c r="BJ260" s="10" t="s">
        <v>88</v>
      </c>
      <c r="BK260" s="134" t="n">
        <f aca="false">L260*K260</f>
        <v>0</v>
      </c>
    </row>
    <row collapsed="false" customFormat="true" customHeight="true" hidden="false" ht="22.35" outlineLevel="0" r="261" s="32">
      <c r="B261" s="33"/>
      <c r="C261" s="270"/>
      <c r="D261" s="270" t="s">
        <v>177</v>
      </c>
      <c r="E261" s="271"/>
      <c r="F261" s="272"/>
      <c r="G261" s="272"/>
      <c r="H261" s="272"/>
      <c r="I261" s="272"/>
      <c r="J261" s="273"/>
      <c r="K261" s="257"/>
      <c r="L261" s="211"/>
      <c r="M261" s="211"/>
      <c r="N261" s="274" t="n">
        <f aca="false">BK261</f>
        <v>0</v>
      </c>
      <c r="O261" s="274"/>
      <c r="P261" s="274"/>
      <c r="Q261" s="274"/>
      <c r="R261" s="35"/>
      <c r="T261" s="213"/>
      <c r="U261" s="275" t="s">
        <v>43</v>
      </c>
      <c r="V261" s="34"/>
      <c r="W261" s="34"/>
      <c r="X261" s="34"/>
      <c r="Y261" s="34"/>
      <c r="Z261" s="34"/>
      <c r="AA261" s="81"/>
      <c r="AT261" s="10" t="s">
        <v>925</v>
      </c>
      <c r="AU261" s="10" t="s">
        <v>83</v>
      </c>
      <c r="AY261" s="10" t="s">
        <v>925</v>
      </c>
      <c r="BE261" s="134" t="n">
        <f aca="false">IF(U261="základní",N261,0)</f>
        <v>0</v>
      </c>
      <c r="BF261" s="134" t="n">
        <f aca="false">IF(U261="snížená",N261,0)</f>
        <v>0</v>
      </c>
      <c r="BG261" s="134" t="n">
        <f aca="false">IF(U261="zákl. přenesená",N261,0)</f>
        <v>0</v>
      </c>
      <c r="BH261" s="134" t="n">
        <f aca="false">IF(U261="sníž. přenesená",N261,0)</f>
        <v>0</v>
      </c>
      <c r="BI261" s="134" t="n">
        <f aca="false">IF(U261="nulová",N261,0)</f>
        <v>0</v>
      </c>
      <c r="BJ261" s="10" t="s">
        <v>88</v>
      </c>
      <c r="BK261" s="134" t="n">
        <f aca="false">L261*K261</f>
        <v>0</v>
      </c>
    </row>
    <row collapsed="false" customFormat="true" customHeight="true" hidden="false" ht="22.35" outlineLevel="0" r="262" s="32">
      <c r="B262" s="33"/>
      <c r="C262" s="270"/>
      <c r="D262" s="270" t="s">
        <v>177</v>
      </c>
      <c r="E262" s="271"/>
      <c r="F262" s="272"/>
      <c r="G262" s="272"/>
      <c r="H262" s="272"/>
      <c r="I262" s="272"/>
      <c r="J262" s="273"/>
      <c r="K262" s="257"/>
      <c r="L262" s="211"/>
      <c r="M262" s="211"/>
      <c r="N262" s="274" t="n">
        <f aca="false">BK262</f>
        <v>0</v>
      </c>
      <c r="O262" s="274"/>
      <c r="P262" s="274"/>
      <c r="Q262" s="274"/>
      <c r="R262" s="35"/>
      <c r="T262" s="213"/>
      <c r="U262" s="275" t="s">
        <v>43</v>
      </c>
      <c r="V262" s="34"/>
      <c r="W262" s="34"/>
      <c r="X262" s="34"/>
      <c r="Y262" s="34"/>
      <c r="Z262" s="34"/>
      <c r="AA262" s="81"/>
      <c r="AT262" s="10" t="s">
        <v>925</v>
      </c>
      <c r="AU262" s="10" t="s">
        <v>83</v>
      </c>
      <c r="AY262" s="10" t="s">
        <v>925</v>
      </c>
      <c r="BE262" s="134" t="n">
        <f aca="false">IF(U262="základní",N262,0)</f>
        <v>0</v>
      </c>
      <c r="BF262" s="134" t="n">
        <f aca="false">IF(U262="snížená",N262,0)</f>
        <v>0</v>
      </c>
      <c r="BG262" s="134" t="n">
        <f aca="false">IF(U262="zákl. přenesená",N262,0)</f>
        <v>0</v>
      </c>
      <c r="BH262" s="134" t="n">
        <f aca="false">IF(U262="sníž. přenesená",N262,0)</f>
        <v>0</v>
      </c>
      <c r="BI262" s="134" t="n">
        <f aca="false">IF(U262="nulová",N262,0)</f>
        <v>0</v>
      </c>
      <c r="BJ262" s="10" t="s">
        <v>88</v>
      </c>
      <c r="BK262" s="134" t="n">
        <f aca="false">L262*K262</f>
        <v>0</v>
      </c>
    </row>
    <row collapsed="false" customFormat="true" customHeight="true" hidden="false" ht="22.35" outlineLevel="0" r="263" s="32">
      <c r="B263" s="33"/>
      <c r="C263" s="270"/>
      <c r="D263" s="270" t="s">
        <v>177</v>
      </c>
      <c r="E263" s="271"/>
      <c r="F263" s="272"/>
      <c r="G263" s="272"/>
      <c r="H263" s="272"/>
      <c r="I263" s="272"/>
      <c r="J263" s="273"/>
      <c r="K263" s="257"/>
      <c r="L263" s="211"/>
      <c r="M263" s="211"/>
      <c r="N263" s="274" t="n">
        <f aca="false">BK263</f>
        <v>0</v>
      </c>
      <c r="O263" s="274"/>
      <c r="P263" s="274"/>
      <c r="Q263" s="274"/>
      <c r="R263" s="35"/>
      <c r="T263" s="213"/>
      <c r="U263" s="275" t="s">
        <v>43</v>
      </c>
      <c r="V263" s="59"/>
      <c r="W263" s="59"/>
      <c r="X263" s="59"/>
      <c r="Y263" s="59"/>
      <c r="Z263" s="59"/>
      <c r="AA263" s="61"/>
      <c r="AT263" s="10" t="s">
        <v>925</v>
      </c>
      <c r="AU263" s="10" t="s">
        <v>83</v>
      </c>
      <c r="AY263" s="10" t="s">
        <v>925</v>
      </c>
      <c r="BE263" s="134" t="n">
        <f aca="false">IF(U263="základní",N263,0)</f>
        <v>0</v>
      </c>
      <c r="BF263" s="134" t="n">
        <f aca="false">IF(U263="snížená",N263,0)</f>
        <v>0</v>
      </c>
      <c r="BG263" s="134" t="n">
        <f aca="false">IF(U263="zákl. přenesená",N263,0)</f>
        <v>0</v>
      </c>
      <c r="BH263" s="134" t="n">
        <f aca="false">IF(U263="sníž. přenesená",N263,0)</f>
        <v>0</v>
      </c>
      <c r="BI263" s="134" t="n">
        <f aca="false">IF(U263="nulová",N263,0)</f>
        <v>0</v>
      </c>
      <c r="BJ263" s="10" t="s">
        <v>88</v>
      </c>
      <c r="BK263" s="134" t="n">
        <f aca="false">L263*K263</f>
        <v>0</v>
      </c>
    </row>
    <row collapsed="false" customFormat="true" customHeight="true" hidden="false" ht="6.95" outlineLevel="0" r="264" s="32">
      <c r="B264" s="6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4"/>
    </row>
  </sheetData>
  <mergeCells count="488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U259:U264" type="list">
      <formula1>"základní,snížená,zákl. přenesená,sníž. přenesená,nulová"</formula1>
      <formula2>0</formula2>
    </dataValidation>
    <dataValidation allowBlank="true" error="Povoleny jsou hodnoty K a M." operator="between" showDropDown="false" showErrorMessage="true" showInputMessage="true" sqref="D259:D264" type="list">
      <formula1>"K,M"</formula1>
      <formula2>0</formula2>
    </dataValidation>
  </dataValidations>
  <hyperlinks>
    <hyperlink display="1) Krycí list rozpočtu" location="C2" ref="F1"/>
    <hyperlink display="2) Rekapitulace rozpočtu" location="C87" ref="H1"/>
    <hyperlink display="3) Rozpočet" location="C120" ref="L1"/>
    <hyperlink display="Rekapitulace stavby" location="'Rekapitulace stavby'!C2" ref="S1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402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4" min="4" style="0" width="4.32432432432432"/>
    <col collapsed="false" hidden="false" max="5" min="5" style="0" width="17.1621621621622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6216216216216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216216216216"/>
    <col collapsed="false" hidden="false" max="18" min="18" style="0" width="1.65540540540541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95945945945946"/>
    <col collapsed="false" hidden="true" max="65" min="44" style="0" width="0"/>
    <col collapsed="false" hidden="false" max="1025" min="66" style="0" width="8.95945945945946"/>
  </cols>
  <sheetData>
    <row collapsed="false" customFormat="false" customHeight="true" hidden="false" ht="21.75" outlineLevel="0" r="1">
      <c r="A1" s="143"/>
      <c r="B1" s="2"/>
      <c r="C1" s="2"/>
      <c r="D1" s="3" t="s">
        <v>1</v>
      </c>
      <c r="E1" s="2"/>
      <c r="F1" s="4" t="s">
        <v>117</v>
      </c>
      <c r="G1" s="4"/>
      <c r="H1" s="144" t="s">
        <v>118</v>
      </c>
      <c r="I1" s="144"/>
      <c r="J1" s="144"/>
      <c r="K1" s="144"/>
      <c r="L1" s="4" t="s">
        <v>119</v>
      </c>
      <c r="M1" s="2"/>
      <c r="N1" s="2"/>
      <c r="O1" s="3" t="s">
        <v>120</v>
      </c>
      <c r="P1" s="2"/>
      <c r="Q1" s="2"/>
      <c r="R1" s="2"/>
      <c r="S1" s="4" t="s">
        <v>121</v>
      </c>
      <c r="T1" s="4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101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88</v>
      </c>
    </row>
    <row collapsed="false" customFormat="false" customHeight="true" hidden="false" ht="36.95" outlineLevel="0" r="4">
      <c r="B4" s="14"/>
      <c r="C4" s="15" t="s">
        <v>122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collapsed="false" customFormat="false" customHeight="true" hidden="false" ht="6.95" outlineLevel="0" r="5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collapsed="false" customFormat="false" customHeight="true" hidden="false" ht="25.35" outlineLevel="0" r="6">
      <c r="B6" s="14"/>
      <c r="C6" s="19"/>
      <c r="D6" s="25" t="s">
        <v>18</v>
      </c>
      <c r="E6" s="19"/>
      <c r="F6" s="145" t="str">
        <f aca="false">'Rekapitulace stavby'!K6</f>
        <v>VÝSTAVBA BYTOVÉHO DOMU PODPOROVANÉHO BYDLENI V POTŠTÁTĚ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16"/>
    </row>
    <row collapsed="false" customFormat="false" customHeight="true" hidden="false" ht="25.35" outlineLevel="0" r="7">
      <c r="B7" s="14"/>
      <c r="C7" s="19"/>
      <c r="D7" s="25" t="s">
        <v>123</v>
      </c>
      <c r="E7" s="19"/>
      <c r="F7" s="145" t="s">
        <v>124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16"/>
    </row>
    <row collapsed="false" customFormat="true" customHeight="true" hidden="false" ht="32.85" outlineLevel="0" r="8" s="32">
      <c r="B8" s="33"/>
      <c r="C8" s="34"/>
      <c r="D8" s="23" t="s">
        <v>125</v>
      </c>
      <c r="E8" s="34"/>
      <c r="F8" s="24" t="s">
        <v>1486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35"/>
    </row>
    <row collapsed="false" customFormat="true" customHeight="true" hidden="false" ht="14.45" outlineLevel="0" r="9" s="32">
      <c r="B9" s="33"/>
      <c r="C9" s="34"/>
      <c r="D9" s="25" t="s">
        <v>20</v>
      </c>
      <c r="E9" s="34"/>
      <c r="F9" s="21"/>
      <c r="G9" s="34"/>
      <c r="H9" s="34"/>
      <c r="I9" s="34"/>
      <c r="J9" s="34"/>
      <c r="K9" s="34"/>
      <c r="L9" s="34"/>
      <c r="M9" s="25" t="s">
        <v>21</v>
      </c>
      <c r="N9" s="34"/>
      <c r="O9" s="21"/>
      <c r="P9" s="34"/>
      <c r="Q9" s="34"/>
      <c r="R9" s="35"/>
    </row>
    <row collapsed="false" customFormat="true" customHeight="true" hidden="false" ht="14.45" outlineLevel="0" r="10" s="32">
      <c r="B10" s="33"/>
      <c r="C10" s="34"/>
      <c r="D10" s="25" t="s">
        <v>22</v>
      </c>
      <c r="E10" s="34"/>
      <c r="F10" s="21"/>
      <c r="G10" s="34"/>
      <c r="H10" s="34"/>
      <c r="I10" s="34"/>
      <c r="J10" s="34"/>
      <c r="K10" s="34"/>
      <c r="L10" s="34"/>
      <c r="M10" s="25" t="s">
        <v>24</v>
      </c>
      <c r="N10" s="34"/>
      <c r="O10" s="146" t="str">
        <f aca="false">'Rekapitulace stavby'!AN8</f>
        <v>17. 12. 2016</v>
      </c>
      <c r="P10" s="146"/>
      <c r="Q10" s="34"/>
      <c r="R10" s="35"/>
    </row>
    <row collapsed="false" customFormat="true" customHeight="true" hidden="false" ht="10.9" outlineLevel="0" r="11" s="3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collapsed="false" customFormat="true" customHeight="true" hidden="false" ht="14.45" outlineLevel="0" r="12" s="32">
      <c r="B12" s="33"/>
      <c r="C12" s="34"/>
      <c r="D12" s="25" t="s">
        <v>26</v>
      </c>
      <c r="E12" s="34"/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 aca="false">IF('Rekapitulace stavby'!AN10="","",'Rekapitulace stavby'!AN10)</f>
        <v/>
      </c>
      <c r="P12" s="21"/>
      <c r="Q12" s="34"/>
      <c r="R12" s="35"/>
    </row>
    <row collapsed="false" customFormat="true" customHeight="true" hidden="false" ht="18" outlineLevel="0" r="13" s="32">
      <c r="B13" s="33"/>
      <c r="C13" s="34"/>
      <c r="D13" s="34"/>
      <c r="E13" s="21" t="str">
        <f aca="false">IF('Rekapitulace stavby'!E11="","",'Rekapitulace stavby'!E11)</f>
        <v/>
      </c>
      <c r="F13" s="34"/>
      <c r="G13" s="34"/>
      <c r="H13" s="34"/>
      <c r="I13" s="34"/>
      <c r="J13" s="34"/>
      <c r="K13" s="34"/>
      <c r="L13" s="34"/>
      <c r="M13" s="25" t="s">
        <v>28</v>
      </c>
      <c r="N13" s="34"/>
      <c r="O13" s="21" t="str">
        <f aca="false">IF('Rekapitulace stavby'!AN11="","",'Rekapitulace stavby'!AN11)</f>
        <v/>
      </c>
      <c r="P13" s="21"/>
      <c r="Q13" s="34"/>
      <c r="R13" s="35"/>
    </row>
    <row collapsed="false" customFormat="true" customHeight="true" hidden="false" ht="6.95" outlineLevel="0" r="14" s="3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collapsed="false" customFormat="true" customHeight="true" hidden="false" ht="14.45" outlineLevel="0" r="15" s="32">
      <c r="B15" s="33"/>
      <c r="C15" s="34"/>
      <c r="D15" s="25" t="s">
        <v>29</v>
      </c>
      <c r="E15" s="34"/>
      <c r="F15" s="34"/>
      <c r="G15" s="34"/>
      <c r="H15" s="34"/>
      <c r="I15" s="34"/>
      <c r="J15" s="34"/>
      <c r="K15" s="34"/>
      <c r="L15" s="34"/>
      <c r="M15" s="25" t="s">
        <v>27</v>
      </c>
      <c r="N15" s="34"/>
      <c r="O15" s="26" t="str">
        <f aca="false">IF('Rekapitulace stavby'!AN13="","",'Rekapitulace stavby'!AN13)</f>
        <v>Vyplň údaj</v>
      </c>
      <c r="P15" s="26"/>
      <c r="Q15" s="34"/>
      <c r="R15" s="35"/>
    </row>
    <row collapsed="false" customFormat="true" customHeight="true" hidden="false" ht="18" outlineLevel="0" r="16" s="32">
      <c r="B16" s="33"/>
      <c r="C16" s="34"/>
      <c r="D16" s="34"/>
      <c r="E16" s="26" t="str">
        <f aca="false">IF('Rekapitulace stavby'!E14="","",'Rekapitulace stavby'!E14)</f>
        <v>Vyplň údaj</v>
      </c>
      <c r="F16" s="26"/>
      <c r="G16" s="26"/>
      <c r="H16" s="26"/>
      <c r="I16" s="26"/>
      <c r="J16" s="26"/>
      <c r="K16" s="26"/>
      <c r="L16" s="26"/>
      <c r="M16" s="25" t="s">
        <v>28</v>
      </c>
      <c r="N16" s="34"/>
      <c r="O16" s="26" t="str">
        <f aca="false">IF('Rekapitulace stavby'!AN14="","",'Rekapitulace stavby'!AN14)</f>
        <v>Vyplň údaj</v>
      </c>
      <c r="P16" s="26"/>
      <c r="Q16" s="34"/>
      <c r="R16" s="35"/>
    </row>
    <row collapsed="false" customFormat="true" customHeight="true" hidden="false" ht="6.95" outlineLevel="0" r="17" s="3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collapsed="false" customFormat="true" customHeight="true" hidden="false" ht="14.45" outlineLevel="0" r="18" s="32">
      <c r="B18" s="33"/>
      <c r="C18" s="34"/>
      <c r="D18" s="25" t="s">
        <v>31</v>
      </c>
      <c r="E18" s="34"/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 aca="false">IF('Rekapitulace stavby'!AN16="","",'Rekapitulace stavby'!AN16)</f>
        <v/>
      </c>
      <c r="P18" s="21"/>
      <c r="Q18" s="34"/>
      <c r="R18" s="35"/>
    </row>
    <row collapsed="false" customFormat="true" customHeight="true" hidden="false" ht="18" outlineLevel="0" r="19" s="32">
      <c r="B19" s="33"/>
      <c r="C19" s="34"/>
      <c r="D19" s="34"/>
      <c r="E19" s="21" t="str">
        <f aca="false">IF('Rekapitulace stavby'!E17="","",'Rekapitulace stavby'!E17)</f>
        <v>ing.arch. Martin Janda</v>
      </c>
      <c r="F19" s="34"/>
      <c r="G19" s="34"/>
      <c r="H19" s="34"/>
      <c r="I19" s="34"/>
      <c r="J19" s="34"/>
      <c r="K19" s="34"/>
      <c r="L19" s="34"/>
      <c r="M19" s="25" t="s">
        <v>28</v>
      </c>
      <c r="N19" s="34"/>
      <c r="O19" s="21" t="str">
        <f aca="false">IF('Rekapitulace stavby'!AN17="","",'Rekapitulace stavby'!AN17)</f>
        <v/>
      </c>
      <c r="P19" s="21"/>
      <c r="Q19" s="34"/>
      <c r="R19" s="35"/>
    </row>
    <row collapsed="false" customFormat="true" customHeight="true" hidden="false" ht="6.95" outlineLevel="0" r="20" s="3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collapsed="false" customFormat="true" customHeight="true" hidden="false" ht="14.45" outlineLevel="0" r="21" s="32">
      <c r="B21" s="33"/>
      <c r="C21" s="34"/>
      <c r="D21" s="25" t="s">
        <v>34</v>
      </c>
      <c r="E21" s="34"/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 aca="false">IF('Rekapitulace stavby'!AN19="","",'Rekapitulace stavby'!AN19)</f>
        <v/>
      </c>
      <c r="P21" s="21"/>
      <c r="Q21" s="34"/>
      <c r="R21" s="35"/>
    </row>
    <row collapsed="false" customFormat="true" customHeight="true" hidden="false" ht="18" outlineLevel="0" r="22" s="32">
      <c r="B22" s="33"/>
      <c r="C22" s="34"/>
      <c r="D22" s="34"/>
      <c r="E22" s="21" t="str">
        <f aca="false">IF('Rekapitulace stavby'!E20="","",'Rekapitulace stavby'!E20)</f>
        <v/>
      </c>
      <c r="F22" s="34"/>
      <c r="G22" s="34"/>
      <c r="H22" s="34"/>
      <c r="I22" s="34"/>
      <c r="J22" s="34"/>
      <c r="K22" s="34"/>
      <c r="L22" s="34"/>
      <c r="M22" s="25" t="s">
        <v>28</v>
      </c>
      <c r="N22" s="34"/>
      <c r="O22" s="21" t="str">
        <f aca="false">IF('Rekapitulace stavby'!AN20="","",'Rekapitulace stavby'!AN20)</f>
        <v/>
      </c>
      <c r="P22" s="21"/>
      <c r="Q22" s="34"/>
      <c r="R22" s="35"/>
    </row>
    <row collapsed="false" customFormat="true" customHeight="true" hidden="false" ht="6.95" outlineLevel="0" r="23" s="3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collapsed="false" customFormat="true" customHeight="true" hidden="false" ht="14.45" outlineLevel="0" r="24" s="32">
      <c r="B24" s="33"/>
      <c r="C24" s="34"/>
      <c r="D24" s="25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collapsed="false" customFormat="true" customHeight="true" hidden="false" ht="22.5" outlineLevel="0" r="25" s="32">
      <c r="B25" s="33"/>
      <c r="C25" s="34"/>
      <c r="D25" s="34"/>
      <c r="E25" s="28"/>
      <c r="F25" s="28"/>
      <c r="G25" s="28"/>
      <c r="H25" s="28"/>
      <c r="I25" s="28"/>
      <c r="J25" s="28"/>
      <c r="K25" s="28"/>
      <c r="L25" s="28"/>
      <c r="M25" s="34"/>
      <c r="N25" s="34"/>
      <c r="O25" s="34"/>
      <c r="P25" s="34"/>
      <c r="Q25" s="34"/>
      <c r="R25" s="35"/>
    </row>
    <row collapsed="false" customFormat="true" customHeight="true" hidden="false" ht="6.95" outlineLevel="0" r="26" s="3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collapsed="false" customFormat="true" customHeight="true" hidden="false" ht="6.95" outlineLevel="0" r="27" s="32"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5"/>
    </row>
    <row collapsed="false" customFormat="true" customHeight="true" hidden="false" ht="14.45" outlineLevel="0" r="28" s="32">
      <c r="B28" s="33"/>
      <c r="C28" s="34"/>
      <c r="D28" s="147" t="s">
        <v>127</v>
      </c>
      <c r="E28" s="34"/>
      <c r="F28" s="34"/>
      <c r="G28" s="34"/>
      <c r="H28" s="34"/>
      <c r="I28" s="34"/>
      <c r="J28" s="34"/>
      <c r="K28" s="34"/>
      <c r="L28" s="34"/>
      <c r="M28" s="31" t="n">
        <f aca="false">N89</f>
        <v>0</v>
      </c>
      <c r="N28" s="31"/>
      <c r="O28" s="31"/>
      <c r="P28" s="31"/>
      <c r="Q28" s="34"/>
      <c r="R28" s="35"/>
    </row>
    <row collapsed="false" customFormat="true" customHeight="true" hidden="false" ht="14.45" outlineLevel="0" r="29" s="32">
      <c r="B29" s="33"/>
      <c r="C29" s="34"/>
      <c r="D29" s="30" t="s">
        <v>111</v>
      </c>
      <c r="E29" s="34"/>
      <c r="F29" s="34"/>
      <c r="G29" s="34"/>
      <c r="H29" s="34"/>
      <c r="I29" s="34"/>
      <c r="J29" s="34"/>
      <c r="K29" s="34"/>
      <c r="L29" s="34"/>
      <c r="M29" s="31" t="n">
        <f aca="false">N106</f>
        <v>0</v>
      </c>
      <c r="N29" s="31"/>
      <c r="O29" s="31"/>
      <c r="P29" s="31"/>
      <c r="Q29" s="34"/>
      <c r="R29" s="35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collapsed="false" customFormat="true" customHeight="true" hidden="false" ht="25.35" outlineLevel="0" r="31" s="32">
      <c r="B31" s="33"/>
      <c r="C31" s="34"/>
      <c r="D31" s="148" t="s">
        <v>39</v>
      </c>
      <c r="E31" s="34"/>
      <c r="F31" s="34"/>
      <c r="G31" s="34"/>
      <c r="H31" s="34"/>
      <c r="I31" s="34"/>
      <c r="J31" s="34"/>
      <c r="K31" s="34"/>
      <c r="L31" s="34"/>
      <c r="M31" s="149" t="n">
        <f aca="false">ROUND(M28+M29,2)</f>
        <v>0</v>
      </c>
      <c r="N31" s="149"/>
      <c r="O31" s="149"/>
      <c r="P31" s="149"/>
      <c r="Q31" s="34"/>
      <c r="R31" s="35"/>
    </row>
    <row collapsed="false" customFormat="true" customHeight="true" hidden="false" ht="6.95" outlineLevel="0" r="32" s="32">
      <c r="B32" s="33"/>
      <c r="C32" s="3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4"/>
      <c r="R32" s="35"/>
    </row>
    <row collapsed="false" customFormat="true" customHeight="true" hidden="false" ht="14.45" outlineLevel="0" r="33" s="32">
      <c r="B33" s="33"/>
      <c r="C33" s="34"/>
      <c r="D33" s="42" t="s">
        <v>40</v>
      </c>
      <c r="E33" s="42" t="s">
        <v>41</v>
      </c>
      <c r="F33" s="43" t="n">
        <v>0.21</v>
      </c>
      <c r="G33" s="150" t="s">
        <v>42</v>
      </c>
      <c r="H33" s="151" t="n">
        <f aca="false">ROUND((((SUM(BE106:BE113)+SUM(BE132:BE395))+SUM(BE397:BE401))),2)</f>
        <v>0</v>
      </c>
      <c r="I33" s="151"/>
      <c r="J33" s="151"/>
      <c r="K33" s="34"/>
      <c r="L33" s="34"/>
      <c r="M33" s="151" t="n">
        <f aca="false">ROUND(((ROUND((SUM(BE106:BE113)+SUM(BE132:BE395)), 2)*F33)+SUM(BE397:BE401)*F33),2)</f>
        <v>0</v>
      </c>
      <c r="N33" s="151"/>
      <c r="O33" s="151"/>
      <c r="P33" s="151"/>
      <c r="Q33" s="34"/>
      <c r="R33" s="35"/>
    </row>
    <row collapsed="false" customFormat="true" customHeight="true" hidden="false" ht="14.45" outlineLevel="0" r="34" s="32">
      <c r="B34" s="33"/>
      <c r="C34" s="34"/>
      <c r="D34" s="34"/>
      <c r="E34" s="42" t="s">
        <v>43</v>
      </c>
      <c r="F34" s="43" t="n">
        <v>0.15</v>
      </c>
      <c r="G34" s="150" t="s">
        <v>42</v>
      </c>
      <c r="H34" s="151" t="n">
        <f aca="false">ROUND((((SUM(BF106:BF113)+SUM(BF132:BF395))+SUM(BF397:BF401))),2)</f>
        <v>0</v>
      </c>
      <c r="I34" s="151"/>
      <c r="J34" s="151"/>
      <c r="K34" s="34"/>
      <c r="L34" s="34"/>
      <c r="M34" s="151" t="n">
        <f aca="false">ROUND(((ROUND((SUM(BF106:BF113)+SUM(BF132:BF395)), 2)*F34)+SUM(BF397:BF401)*F34),2)</f>
        <v>0</v>
      </c>
      <c r="N34" s="151"/>
      <c r="O34" s="151"/>
      <c r="P34" s="151"/>
      <c r="Q34" s="34"/>
      <c r="R34" s="35"/>
    </row>
    <row collapsed="false" customFormat="true" customHeight="true" hidden="true" ht="14.45" outlineLevel="0" r="35" s="32">
      <c r="B35" s="33"/>
      <c r="C35" s="34"/>
      <c r="D35" s="34"/>
      <c r="E35" s="42" t="s">
        <v>44</v>
      </c>
      <c r="F35" s="43" t="n">
        <v>0.21</v>
      </c>
      <c r="G35" s="150" t="s">
        <v>42</v>
      </c>
      <c r="H35" s="151" t="n">
        <f aca="false">ROUND((((SUM(BG106:BG113)+SUM(BG132:BG395))+SUM(BG397:BG401))),2)</f>
        <v>0</v>
      </c>
      <c r="I35" s="151"/>
      <c r="J35" s="151"/>
      <c r="K35" s="34"/>
      <c r="L35" s="34"/>
      <c r="M35" s="151" t="n">
        <v>0</v>
      </c>
      <c r="N35" s="151"/>
      <c r="O35" s="151"/>
      <c r="P35" s="151"/>
      <c r="Q35" s="34"/>
      <c r="R35" s="35"/>
    </row>
    <row collapsed="false" customFormat="true" customHeight="true" hidden="true" ht="14.45" outlineLevel="0" r="36" s="32">
      <c r="B36" s="33"/>
      <c r="C36" s="34"/>
      <c r="D36" s="34"/>
      <c r="E36" s="42" t="s">
        <v>45</v>
      </c>
      <c r="F36" s="43" t="n">
        <v>0.15</v>
      </c>
      <c r="G36" s="150" t="s">
        <v>42</v>
      </c>
      <c r="H36" s="151" t="n">
        <f aca="false">ROUND((((SUM(BH106:BH113)+SUM(BH132:BH395))+SUM(BH397:BH401))),2)</f>
        <v>0</v>
      </c>
      <c r="I36" s="151"/>
      <c r="J36" s="151"/>
      <c r="K36" s="34"/>
      <c r="L36" s="34"/>
      <c r="M36" s="151" t="n">
        <v>0</v>
      </c>
      <c r="N36" s="151"/>
      <c r="O36" s="151"/>
      <c r="P36" s="151"/>
      <c r="Q36" s="34"/>
      <c r="R36" s="35"/>
    </row>
    <row collapsed="false" customFormat="true" customHeight="true" hidden="true" ht="14.45" outlineLevel="0" r="37" s="32">
      <c r="B37" s="33"/>
      <c r="C37" s="34"/>
      <c r="D37" s="34"/>
      <c r="E37" s="42" t="s">
        <v>46</v>
      </c>
      <c r="F37" s="43" t="n">
        <v>0</v>
      </c>
      <c r="G37" s="150" t="s">
        <v>42</v>
      </c>
      <c r="H37" s="151" t="n">
        <f aca="false">ROUND((((SUM(BI106:BI113)+SUM(BI132:BI395))+SUM(BI397:BI401))),2)</f>
        <v>0</v>
      </c>
      <c r="I37" s="151"/>
      <c r="J37" s="151"/>
      <c r="K37" s="34"/>
      <c r="L37" s="34"/>
      <c r="M37" s="151" t="n">
        <v>0</v>
      </c>
      <c r="N37" s="151"/>
      <c r="O37" s="151"/>
      <c r="P37" s="151"/>
      <c r="Q37" s="34"/>
      <c r="R37" s="35"/>
    </row>
    <row collapsed="false" customFormat="true" customHeight="true" hidden="false" ht="6.9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collapsed="false" customFormat="true" customHeight="true" hidden="false" ht="25.35" outlineLevel="0" r="39" s="32">
      <c r="B39" s="33"/>
      <c r="C39" s="141"/>
      <c r="D39" s="152" t="s">
        <v>47</v>
      </c>
      <c r="E39" s="83"/>
      <c r="F39" s="83"/>
      <c r="G39" s="153" t="s">
        <v>48</v>
      </c>
      <c r="H39" s="154" t="s">
        <v>49</v>
      </c>
      <c r="I39" s="83"/>
      <c r="J39" s="83"/>
      <c r="K39" s="83"/>
      <c r="L39" s="155" t="n">
        <f aca="false">SUM(M31:M37)</f>
        <v>0</v>
      </c>
      <c r="M39" s="155"/>
      <c r="N39" s="155"/>
      <c r="O39" s="155"/>
      <c r="P39" s="155"/>
      <c r="Q39" s="141"/>
      <c r="R39" s="35"/>
    </row>
    <row collapsed="false" customFormat="true" customHeight="true" hidden="false" ht="14.45" outlineLevel="0" r="40" s="3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collapsed="false" customFormat="true" customHeight="true" hidden="false" ht="14.45" outlineLevel="0" r="41" s="3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collapsed="false" customFormat="false" customHeight="true" hidden="false" ht="13.5" outlineLevel="0" r="49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collapsed="false" customFormat="true" customHeight="true" hidden="false" ht="15" outlineLevel="0" r="50" s="32">
      <c r="B50" s="33"/>
      <c r="C50" s="34"/>
      <c r="D50" s="53" t="s">
        <v>50</v>
      </c>
      <c r="E50" s="54"/>
      <c r="F50" s="54"/>
      <c r="G50" s="54"/>
      <c r="H50" s="55"/>
      <c r="I50" s="34"/>
      <c r="J50" s="53" t="s">
        <v>51</v>
      </c>
      <c r="K50" s="54"/>
      <c r="L50" s="54"/>
      <c r="M50" s="54"/>
      <c r="N50" s="54"/>
      <c r="O50" s="54"/>
      <c r="P50" s="55"/>
      <c r="Q50" s="34"/>
      <c r="R50" s="35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collapsed="false" customFormat="false" customHeight="true" hidden="false" ht="13.5" outlineLevel="0" r="58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collapsed="false" customFormat="true" customHeight="true" hidden="false" ht="15" outlineLevel="0" r="59" s="32">
      <c r="B59" s="33"/>
      <c r="C59" s="34"/>
      <c r="D59" s="58" t="s">
        <v>52</v>
      </c>
      <c r="E59" s="59"/>
      <c r="F59" s="59"/>
      <c r="G59" s="60" t="s">
        <v>53</v>
      </c>
      <c r="H59" s="61"/>
      <c r="I59" s="34"/>
      <c r="J59" s="58" t="s">
        <v>52</v>
      </c>
      <c r="K59" s="59"/>
      <c r="L59" s="59"/>
      <c r="M59" s="59"/>
      <c r="N59" s="60" t="s">
        <v>53</v>
      </c>
      <c r="O59" s="59"/>
      <c r="P59" s="61"/>
      <c r="Q59" s="34"/>
      <c r="R59" s="35"/>
    </row>
    <row collapsed="false" customFormat="false" customHeight="true" hidden="false" ht="13.5" outlineLevel="0" r="60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collapsed="false" customFormat="true" customHeight="true" hidden="false" ht="15" outlineLevel="0" r="61" s="32">
      <c r="B61" s="33"/>
      <c r="C61" s="34"/>
      <c r="D61" s="53" t="s">
        <v>54</v>
      </c>
      <c r="E61" s="54"/>
      <c r="F61" s="54"/>
      <c r="G61" s="54"/>
      <c r="H61" s="55"/>
      <c r="I61" s="34"/>
      <c r="J61" s="53" t="s">
        <v>55</v>
      </c>
      <c r="K61" s="54"/>
      <c r="L61" s="54"/>
      <c r="M61" s="54"/>
      <c r="N61" s="54"/>
      <c r="O61" s="54"/>
      <c r="P61" s="55"/>
      <c r="Q61" s="34"/>
      <c r="R61" s="35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collapsed="false" customFormat="false" customHeight="true" hidden="false" ht="13.5" outlineLevel="0" r="69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collapsed="false" customFormat="true" customHeight="true" hidden="false" ht="15" outlineLevel="0" r="70" s="32">
      <c r="B70" s="33"/>
      <c r="C70" s="34"/>
      <c r="D70" s="58" t="s">
        <v>52</v>
      </c>
      <c r="E70" s="59"/>
      <c r="F70" s="59"/>
      <c r="G70" s="60" t="s">
        <v>53</v>
      </c>
      <c r="H70" s="61"/>
      <c r="I70" s="34"/>
      <c r="J70" s="58" t="s">
        <v>52</v>
      </c>
      <c r="K70" s="59"/>
      <c r="L70" s="59"/>
      <c r="M70" s="59"/>
      <c r="N70" s="60" t="s">
        <v>53</v>
      </c>
      <c r="O70" s="59"/>
      <c r="P70" s="61"/>
      <c r="Q70" s="34"/>
      <c r="R70" s="35"/>
    </row>
    <row collapsed="false" customFormat="true" customHeight="true" hidden="false" ht="14.4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collapsed="false" customFormat="true" customHeight="true" hidden="false" ht="36.95" outlineLevel="0" r="76" s="32">
      <c r="B76" s="33"/>
      <c r="C76" s="15" t="s">
        <v>128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collapsed="false" customFormat="true" customHeight="true" hidden="false" ht="6.95" outlineLevel="0" r="77" s="32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collapsed="false" customFormat="true" customHeight="true" hidden="false" ht="30" outlineLevel="0" r="78" s="32">
      <c r="B78" s="33"/>
      <c r="C78" s="25" t="s">
        <v>18</v>
      </c>
      <c r="D78" s="34"/>
      <c r="E78" s="34"/>
      <c r="F78" s="145" t="str">
        <f aca="false">F6</f>
        <v>VÝSTAVBA BYTOVÉHO DOMU PODPOROVANÉHO BYDLENI V POTŠTÁTĚ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34"/>
      <c r="R78" s="35"/>
    </row>
    <row collapsed="false" customFormat="false" customHeight="true" hidden="false" ht="30" outlineLevel="0" r="79">
      <c r="B79" s="14"/>
      <c r="C79" s="25" t="s">
        <v>123</v>
      </c>
      <c r="D79" s="19"/>
      <c r="E79" s="19"/>
      <c r="F79" s="145" t="s">
        <v>124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9"/>
      <c r="R79" s="16"/>
    </row>
    <row collapsed="false" customFormat="true" customHeight="true" hidden="false" ht="36.95" outlineLevel="0" r="80" s="32">
      <c r="B80" s="33"/>
      <c r="C80" s="74" t="s">
        <v>125</v>
      </c>
      <c r="D80" s="34"/>
      <c r="E80" s="34"/>
      <c r="F80" s="76" t="str">
        <f aca="false">F8</f>
        <v>e - SO 02 Přípojky inženýrských sítí-kanalizační a vodovodní přípojka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34"/>
      <c r="R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collapsed="false" customFormat="true" customHeight="true" hidden="false" ht="18" outlineLevel="0" r="82" s="32">
      <c r="B82" s="33"/>
      <c r="C82" s="25" t="s">
        <v>22</v>
      </c>
      <c r="D82" s="34"/>
      <c r="E82" s="34"/>
      <c r="F82" s="21" t="n">
        <f aca="false">F10</f>
        <v>0</v>
      </c>
      <c r="G82" s="34"/>
      <c r="H82" s="34"/>
      <c r="I82" s="34"/>
      <c r="J82" s="34"/>
      <c r="K82" s="25" t="s">
        <v>24</v>
      </c>
      <c r="L82" s="34"/>
      <c r="M82" s="79" t="str">
        <f aca="false">IF(O10="","",O10)</f>
        <v>17. 12. 2016</v>
      </c>
      <c r="N82" s="79"/>
      <c r="O82" s="79"/>
      <c r="P82" s="79"/>
      <c r="Q82" s="34"/>
      <c r="R82" s="35"/>
    </row>
    <row collapsed="false" customFormat="true" customHeight="true" hidden="false" ht="6.95" outlineLevel="0" r="83" s="3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collapsed="false" customFormat="true" customHeight="true" hidden="false" ht="15" outlineLevel="0" r="84" s="32">
      <c r="B84" s="33"/>
      <c r="C84" s="25" t="s">
        <v>26</v>
      </c>
      <c r="D84" s="34"/>
      <c r="E84" s="34"/>
      <c r="F84" s="21" t="str">
        <f aca="false">E13</f>
        <v/>
      </c>
      <c r="G84" s="34"/>
      <c r="H84" s="34"/>
      <c r="I84" s="34"/>
      <c r="J84" s="34"/>
      <c r="K84" s="25" t="s">
        <v>31</v>
      </c>
      <c r="L84" s="34"/>
      <c r="M84" s="21" t="str">
        <f aca="false">E19</f>
        <v>ing.arch. Martin Janda</v>
      </c>
      <c r="N84" s="21"/>
      <c r="O84" s="21"/>
      <c r="P84" s="21"/>
      <c r="Q84" s="21"/>
      <c r="R84" s="35"/>
    </row>
    <row collapsed="false" customFormat="true" customHeight="true" hidden="false" ht="14.45" outlineLevel="0" r="85" s="32">
      <c r="B85" s="33"/>
      <c r="C85" s="25" t="s">
        <v>29</v>
      </c>
      <c r="D85" s="34"/>
      <c r="E85" s="34"/>
      <c r="F85" s="21" t="str">
        <f aca="false">IF(E16="","",E16)</f>
        <v>Vyplň údaj</v>
      </c>
      <c r="G85" s="34"/>
      <c r="H85" s="34"/>
      <c r="I85" s="34"/>
      <c r="J85" s="34"/>
      <c r="K85" s="25" t="s">
        <v>34</v>
      </c>
      <c r="L85" s="34"/>
      <c r="M85" s="21" t="str">
        <f aca="false">E22</f>
        <v/>
      </c>
      <c r="N85" s="21"/>
      <c r="O85" s="21"/>
      <c r="P85" s="21"/>
      <c r="Q85" s="21"/>
      <c r="R85" s="35"/>
    </row>
    <row collapsed="false" customFormat="true" customHeight="true" hidden="false" ht="10.35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collapsed="false" customFormat="true" customHeight="true" hidden="false" ht="29.25" outlineLevel="0" r="87" s="32">
      <c r="B87" s="33"/>
      <c r="C87" s="156" t="s">
        <v>129</v>
      </c>
      <c r="D87" s="156"/>
      <c r="E87" s="156"/>
      <c r="F87" s="156"/>
      <c r="G87" s="156"/>
      <c r="H87" s="141"/>
      <c r="I87" s="141"/>
      <c r="J87" s="141"/>
      <c r="K87" s="141"/>
      <c r="L87" s="141"/>
      <c r="M87" s="141"/>
      <c r="N87" s="156" t="s">
        <v>130</v>
      </c>
      <c r="O87" s="156"/>
      <c r="P87" s="156"/>
      <c r="Q87" s="156"/>
      <c r="R87" s="35"/>
    </row>
    <row collapsed="false" customFormat="true" customHeight="true" hidden="false" ht="10.35" outlineLevel="0" r="88" s="3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collapsed="false" customFormat="true" customHeight="true" hidden="false" ht="29.25" outlineLevel="0" r="89" s="32">
      <c r="B89" s="33"/>
      <c r="C89" s="157" t="s">
        <v>131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93" t="n">
        <f aca="false">N132</f>
        <v>0</v>
      </c>
      <c r="O89" s="93"/>
      <c r="P89" s="93"/>
      <c r="Q89" s="93"/>
      <c r="R89" s="35"/>
      <c r="AU89" s="10" t="s">
        <v>132</v>
      </c>
    </row>
    <row collapsed="false" customFormat="true" customHeight="true" hidden="false" ht="24.95" outlineLevel="0" r="90" s="158">
      <c r="B90" s="159"/>
      <c r="C90" s="160"/>
      <c r="D90" s="161" t="s">
        <v>133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2" t="n">
        <f aca="false">N133</f>
        <v>0</v>
      </c>
      <c r="O90" s="162"/>
      <c r="P90" s="162"/>
      <c r="Q90" s="162"/>
      <c r="R90" s="163"/>
    </row>
    <row collapsed="false" customFormat="true" customHeight="true" hidden="false" ht="19.9" outlineLevel="0" r="91" s="164">
      <c r="B91" s="165"/>
      <c r="C91" s="115"/>
      <c r="D91" s="129" t="s">
        <v>134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7" t="n">
        <f aca="false">N134</f>
        <v>0</v>
      </c>
      <c r="O91" s="117"/>
      <c r="P91" s="117"/>
      <c r="Q91" s="117"/>
      <c r="R91" s="166"/>
    </row>
    <row collapsed="false" customFormat="true" customHeight="true" hidden="false" ht="19.9" outlineLevel="0" r="92" s="164">
      <c r="B92" s="165"/>
      <c r="C92" s="115"/>
      <c r="D92" s="129" t="s">
        <v>1487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7" t="n">
        <f aca="false">N239</f>
        <v>0</v>
      </c>
      <c r="O92" s="117"/>
      <c r="P92" s="117"/>
      <c r="Q92" s="117"/>
      <c r="R92" s="166"/>
    </row>
    <row collapsed="false" customFormat="true" customHeight="true" hidden="false" ht="19.9" outlineLevel="0" r="93" s="164">
      <c r="B93" s="165"/>
      <c r="C93" s="115"/>
      <c r="D93" s="129" t="s">
        <v>1488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7" t="n">
        <f aca="false">N254</f>
        <v>0</v>
      </c>
      <c r="O93" s="117"/>
      <c r="P93" s="117"/>
      <c r="Q93" s="117"/>
      <c r="R93" s="166"/>
    </row>
    <row collapsed="false" customFormat="true" customHeight="true" hidden="false" ht="19.9" outlineLevel="0" r="94" s="164">
      <c r="B94" s="165"/>
      <c r="C94" s="115"/>
      <c r="D94" s="129" t="s">
        <v>1489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7" t="n">
        <f aca="false">N260</f>
        <v>0</v>
      </c>
      <c r="O94" s="117"/>
      <c r="P94" s="117"/>
      <c r="Q94" s="117"/>
      <c r="R94" s="166"/>
    </row>
    <row collapsed="false" customFormat="true" customHeight="true" hidden="false" ht="19.9" outlineLevel="0" r="95" s="164">
      <c r="B95" s="165"/>
      <c r="C95" s="115"/>
      <c r="D95" s="129" t="s">
        <v>136</v>
      </c>
      <c r="E95" s="115"/>
      <c r="F95" s="115"/>
      <c r="G95" s="115"/>
      <c r="H95" s="115"/>
      <c r="I95" s="115"/>
      <c r="J95" s="115"/>
      <c r="K95" s="115"/>
      <c r="L95" s="115"/>
      <c r="M95" s="115"/>
      <c r="N95" s="117" t="n">
        <f aca="false">N279</f>
        <v>0</v>
      </c>
      <c r="O95" s="117"/>
      <c r="P95" s="117"/>
      <c r="Q95" s="117"/>
      <c r="R95" s="166"/>
    </row>
    <row collapsed="false" customFormat="true" customHeight="true" hidden="false" ht="19.9" outlineLevel="0" r="96" s="164">
      <c r="B96" s="165"/>
      <c r="C96" s="115"/>
      <c r="D96" s="129" t="s">
        <v>1490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7" t="n">
        <f aca="false">N285</f>
        <v>0</v>
      </c>
      <c r="O96" s="117"/>
      <c r="P96" s="117"/>
      <c r="Q96" s="117"/>
      <c r="R96" s="166"/>
    </row>
    <row collapsed="false" customFormat="true" customHeight="true" hidden="false" ht="19.9" outlineLevel="0" r="97" s="164">
      <c r="B97" s="165"/>
      <c r="C97" s="115"/>
      <c r="D97" s="129" t="s">
        <v>138</v>
      </c>
      <c r="E97" s="115"/>
      <c r="F97" s="115"/>
      <c r="G97" s="115"/>
      <c r="H97" s="115"/>
      <c r="I97" s="115"/>
      <c r="J97" s="115"/>
      <c r="K97" s="115"/>
      <c r="L97" s="115"/>
      <c r="M97" s="115"/>
      <c r="N97" s="117" t="n">
        <f aca="false">N377</f>
        <v>0</v>
      </c>
      <c r="O97" s="117"/>
      <c r="P97" s="117"/>
      <c r="Q97" s="117"/>
      <c r="R97" s="166"/>
    </row>
    <row collapsed="false" customFormat="true" customHeight="true" hidden="false" ht="24.95" outlineLevel="0" r="98" s="158">
      <c r="B98" s="159"/>
      <c r="C98" s="160"/>
      <c r="D98" s="161" t="s">
        <v>139</v>
      </c>
      <c r="E98" s="160"/>
      <c r="F98" s="160"/>
      <c r="G98" s="160"/>
      <c r="H98" s="160"/>
      <c r="I98" s="160"/>
      <c r="J98" s="160"/>
      <c r="K98" s="160"/>
      <c r="L98" s="160"/>
      <c r="M98" s="160"/>
      <c r="N98" s="162" t="n">
        <f aca="false">N379</f>
        <v>0</v>
      </c>
      <c r="O98" s="162"/>
      <c r="P98" s="162"/>
      <c r="Q98" s="162"/>
      <c r="R98" s="163"/>
    </row>
    <row collapsed="false" customFormat="true" customHeight="true" hidden="false" ht="19.9" outlineLevel="0" r="99" s="164">
      <c r="B99" s="165"/>
      <c r="C99" s="115"/>
      <c r="D99" s="129" t="s">
        <v>1491</v>
      </c>
      <c r="E99" s="115"/>
      <c r="F99" s="115"/>
      <c r="G99" s="115"/>
      <c r="H99" s="115"/>
      <c r="I99" s="115"/>
      <c r="J99" s="115"/>
      <c r="K99" s="115"/>
      <c r="L99" s="115"/>
      <c r="M99" s="115"/>
      <c r="N99" s="117" t="n">
        <f aca="false">N380</f>
        <v>0</v>
      </c>
      <c r="O99" s="117"/>
      <c r="P99" s="117"/>
      <c r="Q99" s="117"/>
      <c r="R99" s="166"/>
    </row>
    <row collapsed="false" customFormat="true" customHeight="true" hidden="false" ht="24.95" outlineLevel="0" r="100" s="158">
      <c r="B100" s="159"/>
      <c r="C100" s="160"/>
      <c r="D100" s="161" t="s">
        <v>1492</v>
      </c>
      <c r="E100" s="160"/>
      <c r="F100" s="160"/>
      <c r="G100" s="160"/>
      <c r="H100" s="160"/>
      <c r="I100" s="160"/>
      <c r="J100" s="160"/>
      <c r="K100" s="160"/>
      <c r="L100" s="160"/>
      <c r="M100" s="160"/>
      <c r="N100" s="162" t="n">
        <f aca="false">N385</f>
        <v>0</v>
      </c>
      <c r="O100" s="162"/>
      <c r="P100" s="162"/>
      <c r="Q100" s="162"/>
      <c r="R100" s="163"/>
    </row>
    <row collapsed="false" customFormat="true" customHeight="true" hidden="false" ht="19.9" outlineLevel="0" r="101" s="164">
      <c r="B101" s="165"/>
      <c r="C101" s="115"/>
      <c r="D101" s="129" t="s">
        <v>1493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7" t="n">
        <f aca="false">N386</f>
        <v>0</v>
      </c>
      <c r="O101" s="117"/>
      <c r="P101" s="117"/>
      <c r="Q101" s="117"/>
      <c r="R101" s="166"/>
    </row>
    <row collapsed="false" customFormat="true" customHeight="true" hidden="false" ht="24.95" outlineLevel="0" r="102" s="158">
      <c r="B102" s="159"/>
      <c r="C102" s="160"/>
      <c r="D102" s="161" t="s">
        <v>1494</v>
      </c>
      <c r="E102" s="160"/>
      <c r="F102" s="160"/>
      <c r="G102" s="160"/>
      <c r="H102" s="160"/>
      <c r="I102" s="160"/>
      <c r="J102" s="160"/>
      <c r="K102" s="160"/>
      <c r="L102" s="160"/>
      <c r="M102" s="160"/>
      <c r="N102" s="162" t="n">
        <f aca="false">N392</f>
        <v>0</v>
      </c>
      <c r="O102" s="162"/>
      <c r="P102" s="162"/>
      <c r="Q102" s="162"/>
      <c r="R102" s="163"/>
    </row>
    <row collapsed="false" customFormat="true" customHeight="true" hidden="false" ht="19.9" outlineLevel="0" r="103" s="164">
      <c r="B103" s="165"/>
      <c r="C103" s="115"/>
      <c r="D103" s="129" t="s">
        <v>1495</v>
      </c>
      <c r="E103" s="115"/>
      <c r="F103" s="115"/>
      <c r="G103" s="115"/>
      <c r="H103" s="115"/>
      <c r="I103" s="115"/>
      <c r="J103" s="115"/>
      <c r="K103" s="115"/>
      <c r="L103" s="115"/>
      <c r="M103" s="115"/>
      <c r="N103" s="117" t="n">
        <f aca="false">N393</f>
        <v>0</v>
      </c>
      <c r="O103" s="117"/>
      <c r="P103" s="117"/>
      <c r="Q103" s="117"/>
      <c r="R103" s="166"/>
    </row>
    <row collapsed="false" customFormat="true" customHeight="true" hidden="false" ht="21.75" outlineLevel="0" r="104" s="158">
      <c r="B104" s="159"/>
      <c r="C104" s="160"/>
      <c r="D104" s="161" t="s">
        <v>151</v>
      </c>
      <c r="E104" s="160"/>
      <c r="F104" s="160"/>
      <c r="G104" s="160"/>
      <c r="H104" s="160"/>
      <c r="I104" s="160"/>
      <c r="J104" s="160"/>
      <c r="K104" s="160"/>
      <c r="L104" s="160"/>
      <c r="M104" s="160"/>
      <c r="N104" s="167" t="n">
        <f aca="false">N396</f>
        <v>0</v>
      </c>
      <c r="O104" s="167"/>
      <c r="P104" s="167"/>
      <c r="Q104" s="167"/>
      <c r="R104" s="163"/>
    </row>
    <row collapsed="false" customFormat="true" customHeight="true" hidden="false" ht="21.75" outlineLevel="0" r="105" s="32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collapsed="false" customFormat="true" customHeight="true" hidden="false" ht="29.25" outlineLevel="0" r="106" s="32">
      <c r="B106" s="33"/>
      <c r="C106" s="157" t="s">
        <v>152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168" t="n">
        <f aca="false">ROUND(N107+N108+N109+N110+N111+N112,2)</f>
        <v>0</v>
      </c>
      <c r="O106" s="168"/>
      <c r="P106" s="168"/>
      <c r="Q106" s="168"/>
      <c r="R106" s="35"/>
      <c r="T106" s="169"/>
      <c r="U106" s="170" t="s">
        <v>40</v>
      </c>
    </row>
    <row collapsed="false" customFormat="true" customHeight="true" hidden="false" ht="18" outlineLevel="0" r="107" s="32">
      <c r="B107" s="171"/>
      <c r="C107" s="172"/>
      <c r="D107" s="135" t="s">
        <v>153</v>
      </c>
      <c r="E107" s="135"/>
      <c r="F107" s="135"/>
      <c r="G107" s="135"/>
      <c r="H107" s="135"/>
      <c r="I107" s="172"/>
      <c r="J107" s="172"/>
      <c r="K107" s="172"/>
      <c r="L107" s="172"/>
      <c r="M107" s="172"/>
      <c r="N107" s="130" t="n">
        <f aca="false">ROUND(N89*T107,2)</f>
        <v>0</v>
      </c>
      <c r="O107" s="130"/>
      <c r="P107" s="130"/>
      <c r="Q107" s="130"/>
      <c r="R107" s="173"/>
      <c r="S107" s="172"/>
      <c r="T107" s="174"/>
      <c r="U107" s="175" t="s">
        <v>41</v>
      </c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7" t="s">
        <v>154</v>
      </c>
      <c r="AZ107" s="176"/>
      <c r="BA107" s="176"/>
      <c r="BB107" s="176"/>
      <c r="BC107" s="176"/>
      <c r="BD107" s="176"/>
      <c r="BE107" s="178" t="e">
        <f aca="false">IF(U107="základní";N107;0)</f>
        <v>#VALUE!</v>
      </c>
      <c r="BF107" s="178" t="e">
        <f aca="false">IF(U107="snížená";N107;0)</f>
        <v>#VALUE!</v>
      </c>
      <c r="BG107" s="178" t="e">
        <f aca="false">IF(U107="zákl. přenesená";N107;0)</f>
        <v>#VALUE!</v>
      </c>
      <c r="BH107" s="178" t="e">
        <f aca="false">IF(U107="sníž. přenesená";N107;0)</f>
        <v>#VALUE!</v>
      </c>
      <c r="BI107" s="178" t="e">
        <f aca="false">IF(U107="nulová";N107;0)</f>
        <v>#VALUE!</v>
      </c>
      <c r="BJ107" s="177" t="s">
        <v>83</v>
      </c>
      <c r="BK107" s="176"/>
      <c r="BL107" s="176"/>
      <c r="BM107" s="176"/>
    </row>
    <row collapsed="false" customFormat="true" customHeight="true" hidden="false" ht="18" outlineLevel="0" r="108" s="32">
      <c r="B108" s="171"/>
      <c r="C108" s="172"/>
      <c r="D108" s="135" t="s">
        <v>155</v>
      </c>
      <c r="E108" s="135"/>
      <c r="F108" s="135"/>
      <c r="G108" s="135"/>
      <c r="H108" s="135"/>
      <c r="I108" s="172"/>
      <c r="J108" s="172"/>
      <c r="K108" s="172"/>
      <c r="L108" s="172"/>
      <c r="M108" s="172"/>
      <c r="N108" s="130" t="n">
        <f aca="false">ROUND(N89*T108,2)</f>
        <v>0</v>
      </c>
      <c r="O108" s="130"/>
      <c r="P108" s="130"/>
      <c r="Q108" s="130"/>
      <c r="R108" s="173"/>
      <c r="S108" s="172"/>
      <c r="T108" s="174"/>
      <c r="U108" s="175" t="s">
        <v>41</v>
      </c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7" t="s">
        <v>154</v>
      </c>
      <c r="AZ108" s="176"/>
      <c r="BA108" s="176"/>
      <c r="BB108" s="176"/>
      <c r="BC108" s="176"/>
      <c r="BD108" s="176"/>
      <c r="BE108" s="178" t="e">
        <f aca="false">IF(U108="základní";N108;0)</f>
        <v>#VALUE!</v>
      </c>
      <c r="BF108" s="178" t="e">
        <f aca="false">IF(U108="snížená";N108;0)</f>
        <v>#VALUE!</v>
      </c>
      <c r="BG108" s="178" t="e">
        <f aca="false">IF(U108="zákl. přenesená";N108;0)</f>
        <v>#VALUE!</v>
      </c>
      <c r="BH108" s="178" t="e">
        <f aca="false">IF(U108="sníž. přenesená";N108;0)</f>
        <v>#VALUE!</v>
      </c>
      <c r="BI108" s="178" t="e">
        <f aca="false">IF(U108="nulová";N108;0)</f>
        <v>#VALUE!</v>
      </c>
      <c r="BJ108" s="177" t="s">
        <v>83</v>
      </c>
      <c r="BK108" s="176"/>
      <c r="BL108" s="176"/>
      <c r="BM108" s="176"/>
    </row>
    <row collapsed="false" customFormat="true" customHeight="true" hidden="false" ht="18" outlineLevel="0" r="109" s="32">
      <c r="B109" s="171"/>
      <c r="C109" s="172"/>
      <c r="D109" s="135" t="s">
        <v>156</v>
      </c>
      <c r="E109" s="135"/>
      <c r="F109" s="135"/>
      <c r="G109" s="135"/>
      <c r="H109" s="135"/>
      <c r="I109" s="172"/>
      <c r="J109" s="172"/>
      <c r="K109" s="172"/>
      <c r="L109" s="172"/>
      <c r="M109" s="172"/>
      <c r="N109" s="130" t="n">
        <f aca="false">ROUND(N89*T109,2)</f>
        <v>0</v>
      </c>
      <c r="O109" s="130"/>
      <c r="P109" s="130"/>
      <c r="Q109" s="130"/>
      <c r="R109" s="173"/>
      <c r="S109" s="172"/>
      <c r="T109" s="174"/>
      <c r="U109" s="175" t="s">
        <v>41</v>
      </c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7" t="s">
        <v>154</v>
      </c>
      <c r="AZ109" s="176"/>
      <c r="BA109" s="176"/>
      <c r="BB109" s="176"/>
      <c r="BC109" s="176"/>
      <c r="BD109" s="176"/>
      <c r="BE109" s="178" t="e">
        <f aca="false">IF(U109="základní";N109;0)</f>
        <v>#VALUE!</v>
      </c>
      <c r="BF109" s="178" t="e">
        <f aca="false">IF(U109="snížená";N109;0)</f>
        <v>#VALUE!</v>
      </c>
      <c r="BG109" s="178" t="e">
        <f aca="false">IF(U109="zákl. přenesená";N109;0)</f>
        <v>#VALUE!</v>
      </c>
      <c r="BH109" s="178" t="e">
        <f aca="false">IF(U109="sníž. přenesená";N109;0)</f>
        <v>#VALUE!</v>
      </c>
      <c r="BI109" s="178" t="e">
        <f aca="false">IF(U109="nulová";N109;0)</f>
        <v>#VALUE!</v>
      </c>
      <c r="BJ109" s="177" t="s">
        <v>83</v>
      </c>
      <c r="BK109" s="176"/>
      <c r="BL109" s="176"/>
      <c r="BM109" s="176"/>
    </row>
    <row collapsed="false" customFormat="true" customHeight="true" hidden="false" ht="18" outlineLevel="0" r="110" s="32">
      <c r="B110" s="171"/>
      <c r="C110" s="172"/>
      <c r="D110" s="135" t="s">
        <v>157</v>
      </c>
      <c r="E110" s="135"/>
      <c r="F110" s="135"/>
      <c r="G110" s="135"/>
      <c r="H110" s="135"/>
      <c r="I110" s="172"/>
      <c r="J110" s="172"/>
      <c r="K110" s="172"/>
      <c r="L110" s="172"/>
      <c r="M110" s="172"/>
      <c r="N110" s="130" t="n">
        <f aca="false">ROUND(N89*T110,2)</f>
        <v>0</v>
      </c>
      <c r="O110" s="130"/>
      <c r="P110" s="130"/>
      <c r="Q110" s="130"/>
      <c r="R110" s="173"/>
      <c r="S110" s="172"/>
      <c r="T110" s="174"/>
      <c r="U110" s="175" t="s">
        <v>41</v>
      </c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7" t="s">
        <v>154</v>
      </c>
      <c r="AZ110" s="176"/>
      <c r="BA110" s="176"/>
      <c r="BB110" s="176"/>
      <c r="BC110" s="176"/>
      <c r="BD110" s="176"/>
      <c r="BE110" s="178" t="e">
        <f aca="false">IF(U110="základní";N110;0)</f>
        <v>#VALUE!</v>
      </c>
      <c r="BF110" s="178" t="e">
        <f aca="false">IF(U110="snížená";N110;0)</f>
        <v>#VALUE!</v>
      </c>
      <c r="BG110" s="178" t="e">
        <f aca="false">IF(U110="zákl. přenesená";N110;0)</f>
        <v>#VALUE!</v>
      </c>
      <c r="BH110" s="178" t="e">
        <f aca="false">IF(U110="sníž. přenesená";N110;0)</f>
        <v>#VALUE!</v>
      </c>
      <c r="BI110" s="178" t="e">
        <f aca="false">IF(U110="nulová";N110;0)</f>
        <v>#VALUE!</v>
      </c>
      <c r="BJ110" s="177" t="s">
        <v>83</v>
      </c>
      <c r="BK110" s="176"/>
      <c r="BL110" s="176"/>
      <c r="BM110" s="176"/>
    </row>
    <row collapsed="false" customFormat="true" customHeight="true" hidden="false" ht="18" outlineLevel="0" r="111" s="32">
      <c r="B111" s="171"/>
      <c r="C111" s="172"/>
      <c r="D111" s="135" t="s">
        <v>158</v>
      </c>
      <c r="E111" s="135"/>
      <c r="F111" s="135"/>
      <c r="G111" s="135"/>
      <c r="H111" s="135"/>
      <c r="I111" s="172"/>
      <c r="J111" s="172"/>
      <c r="K111" s="172"/>
      <c r="L111" s="172"/>
      <c r="M111" s="172"/>
      <c r="N111" s="130" t="n">
        <f aca="false">ROUND(N89*T111,2)</f>
        <v>0</v>
      </c>
      <c r="O111" s="130"/>
      <c r="P111" s="130"/>
      <c r="Q111" s="130"/>
      <c r="R111" s="173"/>
      <c r="S111" s="172"/>
      <c r="T111" s="174"/>
      <c r="U111" s="175" t="s">
        <v>41</v>
      </c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7" t="s">
        <v>154</v>
      </c>
      <c r="AZ111" s="176"/>
      <c r="BA111" s="176"/>
      <c r="BB111" s="176"/>
      <c r="BC111" s="176"/>
      <c r="BD111" s="176"/>
      <c r="BE111" s="178" t="e">
        <f aca="false">IF(U111="základní";N111;0)</f>
        <v>#VALUE!</v>
      </c>
      <c r="BF111" s="178" t="e">
        <f aca="false">IF(U111="snížená";N111;0)</f>
        <v>#VALUE!</v>
      </c>
      <c r="BG111" s="178" t="e">
        <f aca="false">IF(U111="zákl. přenesená";N111;0)</f>
        <v>#VALUE!</v>
      </c>
      <c r="BH111" s="178" t="e">
        <f aca="false">IF(U111="sníž. přenesená";N111;0)</f>
        <v>#VALUE!</v>
      </c>
      <c r="BI111" s="178" t="e">
        <f aca="false">IF(U111="nulová";N111;0)</f>
        <v>#VALUE!</v>
      </c>
      <c r="BJ111" s="177" t="s">
        <v>83</v>
      </c>
      <c r="BK111" s="176"/>
      <c r="BL111" s="176"/>
      <c r="BM111" s="176"/>
    </row>
    <row collapsed="false" customFormat="true" customHeight="true" hidden="false" ht="18" outlineLevel="0" r="112" s="32">
      <c r="B112" s="171"/>
      <c r="C112" s="172"/>
      <c r="D112" s="179" t="s">
        <v>159</v>
      </c>
      <c r="E112" s="172"/>
      <c r="F112" s="172"/>
      <c r="G112" s="172"/>
      <c r="H112" s="172"/>
      <c r="I112" s="172"/>
      <c r="J112" s="172"/>
      <c r="K112" s="172"/>
      <c r="L112" s="172"/>
      <c r="M112" s="172"/>
      <c r="N112" s="130" t="n">
        <f aca="false">ROUND(N89*T112,2)</f>
        <v>0</v>
      </c>
      <c r="O112" s="130"/>
      <c r="P112" s="130"/>
      <c r="Q112" s="130"/>
      <c r="R112" s="173"/>
      <c r="S112" s="172"/>
      <c r="T112" s="180"/>
      <c r="U112" s="181" t="s">
        <v>41</v>
      </c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7" t="s">
        <v>160</v>
      </c>
      <c r="AZ112" s="176"/>
      <c r="BA112" s="176"/>
      <c r="BB112" s="176"/>
      <c r="BC112" s="176"/>
      <c r="BD112" s="176"/>
      <c r="BE112" s="178" t="e">
        <f aca="false">IF(U112="základní";N112;0)</f>
        <v>#VALUE!</v>
      </c>
      <c r="BF112" s="178" t="e">
        <f aca="false">IF(U112="snížená";N112;0)</f>
        <v>#VALUE!</v>
      </c>
      <c r="BG112" s="178" t="e">
        <f aca="false">IF(U112="zákl. přenesená";N112;0)</f>
        <v>#VALUE!</v>
      </c>
      <c r="BH112" s="178" t="e">
        <f aca="false">IF(U112="sníž. přenesená";N112;0)</f>
        <v>#VALUE!</v>
      </c>
      <c r="BI112" s="178" t="e">
        <f aca="false">IF(U112="nulová";N112;0)</f>
        <v>#VALUE!</v>
      </c>
      <c r="BJ112" s="177" t="s">
        <v>83</v>
      </c>
      <c r="BK112" s="176"/>
      <c r="BL112" s="176"/>
      <c r="BM112" s="176"/>
    </row>
    <row collapsed="false" customFormat="true" customHeight="true" hidden="false" ht="13.5" outlineLevel="0" r="113" s="32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collapsed="false" customFormat="true" customHeight="true" hidden="false" ht="29.25" outlineLevel="0" r="114" s="32">
      <c r="B114" s="33"/>
      <c r="C114" s="140" t="s">
        <v>116</v>
      </c>
      <c r="D114" s="141"/>
      <c r="E114" s="141"/>
      <c r="F114" s="141"/>
      <c r="G114" s="141"/>
      <c r="H114" s="141"/>
      <c r="I114" s="141"/>
      <c r="J114" s="141"/>
      <c r="K114" s="141"/>
      <c r="L114" s="142" t="n">
        <f aca="false">ROUND(SUM(N89+N106),2)</f>
        <v>0</v>
      </c>
      <c r="M114" s="142"/>
      <c r="N114" s="142"/>
      <c r="O114" s="142"/>
      <c r="P114" s="142"/>
      <c r="Q114" s="142"/>
      <c r="R114" s="35"/>
    </row>
    <row collapsed="false" customFormat="true" customHeight="true" hidden="false" ht="6.95" outlineLevel="0" r="115" s="32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collapsed="false" customFormat="true" customHeight="true" hidden="false" ht="6.95" outlineLevel="0" r="119" s="32"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7"/>
    </row>
    <row collapsed="false" customFormat="true" customHeight="true" hidden="false" ht="36.95" outlineLevel="0" r="120" s="32">
      <c r="B120" s="33"/>
      <c r="C120" s="15" t="s">
        <v>161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35"/>
    </row>
    <row collapsed="false" customFormat="true" customHeight="true" hidden="false" ht="6.95" outlineLevel="0" r="121" s="32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collapsed="false" customFormat="true" customHeight="true" hidden="false" ht="30" outlineLevel="0" r="122" s="32">
      <c r="B122" s="33"/>
      <c r="C122" s="25" t="s">
        <v>18</v>
      </c>
      <c r="D122" s="34"/>
      <c r="E122" s="34"/>
      <c r="F122" s="145" t="str">
        <f aca="false">F6</f>
        <v>VÝSTAVBA BYTOVÉHO DOMU PODPOROVANÉHO BYDLENI V POTŠTÁTĚ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34"/>
      <c r="R122" s="35"/>
    </row>
    <row collapsed="false" customFormat="false" customHeight="true" hidden="false" ht="30" outlineLevel="0" r="123">
      <c r="B123" s="14"/>
      <c r="C123" s="25" t="s">
        <v>123</v>
      </c>
      <c r="D123" s="19"/>
      <c r="E123" s="19"/>
      <c r="F123" s="145" t="s">
        <v>124</v>
      </c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9"/>
      <c r="R123" s="16"/>
    </row>
    <row collapsed="false" customFormat="true" customHeight="true" hidden="false" ht="36.95" outlineLevel="0" r="124" s="32">
      <c r="B124" s="33"/>
      <c r="C124" s="74" t="s">
        <v>125</v>
      </c>
      <c r="D124" s="34"/>
      <c r="E124" s="34"/>
      <c r="F124" s="76" t="str">
        <f aca="false">F8</f>
        <v>e - SO 02 Přípojky inženýrských sítí-kanalizační a vodovodní přípojka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34"/>
      <c r="R124" s="35"/>
    </row>
    <row collapsed="false" customFormat="true" customHeight="true" hidden="false" ht="6.95" outlineLevel="0" r="125" s="32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collapsed="false" customFormat="true" customHeight="true" hidden="false" ht="18" outlineLevel="0" r="126" s="32">
      <c r="B126" s="33"/>
      <c r="C126" s="25" t="s">
        <v>22</v>
      </c>
      <c r="D126" s="34"/>
      <c r="E126" s="34"/>
      <c r="F126" s="21" t="n">
        <f aca="false">F10</f>
        <v>0</v>
      </c>
      <c r="G126" s="34"/>
      <c r="H126" s="34"/>
      <c r="I126" s="34"/>
      <c r="J126" s="34"/>
      <c r="K126" s="25" t="s">
        <v>24</v>
      </c>
      <c r="L126" s="34"/>
      <c r="M126" s="79" t="str">
        <f aca="false">IF(O10="","",O10)</f>
        <v>17. 12. 2016</v>
      </c>
      <c r="N126" s="79"/>
      <c r="O126" s="79"/>
      <c r="P126" s="79"/>
      <c r="Q126" s="34"/>
      <c r="R126" s="35"/>
    </row>
    <row collapsed="false" customFormat="true" customHeight="true" hidden="false" ht="6.95" outlineLevel="0" r="127" s="32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</row>
    <row collapsed="false" customFormat="true" customHeight="true" hidden="false" ht="15" outlineLevel="0" r="128" s="32">
      <c r="B128" s="33"/>
      <c r="C128" s="25" t="s">
        <v>26</v>
      </c>
      <c r="D128" s="34"/>
      <c r="E128" s="34"/>
      <c r="F128" s="21" t="str">
        <f aca="false">E13</f>
        <v/>
      </c>
      <c r="G128" s="34"/>
      <c r="H128" s="34"/>
      <c r="I128" s="34"/>
      <c r="J128" s="34"/>
      <c r="K128" s="25" t="s">
        <v>31</v>
      </c>
      <c r="L128" s="34"/>
      <c r="M128" s="21" t="str">
        <f aca="false">E19</f>
        <v>ing.arch. Martin Janda</v>
      </c>
      <c r="N128" s="21"/>
      <c r="O128" s="21"/>
      <c r="P128" s="21"/>
      <c r="Q128" s="21"/>
      <c r="R128" s="35"/>
    </row>
    <row collapsed="false" customFormat="true" customHeight="true" hidden="false" ht="14.45" outlineLevel="0" r="129" s="32">
      <c r="B129" s="33"/>
      <c r="C129" s="25" t="s">
        <v>29</v>
      </c>
      <c r="D129" s="34"/>
      <c r="E129" s="34"/>
      <c r="F129" s="21" t="str">
        <f aca="false">IF(E16="","",E16)</f>
        <v>Vyplň údaj</v>
      </c>
      <c r="G129" s="34"/>
      <c r="H129" s="34"/>
      <c r="I129" s="34"/>
      <c r="J129" s="34"/>
      <c r="K129" s="25" t="s">
        <v>34</v>
      </c>
      <c r="L129" s="34"/>
      <c r="M129" s="21" t="str">
        <f aca="false">E22</f>
        <v/>
      </c>
      <c r="N129" s="21"/>
      <c r="O129" s="21"/>
      <c r="P129" s="21"/>
      <c r="Q129" s="21"/>
      <c r="R129" s="35"/>
    </row>
    <row collapsed="false" customFormat="true" customHeight="true" hidden="false" ht="10.35" outlineLevel="0" r="130" s="32"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</row>
    <row collapsed="false" customFormat="true" customHeight="true" hidden="false" ht="29.25" outlineLevel="0" r="131" s="182">
      <c r="B131" s="183"/>
      <c r="C131" s="184" t="s">
        <v>162</v>
      </c>
      <c r="D131" s="185" t="s">
        <v>163</v>
      </c>
      <c r="E131" s="185" t="s">
        <v>58</v>
      </c>
      <c r="F131" s="185" t="s">
        <v>164</v>
      </c>
      <c r="G131" s="185"/>
      <c r="H131" s="185"/>
      <c r="I131" s="185"/>
      <c r="J131" s="185" t="s">
        <v>165</v>
      </c>
      <c r="K131" s="185" t="s">
        <v>166</v>
      </c>
      <c r="L131" s="186" t="s">
        <v>167</v>
      </c>
      <c r="M131" s="186"/>
      <c r="N131" s="187" t="s">
        <v>130</v>
      </c>
      <c r="O131" s="187"/>
      <c r="P131" s="187"/>
      <c r="Q131" s="187"/>
      <c r="R131" s="188"/>
      <c r="T131" s="86" t="s">
        <v>168</v>
      </c>
      <c r="U131" s="87" t="s">
        <v>40</v>
      </c>
      <c r="V131" s="87" t="s">
        <v>169</v>
      </c>
      <c r="W131" s="87" t="s">
        <v>170</v>
      </c>
      <c r="X131" s="87" t="s">
        <v>171</v>
      </c>
      <c r="Y131" s="87" t="s">
        <v>172</v>
      </c>
      <c r="Z131" s="87" t="s">
        <v>173</v>
      </c>
      <c r="AA131" s="88" t="s">
        <v>174</v>
      </c>
    </row>
    <row collapsed="false" customFormat="true" customHeight="true" hidden="false" ht="29.25" outlineLevel="0" r="132" s="32">
      <c r="B132" s="33"/>
      <c r="C132" s="90" t="s">
        <v>127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189" t="n">
        <f aca="false">BK132</f>
        <v>0</v>
      </c>
      <c r="O132" s="189"/>
      <c r="P132" s="189"/>
      <c r="Q132" s="189"/>
      <c r="R132" s="35"/>
      <c r="T132" s="89"/>
      <c r="U132" s="54"/>
      <c r="V132" s="54"/>
      <c r="W132" s="190" t="n">
        <f aca="false">W133+W379+W385+W392+W396</f>
        <v>0</v>
      </c>
      <c r="X132" s="54"/>
      <c r="Y132" s="190" t="n">
        <f aca="false">Y133+Y379+Y385+Y392+Y396</f>
        <v>0</v>
      </c>
      <c r="Z132" s="54"/>
      <c r="AA132" s="191" t="n">
        <f aca="false">AA133+AA379+AA385+AA392+AA396</f>
        <v>0</v>
      </c>
      <c r="AT132" s="10" t="s">
        <v>75</v>
      </c>
      <c r="AU132" s="10" t="s">
        <v>132</v>
      </c>
      <c r="BK132" s="192" t="n">
        <f aca="false">BK133+BK379+BK385+BK392+BK396</f>
        <v>0</v>
      </c>
    </row>
    <row collapsed="false" customFormat="true" customHeight="true" hidden="false" ht="37.35" outlineLevel="0" r="133" s="193">
      <c r="B133" s="194"/>
      <c r="C133" s="195"/>
      <c r="D133" s="196" t="s">
        <v>133</v>
      </c>
      <c r="E133" s="196"/>
      <c r="F133" s="196"/>
      <c r="G133" s="196"/>
      <c r="H133" s="196"/>
      <c r="I133" s="196"/>
      <c r="J133" s="196"/>
      <c r="K133" s="196"/>
      <c r="L133" s="196"/>
      <c r="M133" s="196"/>
      <c r="N133" s="167" t="n">
        <f aca="false">BK133</f>
        <v>0</v>
      </c>
      <c r="O133" s="167"/>
      <c r="P133" s="167"/>
      <c r="Q133" s="167"/>
      <c r="R133" s="197"/>
      <c r="T133" s="198"/>
      <c r="U133" s="195"/>
      <c r="V133" s="195"/>
      <c r="W133" s="199" t="n">
        <f aca="false">W134+W239+W254+W260+W279+W285+W377</f>
        <v>0</v>
      </c>
      <c r="X133" s="195"/>
      <c r="Y133" s="199" t="n">
        <f aca="false">Y134+Y239+Y254+Y260+Y279+Y285+Y377</f>
        <v>0</v>
      </c>
      <c r="Z133" s="195"/>
      <c r="AA133" s="200" t="n">
        <f aca="false">AA134+AA239+AA254+AA260+AA279+AA285+AA377</f>
        <v>0</v>
      </c>
      <c r="AR133" s="201" t="s">
        <v>83</v>
      </c>
      <c r="AT133" s="202" t="s">
        <v>75</v>
      </c>
      <c r="AU133" s="202" t="s">
        <v>76</v>
      </c>
      <c r="AY133" s="201" t="s">
        <v>175</v>
      </c>
      <c r="BK133" s="203" t="n">
        <f aca="false">BK134+BK239+BK254+BK260+BK279+BK285+BK377</f>
        <v>0</v>
      </c>
    </row>
    <row collapsed="false" customFormat="true" customHeight="true" hidden="false" ht="19.9" outlineLevel="0" r="134" s="193">
      <c r="B134" s="194"/>
      <c r="C134" s="195"/>
      <c r="D134" s="204" t="s">
        <v>134</v>
      </c>
      <c r="E134" s="204"/>
      <c r="F134" s="204"/>
      <c r="G134" s="204"/>
      <c r="H134" s="204"/>
      <c r="I134" s="204"/>
      <c r="J134" s="204"/>
      <c r="K134" s="204"/>
      <c r="L134" s="204"/>
      <c r="M134" s="204"/>
      <c r="N134" s="205" t="n">
        <f aca="false">BK134</f>
        <v>0</v>
      </c>
      <c r="O134" s="205"/>
      <c r="P134" s="205"/>
      <c r="Q134" s="205"/>
      <c r="R134" s="197"/>
      <c r="T134" s="198"/>
      <c r="U134" s="195"/>
      <c r="V134" s="195"/>
      <c r="W134" s="199" t="n">
        <f aca="false">SUM(W135:W238)</f>
        <v>0</v>
      </c>
      <c r="X134" s="195"/>
      <c r="Y134" s="199" t="n">
        <f aca="false">SUM(Y135:Y238)</f>
        <v>0</v>
      </c>
      <c r="Z134" s="195"/>
      <c r="AA134" s="200" t="n">
        <f aca="false">SUM(AA135:AA238)</f>
        <v>0</v>
      </c>
      <c r="AR134" s="201" t="s">
        <v>83</v>
      </c>
      <c r="AT134" s="202" t="s">
        <v>75</v>
      </c>
      <c r="AU134" s="202" t="s">
        <v>83</v>
      </c>
      <c r="AY134" s="201" t="s">
        <v>175</v>
      </c>
      <c r="BK134" s="203" t="n">
        <f aca="false">SUM(BK135:BK238)</f>
        <v>0</v>
      </c>
    </row>
    <row collapsed="false" customFormat="true" customHeight="true" hidden="false" ht="31.5" outlineLevel="0" r="135" s="32">
      <c r="B135" s="171"/>
      <c r="C135" s="206" t="s">
        <v>83</v>
      </c>
      <c r="D135" s="206" t="s">
        <v>177</v>
      </c>
      <c r="E135" s="207" t="s">
        <v>1496</v>
      </c>
      <c r="F135" s="208" t="s">
        <v>1497</v>
      </c>
      <c r="G135" s="208"/>
      <c r="H135" s="208"/>
      <c r="I135" s="208"/>
      <c r="J135" s="209" t="s">
        <v>221</v>
      </c>
      <c r="K135" s="210" t="n">
        <v>2</v>
      </c>
      <c r="L135" s="211" t="n">
        <v>0</v>
      </c>
      <c r="M135" s="211"/>
      <c r="N135" s="212" t="n">
        <f aca="false">ROUND(L135*K135,2)</f>
        <v>0</v>
      </c>
      <c r="O135" s="212"/>
      <c r="P135" s="212"/>
      <c r="Q135" s="212"/>
      <c r="R135" s="173"/>
      <c r="T135" s="213"/>
      <c r="U135" s="44" t="s">
        <v>41</v>
      </c>
      <c r="V135" s="34"/>
      <c r="W135" s="214" t="n">
        <f aca="false">V135*K135</f>
        <v>0</v>
      </c>
      <c r="X135" s="214" t="n">
        <v>0</v>
      </c>
      <c r="Y135" s="214" t="n">
        <f aca="false">X135*K135</f>
        <v>0</v>
      </c>
      <c r="Z135" s="214" t="n">
        <v>0</v>
      </c>
      <c r="AA135" s="215" t="n">
        <f aca="false">Z135*K135</f>
        <v>0</v>
      </c>
      <c r="AR135" s="10" t="s">
        <v>181</v>
      </c>
      <c r="AT135" s="10" t="s">
        <v>177</v>
      </c>
      <c r="AU135" s="10" t="s">
        <v>88</v>
      </c>
      <c r="AY135" s="10" t="s">
        <v>175</v>
      </c>
      <c r="BE135" s="134" t="n">
        <f aca="false">IF(U135="základní",N135,0)</f>
        <v>0</v>
      </c>
      <c r="BF135" s="134" t="n">
        <f aca="false">IF(U135="snížená",N135,0)</f>
        <v>0</v>
      </c>
      <c r="BG135" s="134" t="n">
        <f aca="false">IF(U135="zákl. přenesená",N135,0)</f>
        <v>0</v>
      </c>
      <c r="BH135" s="134" t="n">
        <f aca="false">IF(U135="sníž. přenesená",N135,0)</f>
        <v>0</v>
      </c>
      <c r="BI135" s="134" t="n">
        <f aca="false">IF(U135="nulová",N135,0)</f>
        <v>0</v>
      </c>
      <c r="BJ135" s="10" t="s">
        <v>83</v>
      </c>
      <c r="BK135" s="134" t="n">
        <f aca="false">ROUND(L135*K135,2)</f>
        <v>0</v>
      </c>
      <c r="BL135" s="10" t="s">
        <v>181</v>
      </c>
      <c r="BM135" s="10" t="s">
        <v>1498</v>
      </c>
    </row>
    <row collapsed="false" customFormat="true" customHeight="true" hidden="false" ht="22.5" outlineLevel="0" r="136" s="238">
      <c r="B136" s="239"/>
      <c r="C136" s="240"/>
      <c r="D136" s="240"/>
      <c r="E136" s="241"/>
      <c r="F136" s="242" t="s">
        <v>1499</v>
      </c>
      <c r="G136" s="242"/>
      <c r="H136" s="242"/>
      <c r="I136" s="242"/>
      <c r="J136" s="240"/>
      <c r="K136" s="241"/>
      <c r="L136" s="240"/>
      <c r="M136" s="240"/>
      <c r="N136" s="240"/>
      <c r="O136" s="240"/>
      <c r="P136" s="240"/>
      <c r="Q136" s="240"/>
      <c r="R136" s="243"/>
      <c r="T136" s="244"/>
      <c r="U136" s="240"/>
      <c r="V136" s="240"/>
      <c r="W136" s="240"/>
      <c r="X136" s="240"/>
      <c r="Y136" s="240"/>
      <c r="Z136" s="240"/>
      <c r="AA136" s="245"/>
      <c r="AT136" s="246" t="s">
        <v>201</v>
      </c>
      <c r="AU136" s="246" t="s">
        <v>88</v>
      </c>
      <c r="AV136" s="238" t="s">
        <v>83</v>
      </c>
      <c r="AW136" s="238" t="s">
        <v>33</v>
      </c>
      <c r="AX136" s="238" t="s">
        <v>76</v>
      </c>
      <c r="AY136" s="246" t="s">
        <v>175</v>
      </c>
    </row>
    <row collapsed="false" customFormat="true" customHeight="true" hidden="false" ht="22.5" outlineLevel="0" r="137" s="216">
      <c r="B137" s="217"/>
      <c r="C137" s="218"/>
      <c r="D137" s="218"/>
      <c r="E137" s="219"/>
      <c r="F137" s="227" t="s">
        <v>1500</v>
      </c>
      <c r="G137" s="227"/>
      <c r="H137" s="227"/>
      <c r="I137" s="227"/>
      <c r="J137" s="218"/>
      <c r="K137" s="221" t="n">
        <v>2</v>
      </c>
      <c r="L137" s="218"/>
      <c r="M137" s="218"/>
      <c r="N137" s="218"/>
      <c r="O137" s="218"/>
      <c r="P137" s="218"/>
      <c r="Q137" s="218"/>
      <c r="R137" s="222"/>
      <c r="T137" s="223"/>
      <c r="U137" s="218"/>
      <c r="V137" s="218"/>
      <c r="W137" s="218"/>
      <c r="X137" s="218"/>
      <c r="Y137" s="218"/>
      <c r="Z137" s="218"/>
      <c r="AA137" s="224"/>
      <c r="AT137" s="225" t="s">
        <v>201</v>
      </c>
      <c r="AU137" s="225" t="s">
        <v>88</v>
      </c>
      <c r="AV137" s="216" t="s">
        <v>88</v>
      </c>
      <c r="AW137" s="216" t="s">
        <v>33</v>
      </c>
      <c r="AX137" s="216" t="s">
        <v>76</v>
      </c>
      <c r="AY137" s="225" t="s">
        <v>175</v>
      </c>
    </row>
    <row collapsed="false" customFormat="true" customHeight="true" hidden="false" ht="22.5" outlineLevel="0" r="138" s="228">
      <c r="B138" s="229"/>
      <c r="C138" s="230"/>
      <c r="D138" s="230"/>
      <c r="E138" s="231"/>
      <c r="F138" s="232" t="s">
        <v>214</v>
      </c>
      <c r="G138" s="232"/>
      <c r="H138" s="232"/>
      <c r="I138" s="232"/>
      <c r="J138" s="230"/>
      <c r="K138" s="233" t="n">
        <v>2</v>
      </c>
      <c r="L138" s="230"/>
      <c r="M138" s="230"/>
      <c r="N138" s="230"/>
      <c r="O138" s="230"/>
      <c r="P138" s="230"/>
      <c r="Q138" s="230"/>
      <c r="R138" s="234"/>
      <c r="T138" s="235"/>
      <c r="U138" s="230"/>
      <c r="V138" s="230"/>
      <c r="W138" s="230"/>
      <c r="X138" s="230"/>
      <c r="Y138" s="230"/>
      <c r="Z138" s="230"/>
      <c r="AA138" s="236"/>
      <c r="AT138" s="237" t="s">
        <v>201</v>
      </c>
      <c r="AU138" s="237" t="s">
        <v>88</v>
      </c>
      <c r="AV138" s="228" t="s">
        <v>181</v>
      </c>
      <c r="AW138" s="228" t="s">
        <v>33</v>
      </c>
      <c r="AX138" s="228" t="s">
        <v>83</v>
      </c>
      <c r="AY138" s="237" t="s">
        <v>175</v>
      </c>
    </row>
    <row collapsed="false" customFormat="true" customHeight="true" hidden="false" ht="31.5" outlineLevel="0" r="139" s="32">
      <c r="B139" s="171"/>
      <c r="C139" s="206" t="s">
        <v>88</v>
      </c>
      <c r="D139" s="206" t="s">
        <v>177</v>
      </c>
      <c r="E139" s="207" t="s">
        <v>1501</v>
      </c>
      <c r="F139" s="208" t="s">
        <v>1502</v>
      </c>
      <c r="G139" s="208"/>
      <c r="H139" s="208"/>
      <c r="I139" s="208"/>
      <c r="J139" s="209" t="s">
        <v>221</v>
      </c>
      <c r="K139" s="210" t="n">
        <v>2</v>
      </c>
      <c r="L139" s="211" t="n">
        <v>0</v>
      </c>
      <c r="M139" s="211"/>
      <c r="N139" s="212" t="n">
        <f aca="false">ROUND(L139*K139,2)</f>
        <v>0</v>
      </c>
      <c r="O139" s="212"/>
      <c r="P139" s="212"/>
      <c r="Q139" s="212"/>
      <c r="R139" s="173"/>
      <c r="T139" s="213"/>
      <c r="U139" s="44" t="s">
        <v>41</v>
      </c>
      <c r="V139" s="34"/>
      <c r="W139" s="214" t="n">
        <f aca="false">V139*K139</f>
        <v>0</v>
      </c>
      <c r="X139" s="214" t="n">
        <v>0</v>
      </c>
      <c r="Y139" s="214" t="n">
        <f aca="false">X139*K139</f>
        <v>0</v>
      </c>
      <c r="Z139" s="214" t="n">
        <v>0</v>
      </c>
      <c r="AA139" s="215" t="n">
        <f aca="false">Z139*K139</f>
        <v>0</v>
      </c>
      <c r="AR139" s="10" t="s">
        <v>181</v>
      </c>
      <c r="AT139" s="10" t="s">
        <v>177</v>
      </c>
      <c r="AU139" s="10" t="s">
        <v>88</v>
      </c>
      <c r="AY139" s="10" t="s">
        <v>175</v>
      </c>
      <c r="BE139" s="134" t="n">
        <f aca="false">IF(U139="základní",N139,0)</f>
        <v>0</v>
      </c>
      <c r="BF139" s="134" t="n">
        <f aca="false">IF(U139="snížená",N139,0)</f>
        <v>0</v>
      </c>
      <c r="BG139" s="134" t="n">
        <f aca="false">IF(U139="zákl. přenesená",N139,0)</f>
        <v>0</v>
      </c>
      <c r="BH139" s="134" t="n">
        <f aca="false">IF(U139="sníž. přenesená",N139,0)</f>
        <v>0</v>
      </c>
      <c r="BI139" s="134" t="n">
        <f aca="false">IF(U139="nulová",N139,0)</f>
        <v>0</v>
      </c>
      <c r="BJ139" s="10" t="s">
        <v>83</v>
      </c>
      <c r="BK139" s="134" t="n">
        <f aca="false">ROUND(L139*K139,2)</f>
        <v>0</v>
      </c>
      <c r="BL139" s="10" t="s">
        <v>181</v>
      </c>
      <c r="BM139" s="10" t="s">
        <v>1503</v>
      </c>
    </row>
    <row collapsed="false" customFormat="true" customHeight="true" hidden="false" ht="22.5" outlineLevel="0" r="140" s="238">
      <c r="B140" s="239"/>
      <c r="C140" s="240"/>
      <c r="D140" s="240"/>
      <c r="E140" s="241"/>
      <c r="F140" s="242" t="s">
        <v>1504</v>
      </c>
      <c r="G140" s="242"/>
      <c r="H140" s="242"/>
      <c r="I140" s="242"/>
      <c r="J140" s="240"/>
      <c r="K140" s="241"/>
      <c r="L140" s="240"/>
      <c r="M140" s="240"/>
      <c r="N140" s="240"/>
      <c r="O140" s="240"/>
      <c r="P140" s="240"/>
      <c r="Q140" s="240"/>
      <c r="R140" s="243"/>
      <c r="T140" s="244"/>
      <c r="U140" s="240"/>
      <c r="V140" s="240"/>
      <c r="W140" s="240"/>
      <c r="X140" s="240"/>
      <c r="Y140" s="240"/>
      <c r="Z140" s="240"/>
      <c r="AA140" s="245"/>
      <c r="AT140" s="246" t="s">
        <v>201</v>
      </c>
      <c r="AU140" s="246" t="s">
        <v>88</v>
      </c>
      <c r="AV140" s="238" t="s">
        <v>83</v>
      </c>
      <c r="AW140" s="238" t="s">
        <v>33</v>
      </c>
      <c r="AX140" s="238" t="s">
        <v>76</v>
      </c>
      <c r="AY140" s="246" t="s">
        <v>175</v>
      </c>
    </row>
    <row collapsed="false" customFormat="true" customHeight="true" hidden="false" ht="22.5" outlineLevel="0" r="141" s="216">
      <c r="B141" s="217"/>
      <c r="C141" s="218"/>
      <c r="D141" s="218"/>
      <c r="E141" s="219"/>
      <c r="F141" s="227" t="s">
        <v>1500</v>
      </c>
      <c r="G141" s="227"/>
      <c r="H141" s="227"/>
      <c r="I141" s="227"/>
      <c r="J141" s="218"/>
      <c r="K141" s="221" t="n">
        <v>2</v>
      </c>
      <c r="L141" s="218"/>
      <c r="M141" s="218"/>
      <c r="N141" s="218"/>
      <c r="O141" s="218"/>
      <c r="P141" s="218"/>
      <c r="Q141" s="218"/>
      <c r="R141" s="222"/>
      <c r="T141" s="223"/>
      <c r="U141" s="218"/>
      <c r="V141" s="218"/>
      <c r="W141" s="218"/>
      <c r="X141" s="218"/>
      <c r="Y141" s="218"/>
      <c r="Z141" s="218"/>
      <c r="AA141" s="224"/>
      <c r="AT141" s="225" t="s">
        <v>201</v>
      </c>
      <c r="AU141" s="225" t="s">
        <v>88</v>
      </c>
      <c r="AV141" s="216" t="s">
        <v>88</v>
      </c>
      <c r="AW141" s="216" t="s">
        <v>33</v>
      </c>
      <c r="AX141" s="216" t="s">
        <v>76</v>
      </c>
      <c r="AY141" s="225" t="s">
        <v>175</v>
      </c>
    </row>
    <row collapsed="false" customFormat="true" customHeight="true" hidden="false" ht="22.5" outlineLevel="0" r="142" s="228">
      <c r="B142" s="229"/>
      <c r="C142" s="230"/>
      <c r="D142" s="230"/>
      <c r="E142" s="231"/>
      <c r="F142" s="232" t="s">
        <v>214</v>
      </c>
      <c r="G142" s="232"/>
      <c r="H142" s="232"/>
      <c r="I142" s="232"/>
      <c r="J142" s="230"/>
      <c r="K142" s="233" t="n">
        <v>2</v>
      </c>
      <c r="L142" s="230"/>
      <c r="M142" s="230"/>
      <c r="N142" s="230"/>
      <c r="O142" s="230"/>
      <c r="P142" s="230"/>
      <c r="Q142" s="230"/>
      <c r="R142" s="234"/>
      <c r="T142" s="235"/>
      <c r="U142" s="230"/>
      <c r="V142" s="230"/>
      <c r="W142" s="230"/>
      <c r="X142" s="230"/>
      <c r="Y142" s="230"/>
      <c r="Z142" s="230"/>
      <c r="AA142" s="236"/>
      <c r="AT142" s="237" t="s">
        <v>201</v>
      </c>
      <c r="AU142" s="237" t="s">
        <v>88</v>
      </c>
      <c r="AV142" s="228" t="s">
        <v>181</v>
      </c>
      <c r="AW142" s="228" t="s">
        <v>33</v>
      </c>
      <c r="AX142" s="228" t="s">
        <v>83</v>
      </c>
      <c r="AY142" s="237" t="s">
        <v>175</v>
      </c>
    </row>
    <row collapsed="false" customFormat="true" customHeight="true" hidden="false" ht="31.5" outlineLevel="0" r="143" s="32">
      <c r="B143" s="171"/>
      <c r="C143" s="206" t="s">
        <v>218</v>
      </c>
      <c r="D143" s="206" t="s">
        <v>177</v>
      </c>
      <c r="E143" s="207" t="s">
        <v>1505</v>
      </c>
      <c r="F143" s="208" t="s">
        <v>1506</v>
      </c>
      <c r="G143" s="208"/>
      <c r="H143" s="208"/>
      <c r="I143" s="208"/>
      <c r="J143" s="209" t="s">
        <v>221</v>
      </c>
      <c r="K143" s="210" t="n">
        <v>9</v>
      </c>
      <c r="L143" s="211" t="n">
        <v>0</v>
      </c>
      <c r="M143" s="211"/>
      <c r="N143" s="212" t="n">
        <f aca="false">ROUND(L143*K143,2)</f>
        <v>0</v>
      </c>
      <c r="O143" s="212"/>
      <c r="P143" s="212"/>
      <c r="Q143" s="212"/>
      <c r="R143" s="173"/>
      <c r="T143" s="213"/>
      <c r="U143" s="44" t="s">
        <v>41</v>
      </c>
      <c r="V143" s="34"/>
      <c r="W143" s="214" t="n">
        <f aca="false">V143*K143</f>
        <v>0</v>
      </c>
      <c r="X143" s="214" t="n">
        <v>0</v>
      </c>
      <c r="Y143" s="214" t="n">
        <f aca="false">X143*K143</f>
        <v>0</v>
      </c>
      <c r="Z143" s="214" t="n">
        <v>0</v>
      </c>
      <c r="AA143" s="215" t="n">
        <f aca="false">Z143*K143</f>
        <v>0</v>
      </c>
      <c r="AR143" s="10" t="s">
        <v>181</v>
      </c>
      <c r="AT143" s="10" t="s">
        <v>177</v>
      </c>
      <c r="AU143" s="10" t="s">
        <v>88</v>
      </c>
      <c r="AY143" s="10" t="s">
        <v>175</v>
      </c>
      <c r="BE143" s="134" t="n">
        <f aca="false">IF(U143="základní",N143,0)</f>
        <v>0</v>
      </c>
      <c r="BF143" s="134" t="n">
        <f aca="false">IF(U143="snížená",N143,0)</f>
        <v>0</v>
      </c>
      <c r="BG143" s="134" t="n">
        <f aca="false">IF(U143="zákl. přenesená",N143,0)</f>
        <v>0</v>
      </c>
      <c r="BH143" s="134" t="n">
        <f aca="false">IF(U143="sníž. přenesená",N143,0)</f>
        <v>0</v>
      </c>
      <c r="BI143" s="134" t="n">
        <f aca="false">IF(U143="nulová",N143,0)</f>
        <v>0</v>
      </c>
      <c r="BJ143" s="10" t="s">
        <v>83</v>
      </c>
      <c r="BK143" s="134" t="n">
        <f aca="false">ROUND(L143*K143,2)</f>
        <v>0</v>
      </c>
      <c r="BL143" s="10" t="s">
        <v>181</v>
      </c>
      <c r="BM143" s="10" t="s">
        <v>1507</v>
      </c>
    </row>
    <row collapsed="false" customFormat="true" customHeight="true" hidden="false" ht="22.5" outlineLevel="0" r="144" s="238">
      <c r="B144" s="239"/>
      <c r="C144" s="240"/>
      <c r="D144" s="240"/>
      <c r="E144" s="241"/>
      <c r="F144" s="242" t="s">
        <v>1508</v>
      </c>
      <c r="G144" s="242"/>
      <c r="H144" s="242"/>
      <c r="I144" s="242"/>
      <c r="J144" s="240"/>
      <c r="K144" s="241"/>
      <c r="L144" s="240"/>
      <c r="M144" s="240"/>
      <c r="N144" s="240"/>
      <c r="O144" s="240"/>
      <c r="P144" s="240"/>
      <c r="Q144" s="240"/>
      <c r="R144" s="243"/>
      <c r="T144" s="244"/>
      <c r="U144" s="240"/>
      <c r="V144" s="240"/>
      <c r="W144" s="240"/>
      <c r="X144" s="240"/>
      <c r="Y144" s="240"/>
      <c r="Z144" s="240"/>
      <c r="AA144" s="245"/>
      <c r="AT144" s="246" t="s">
        <v>201</v>
      </c>
      <c r="AU144" s="246" t="s">
        <v>88</v>
      </c>
      <c r="AV144" s="238" t="s">
        <v>83</v>
      </c>
      <c r="AW144" s="238" t="s">
        <v>33</v>
      </c>
      <c r="AX144" s="238" t="s">
        <v>76</v>
      </c>
      <c r="AY144" s="246" t="s">
        <v>175</v>
      </c>
    </row>
    <row collapsed="false" customFormat="true" customHeight="true" hidden="false" ht="22.5" outlineLevel="0" r="145" s="216">
      <c r="B145" s="217"/>
      <c r="C145" s="218"/>
      <c r="D145" s="218"/>
      <c r="E145" s="219"/>
      <c r="F145" s="227" t="s">
        <v>1509</v>
      </c>
      <c r="G145" s="227"/>
      <c r="H145" s="227"/>
      <c r="I145" s="227"/>
      <c r="J145" s="218"/>
      <c r="K145" s="221" t="n">
        <v>9</v>
      </c>
      <c r="L145" s="218"/>
      <c r="M145" s="218"/>
      <c r="N145" s="218"/>
      <c r="O145" s="218"/>
      <c r="P145" s="218"/>
      <c r="Q145" s="218"/>
      <c r="R145" s="222"/>
      <c r="T145" s="223"/>
      <c r="U145" s="218"/>
      <c r="V145" s="218"/>
      <c r="W145" s="218"/>
      <c r="X145" s="218"/>
      <c r="Y145" s="218"/>
      <c r="Z145" s="218"/>
      <c r="AA145" s="224"/>
      <c r="AT145" s="225" t="s">
        <v>201</v>
      </c>
      <c r="AU145" s="225" t="s">
        <v>88</v>
      </c>
      <c r="AV145" s="216" t="s">
        <v>88</v>
      </c>
      <c r="AW145" s="216" t="s">
        <v>33</v>
      </c>
      <c r="AX145" s="216" t="s">
        <v>76</v>
      </c>
      <c r="AY145" s="225" t="s">
        <v>175</v>
      </c>
    </row>
    <row collapsed="false" customFormat="true" customHeight="true" hidden="false" ht="22.5" outlineLevel="0" r="146" s="228">
      <c r="B146" s="229"/>
      <c r="C146" s="230"/>
      <c r="D146" s="230"/>
      <c r="E146" s="231"/>
      <c r="F146" s="232" t="s">
        <v>214</v>
      </c>
      <c r="G146" s="232"/>
      <c r="H146" s="232"/>
      <c r="I146" s="232"/>
      <c r="J146" s="230"/>
      <c r="K146" s="233" t="n">
        <v>9</v>
      </c>
      <c r="L146" s="230"/>
      <c r="M146" s="230"/>
      <c r="N146" s="230"/>
      <c r="O146" s="230"/>
      <c r="P146" s="230"/>
      <c r="Q146" s="230"/>
      <c r="R146" s="234"/>
      <c r="T146" s="235"/>
      <c r="U146" s="230"/>
      <c r="V146" s="230"/>
      <c r="W146" s="230"/>
      <c r="X146" s="230"/>
      <c r="Y146" s="230"/>
      <c r="Z146" s="230"/>
      <c r="AA146" s="236"/>
      <c r="AT146" s="237" t="s">
        <v>201</v>
      </c>
      <c r="AU146" s="237" t="s">
        <v>88</v>
      </c>
      <c r="AV146" s="228" t="s">
        <v>181</v>
      </c>
      <c r="AW146" s="228" t="s">
        <v>33</v>
      </c>
      <c r="AX146" s="228" t="s">
        <v>83</v>
      </c>
      <c r="AY146" s="237" t="s">
        <v>175</v>
      </c>
    </row>
    <row collapsed="false" customFormat="true" customHeight="true" hidden="false" ht="31.5" outlineLevel="0" r="147" s="32">
      <c r="B147" s="171"/>
      <c r="C147" s="206" t="s">
        <v>181</v>
      </c>
      <c r="D147" s="206" t="s">
        <v>177</v>
      </c>
      <c r="E147" s="207" t="s">
        <v>1510</v>
      </c>
      <c r="F147" s="208" t="s">
        <v>1511</v>
      </c>
      <c r="G147" s="208"/>
      <c r="H147" s="208"/>
      <c r="I147" s="208"/>
      <c r="J147" s="209" t="s">
        <v>221</v>
      </c>
      <c r="K147" s="210" t="n">
        <v>9</v>
      </c>
      <c r="L147" s="211" t="n">
        <v>0</v>
      </c>
      <c r="M147" s="211"/>
      <c r="N147" s="212" t="n">
        <f aca="false">ROUND(L147*K147,2)</f>
        <v>0</v>
      </c>
      <c r="O147" s="212"/>
      <c r="P147" s="212"/>
      <c r="Q147" s="212"/>
      <c r="R147" s="173"/>
      <c r="T147" s="213"/>
      <c r="U147" s="44" t="s">
        <v>41</v>
      </c>
      <c r="V147" s="34"/>
      <c r="W147" s="214" t="n">
        <f aca="false">V147*K147</f>
        <v>0</v>
      </c>
      <c r="X147" s="214" t="n">
        <v>0</v>
      </c>
      <c r="Y147" s="214" t="n">
        <f aca="false">X147*K147</f>
        <v>0</v>
      </c>
      <c r="Z147" s="214" t="n">
        <v>0</v>
      </c>
      <c r="AA147" s="215" t="n">
        <f aca="false">Z147*K147</f>
        <v>0</v>
      </c>
      <c r="AR147" s="10" t="s">
        <v>181</v>
      </c>
      <c r="AT147" s="10" t="s">
        <v>177</v>
      </c>
      <c r="AU147" s="10" t="s">
        <v>88</v>
      </c>
      <c r="AY147" s="10" t="s">
        <v>175</v>
      </c>
      <c r="BE147" s="134" t="n">
        <f aca="false">IF(U147="základní",N147,0)</f>
        <v>0</v>
      </c>
      <c r="BF147" s="134" t="n">
        <f aca="false">IF(U147="snížená",N147,0)</f>
        <v>0</v>
      </c>
      <c r="BG147" s="134" t="n">
        <f aca="false">IF(U147="zákl. přenesená",N147,0)</f>
        <v>0</v>
      </c>
      <c r="BH147" s="134" t="n">
        <f aca="false">IF(U147="sníž. přenesená",N147,0)</f>
        <v>0</v>
      </c>
      <c r="BI147" s="134" t="n">
        <f aca="false">IF(U147="nulová",N147,0)</f>
        <v>0</v>
      </c>
      <c r="BJ147" s="10" t="s">
        <v>83</v>
      </c>
      <c r="BK147" s="134" t="n">
        <f aca="false">ROUND(L147*K147,2)</f>
        <v>0</v>
      </c>
      <c r="BL147" s="10" t="s">
        <v>181</v>
      </c>
      <c r="BM147" s="10" t="s">
        <v>1512</v>
      </c>
    </row>
    <row collapsed="false" customFormat="true" customHeight="true" hidden="false" ht="22.5" outlineLevel="0" r="148" s="238">
      <c r="B148" s="239"/>
      <c r="C148" s="240"/>
      <c r="D148" s="240"/>
      <c r="E148" s="241"/>
      <c r="F148" s="242" t="s">
        <v>1499</v>
      </c>
      <c r="G148" s="242"/>
      <c r="H148" s="242"/>
      <c r="I148" s="242"/>
      <c r="J148" s="240"/>
      <c r="K148" s="241"/>
      <c r="L148" s="240"/>
      <c r="M148" s="240"/>
      <c r="N148" s="240"/>
      <c r="O148" s="240"/>
      <c r="P148" s="240"/>
      <c r="Q148" s="240"/>
      <c r="R148" s="243"/>
      <c r="T148" s="244"/>
      <c r="U148" s="240"/>
      <c r="V148" s="240"/>
      <c r="W148" s="240"/>
      <c r="X148" s="240"/>
      <c r="Y148" s="240"/>
      <c r="Z148" s="240"/>
      <c r="AA148" s="245"/>
      <c r="AT148" s="246" t="s">
        <v>201</v>
      </c>
      <c r="AU148" s="246" t="s">
        <v>88</v>
      </c>
      <c r="AV148" s="238" t="s">
        <v>83</v>
      </c>
      <c r="AW148" s="238" t="s">
        <v>33</v>
      </c>
      <c r="AX148" s="238" t="s">
        <v>76</v>
      </c>
      <c r="AY148" s="246" t="s">
        <v>175</v>
      </c>
    </row>
    <row collapsed="false" customFormat="true" customHeight="true" hidden="false" ht="22.5" outlineLevel="0" r="149" s="216">
      <c r="B149" s="217"/>
      <c r="C149" s="218"/>
      <c r="D149" s="218"/>
      <c r="E149" s="219"/>
      <c r="F149" s="227" t="s">
        <v>1509</v>
      </c>
      <c r="G149" s="227"/>
      <c r="H149" s="227"/>
      <c r="I149" s="227"/>
      <c r="J149" s="218"/>
      <c r="K149" s="221" t="n">
        <v>9</v>
      </c>
      <c r="L149" s="218"/>
      <c r="M149" s="218"/>
      <c r="N149" s="218"/>
      <c r="O149" s="218"/>
      <c r="P149" s="218"/>
      <c r="Q149" s="218"/>
      <c r="R149" s="222"/>
      <c r="T149" s="223"/>
      <c r="U149" s="218"/>
      <c r="V149" s="218"/>
      <c r="W149" s="218"/>
      <c r="X149" s="218"/>
      <c r="Y149" s="218"/>
      <c r="Z149" s="218"/>
      <c r="AA149" s="224"/>
      <c r="AT149" s="225" t="s">
        <v>201</v>
      </c>
      <c r="AU149" s="225" t="s">
        <v>88</v>
      </c>
      <c r="AV149" s="216" t="s">
        <v>88</v>
      </c>
      <c r="AW149" s="216" t="s">
        <v>33</v>
      </c>
      <c r="AX149" s="216" t="s">
        <v>76</v>
      </c>
      <c r="AY149" s="225" t="s">
        <v>175</v>
      </c>
    </row>
    <row collapsed="false" customFormat="true" customHeight="true" hidden="false" ht="22.5" outlineLevel="0" r="150" s="228">
      <c r="B150" s="229"/>
      <c r="C150" s="230"/>
      <c r="D150" s="230"/>
      <c r="E150" s="231"/>
      <c r="F150" s="232" t="s">
        <v>214</v>
      </c>
      <c r="G150" s="232"/>
      <c r="H150" s="232"/>
      <c r="I150" s="232"/>
      <c r="J150" s="230"/>
      <c r="K150" s="233" t="n">
        <v>9</v>
      </c>
      <c r="L150" s="230"/>
      <c r="M150" s="230"/>
      <c r="N150" s="230"/>
      <c r="O150" s="230"/>
      <c r="P150" s="230"/>
      <c r="Q150" s="230"/>
      <c r="R150" s="234"/>
      <c r="T150" s="235"/>
      <c r="U150" s="230"/>
      <c r="V150" s="230"/>
      <c r="W150" s="230"/>
      <c r="X150" s="230"/>
      <c r="Y150" s="230"/>
      <c r="Z150" s="230"/>
      <c r="AA150" s="236"/>
      <c r="AT150" s="237" t="s">
        <v>201</v>
      </c>
      <c r="AU150" s="237" t="s">
        <v>88</v>
      </c>
      <c r="AV150" s="228" t="s">
        <v>181</v>
      </c>
      <c r="AW150" s="228" t="s">
        <v>33</v>
      </c>
      <c r="AX150" s="228" t="s">
        <v>83</v>
      </c>
      <c r="AY150" s="237" t="s">
        <v>175</v>
      </c>
    </row>
    <row collapsed="false" customFormat="true" customHeight="true" hidden="false" ht="31.5" outlineLevel="0" r="151" s="32">
      <c r="B151" s="171"/>
      <c r="C151" s="206" t="s">
        <v>229</v>
      </c>
      <c r="D151" s="206" t="s">
        <v>177</v>
      </c>
      <c r="E151" s="207" t="s">
        <v>1513</v>
      </c>
      <c r="F151" s="208" t="s">
        <v>1514</v>
      </c>
      <c r="G151" s="208"/>
      <c r="H151" s="208"/>
      <c r="I151" s="208"/>
      <c r="J151" s="209" t="s">
        <v>1070</v>
      </c>
      <c r="K151" s="210" t="n">
        <v>25</v>
      </c>
      <c r="L151" s="211" t="n">
        <v>0</v>
      </c>
      <c r="M151" s="211"/>
      <c r="N151" s="212" t="n">
        <f aca="false">ROUND(L151*K151,2)</f>
        <v>0</v>
      </c>
      <c r="O151" s="212"/>
      <c r="P151" s="212"/>
      <c r="Q151" s="212"/>
      <c r="R151" s="173"/>
      <c r="T151" s="213"/>
      <c r="U151" s="44" t="s">
        <v>41</v>
      </c>
      <c r="V151" s="34"/>
      <c r="W151" s="214" t="n">
        <f aca="false">V151*K151</f>
        <v>0</v>
      </c>
      <c r="X151" s="214" t="n">
        <v>0</v>
      </c>
      <c r="Y151" s="214" t="n">
        <f aca="false">X151*K151</f>
        <v>0</v>
      </c>
      <c r="Z151" s="214" t="n">
        <v>0</v>
      </c>
      <c r="AA151" s="215" t="n">
        <f aca="false">Z151*K151</f>
        <v>0</v>
      </c>
      <c r="AR151" s="10" t="s">
        <v>181</v>
      </c>
      <c r="AT151" s="10" t="s">
        <v>177</v>
      </c>
      <c r="AU151" s="10" t="s">
        <v>88</v>
      </c>
      <c r="AY151" s="10" t="s">
        <v>175</v>
      </c>
      <c r="BE151" s="134" t="n">
        <f aca="false">IF(U151="základní",N151,0)</f>
        <v>0</v>
      </c>
      <c r="BF151" s="134" t="n">
        <f aca="false">IF(U151="snížená",N151,0)</f>
        <v>0</v>
      </c>
      <c r="BG151" s="134" t="n">
        <f aca="false">IF(U151="zákl. přenesená",N151,0)</f>
        <v>0</v>
      </c>
      <c r="BH151" s="134" t="n">
        <f aca="false">IF(U151="sníž. přenesená",N151,0)</f>
        <v>0</v>
      </c>
      <c r="BI151" s="134" t="n">
        <f aca="false">IF(U151="nulová",N151,0)</f>
        <v>0</v>
      </c>
      <c r="BJ151" s="10" t="s">
        <v>83</v>
      </c>
      <c r="BK151" s="134" t="n">
        <f aca="false">ROUND(L151*K151,2)</f>
        <v>0</v>
      </c>
      <c r="BL151" s="10" t="s">
        <v>181</v>
      </c>
      <c r="BM151" s="10" t="s">
        <v>1515</v>
      </c>
    </row>
    <row collapsed="false" customFormat="true" customHeight="true" hidden="false" ht="22.5" outlineLevel="0" r="152" s="238">
      <c r="B152" s="239"/>
      <c r="C152" s="240"/>
      <c r="D152" s="240"/>
      <c r="E152" s="241"/>
      <c r="F152" s="242" t="s">
        <v>1516</v>
      </c>
      <c r="G152" s="242"/>
      <c r="H152" s="242"/>
      <c r="I152" s="242"/>
      <c r="J152" s="240"/>
      <c r="K152" s="241"/>
      <c r="L152" s="240"/>
      <c r="M152" s="240"/>
      <c r="N152" s="240"/>
      <c r="O152" s="240"/>
      <c r="P152" s="240"/>
      <c r="Q152" s="240"/>
      <c r="R152" s="243"/>
      <c r="T152" s="244"/>
      <c r="U152" s="240"/>
      <c r="V152" s="240"/>
      <c r="W152" s="240"/>
      <c r="X152" s="240"/>
      <c r="Y152" s="240"/>
      <c r="Z152" s="240"/>
      <c r="AA152" s="245"/>
      <c r="AT152" s="246" t="s">
        <v>201</v>
      </c>
      <c r="AU152" s="246" t="s">
        <v>88</v>
      </c>
      <c r="AV152" s="238" t="s">
        <v>83</v>
      </c>
      <c r="AW152" s="238" t="s">
        <v>33</v>
      </c>
      <c r="AX152" s="238" t="s">
        <v>76</v>
      </c>
      <c r="AY152" s="246" t="s">
        <v>175</v>
      </c>
    </row>
    <row collapsed="false" customFormat="true" customHeight="true" hidden="false" ht="22.5" outlineLevel="0" r="153" s="216">
      <c r="B153" s="217"/>
      <c r="C153" s="218"/>
      <c r="D153" s="218"/>
      <c r="E153" s="219"/>
      <c r="F153" s="227" t="s">
        <v>403</v>
      </c>
      <c r="G153" s="227"/>
      <c r="H153" s="227"/>
      <c r="I153" s="227"/>
      <c r="J153" s="218"/>
      <c r="K153" s="221" t="n">
        <v>25</v>
      </c>
      <c r="L153" s="218"/>
      <c r="M153" s="218"/>
      <c r="N153" s="218"/>
      <c r="O153" s="218"/>
      <c r="P153" s="218"/>
      <c r="Q153" s="218"/>
      <c r="R153" s="222"/>
      <c r="T153" s="223"/>
      <c r="U153" s="218"/>
      <c r="V153" s="218"/>
      <c r="W153" s="218"/>
      <c r="X153" s="218"/>
      <c r="Y153" s="218"/>
      <c r="Z153" s="218"/>
      <c r="AA153" s="224"/>
      <c r="AT153" s="225" t="s">
        <v>201</v>
      </c>
      <c r="AU153" s="225" t="s">
        <v>88</v>
      </c>
      <c r="AV153" s="216" t="s">
        <v>88</v>
      </c>
      <c r="AW153" s="216" t="s">
        <v>33</v>
      </c>
      <c r="AX153" s="216" t="s">
        <v>76</v>
      </c>
      <c r="AY153" s="225" t="s">
        <v>175</v>
      </c>
    </row>
    <row collapsed="false" customFormat="true" customHeight="true" hidden="false" ht="22.5" outlineLevel="0" r="154" s="228">
      <c r="B154" s="229"/>
      <c r="C154" s="230"/>
      <c r="D154" s="230"/>
      <c r="E154" s="231"/>
      <c r="F154" s="232" t="s">
        <v>214</v>
      </c>
      <c r="G154" s="232"/>
      <c r="H154" s="232"/>
      <c r="I154" s="232"/>
      <c r="J154" s="230"/>
      <c r="K154" s="233" t="n">
        <v>25</v>
      </c>
      <c r="L154" s="230"/>
      <c r="M154" s="230"/>
      <c r="N154" s="230"/>
      <c r="O154" s="230"/>
      <c r="P154" s="230"/>
      <c r="Q154" s="230"/>
      <c r="R154" s="234"/>
      <c r="T154" s="235"/>
      <c r="U154" s="230"/>
      <c r="V154" s="230"/>
      <c r="W154" s="230"/>
      <c r="X154" s="230"/>
      <c r="Y154" s="230"/>
      <c r="Z154" s="230"/>
      <c r="AA154" s="236"/>
      <c r="AT154" s="237" t="s">
        <v>201</v>
      </c>
      <c r="AU154" s="237" t="s">
        <v>88</v>
      </c>
      <c r="AV154" s="228" t="s">
        <v>181</v>
      </c>
      <c r="AW154" s="228" t="s">
        <v>33</v>
      </c>
      <c r="AX154" s="228" t="s">
        <v>83</v>
      </c>
      <c r="AY154" s="237" t="s">
        <v>175</v>
      </c>
    </row>
    <row collapsed="false" customFormat="true" customHeight="true" hidden="false" ht="31.5" outlineLevel="0" r="155" s="32">
      <c r="B155" s="171"/>
      <c r="C155" s="206" t="s">
        <v>236</v>
      </c>
      <c r="D155" s="206" t="s">
        <v>177</v>
      </c>
      <c r="E155" s="207" t="s">
        <v>1517</v>
      </c>
      <c r="F155" s="208" t="s">
        <v>1518</v>
      </c>
      <c r="G155" s="208"/>
      <c r="H155" s="208"/>
      <c r="I155" s="208"/>
      <c r="J155" s="209" t="s">
        <v>180</v>
      </c>
      <c r="K155" s="210" t="n">
        <v>2</v>
      </c>
      <c r="L155" s="211" t="n">
        <v>0</v>
      </c>
      <c r="M155" s="211"/>
      <c r="N155" s="212" t="n">
        <f aca="false">ROUND(L155*K155,2)</f>
        <v>0</v>
      </c>
      <c r="O155" s="212"/>
      <c r="P155" s="212"/>
      <c r="Q155" s="212"/>
      <c r="R155" s="173"/>
      <c r="T155" s="213"/>
      <c r="U155" s="44" t="s">
        <v>41</v>
      </c>
      <c r="V155" s="34"/>
      <c r="W155" s="214" t="n">
        <f aca="false">V155*K155</f>
        <v>0</v>
      </c>
      <c r="X155" s="214" t="n">
        <v>0</v>
      </c>
      <c r="Y155" s="214" t="n">
        <f aca="false">X155*K155</f>
        <v>0</v>
      </c>
      <c r="Z155" s="214" t="n">
        <v>0</v>
      </c>
      <c r="AA155" s="215" t="n">
        <f aca="false">Z155*K155</f>
        <v>0</v>
      </c>
      <c r="AR155" s="10" t="s">
        <v>181</v>
      </c>
      <c r="AT155" s="10" t="s">
        <v>177</v>
      </c>
      <c r="AU155" s="10" t="s">
        <v>88</v>
      </c>
      <c r="AY155" s="10" t="s">
        <v>175</v>
      </c>
      <c r="BE155" s="134" t="n">
        <f aca="false">IF(U155="základní",N155,0)</f>
        <v>0</v>
      </c>
      <c r="BF155" s="134" t="n">
        <f aca="false">IF(U155="snížená",N155,0)</f>
        <v>0</v>
      </c>
      <c r="BG155" s="134" t="n">
        <f aca="false">IF(U155="zákl. přenesená",N155,0)</f>
        <v>0</v>
      </c>
      <c r="BH155" s="134" t="n">
        <f aca="false">IF(U155="sníž. přenesená",N155,0)</f>
        <v>0</v>
      </c>
      <c r="BI155" s="134" t="n">
        <f aca="false">IF(U155="nulová",N155,0)</f>
        <v>0</v>
      </c>
      <c r="BJ155" s="10" t="s">
        <v>83</v>
      </c>
      <c r="BK155" s="134" t="n">
        <f aca="false">ROUND(L155*K155,2)</f>
        <v>0</v>
      </c>
      <c r="BL155" s="10" t="s">
        <v>181</v>
      </c>
      <c r="BM155" s="10" t="s">
        <v>1519</v>
      </c>
    </row>
    <row collapsed="false" customFormat="true" customHeight="true" hidden="false" ht="22.5" outlineLevel="0" r="156" s="216">
      <c r="B156" s="217"/>
      <c r="C156" s="218"/>
      <c r="D156" s="218"/>
      <c r="E156" s="219"/>
      <c r="F156" s="220" t="s">
        <v>88</v>
      </c>
      <c r="G156" s="220"/>
      <c r="H156" s="220"/>
      <c r="I156" s="220"/>
      <c r="J156" s="218"/>
      <c r="K156" s="221" t="n">
        <v>2</v>
      </c>
      <c r="L156" s="218"/>
      <c r="M156" s="218"/>
      <c r="N156" s="218"/>
      <c r="O156" s="218"/>
      <c r="P156" s="218"/>
      <c r="Q156" s="218"/>
      <c r="R156" s="222"/>
      <c r="T156" s="223"/>
      <c r="U156" s="218"/>
      <c r="V156" s="218"/>
      <c r="W156" s="218"/>
      <c r="X156" s="218"/>
      <c r="Y156" s="218"/>
      <c r="Z156" s="218"/>
      <c r="AA156" s="224"/>
      <c r="AT156" s="225" t="s">
        <v>201</v>
      </c>
      <c r="AU156" s="225" t="s">
        <v>88</v>
      </c>
      <c r="AV156" s="216" t="s">
        <v>88</v>
      </c>
      <c r="AW156" s="216" t="s">
        <v>33</v>
      </c>
      <c r="AX156" s="216" t="s">
        <v>76</v>
      </c>
      <c r="AY156" s="225" t="s">
        <v>175</v>
      </c>
    </row>
    <row collapsed="false" customFormat="true" customHeight="true" hidden="false" ht="22.5" outlineLevel="0" r="157" s="228">
      <c r="B157" s="229"/>
      <c r="C157" s="230"/>
      <c r="D157" s="230"/>
      <c r="E157" s="231"/>
      <c r="F157" s="232" t="s">
        <v>214</v>
      </c>
      <c r="G157" s="232"/>
      <c r="H157" s="232"/>
      <c r="I157" s="232"/>
      <c r="J157" s="230"/>
      <c r="K157" s="233" t="n">
        <v>2</v>
      </c>
      <c r="L157" s="230"/>
      <c r="M157" s="230"/>
      <c r="N157" s="230"/>
      <c r="O157" s="230"/>
      <c r="P157" s="230"/>
      <c r="Q157" s="230"/>
      <c r="R157" s="234"/>
      <c r="T157" s="235"/>
      <c r="U157" s="230"/>
      <c r="V157" s="230"/>
      <c r="W157" s="230"/>
      <c r="X157" s="230"/>
      <c r="Y157" s="230"/>
      <c r="Z157" s="230"/>
      <c r="AA157" s="236"/>
      <c r="AT157" s="237" t="s">
        <v>201</v>
      </c>
      <c r="AU157" s="237" t="s">
        <v>88</v>
      </c>
      <c r="AV157" s="228" t="s">
        <v>181</v>
      </c>
      <c r="AW157" s="228" t="s">
        <v>33</v>
      </c>
      <c r="AX157" s="228" t="s">
        <v>83</v>
      </c>
      <c r="AY157" s="237" t="s">
        <v>175</v>
      </c>
    </row>
    <row collapsed="false" customFormat="true" customHeight="true" hidden="false" ht="31.5" outlineLevel="0" r="158" s="32">
      <c r="B158" s="171"/>
      <c r="C158" s="206" t="s">
        <v>248</v>
      </c>
      <c r="D158" s="206" t="s">
        <v>177</v>
      </c>
      <c r="E158" s="207" t="s">
        <v>1520</v>
      </c>
      <c r="F158" s="208" t="s">
        <v>1521</v>
      </c>
      <c r="G158" s="208"/>
      <c r="H158" s="208"/>
      <c r="I158" s="208"/>
      <c r="J158" s="209" t="s">
        <v>180</v>
      </c>
      <c r="K158" s="210" t="n">
        <v>23.024</v>
      </c>
      <c r="L158" s="211" t="n">
        <v>0</v>
      </c>
      <c r="M158" s="211"/>
      <c r="N158" s="212" t="n">
        <f aca="false">ROUND(L158*K158,2)</f>
        <v>0</v>
      </c>
      <c r="O158" s="212"/>
      <c r="P158" s="212"/>
      <c r="Q158" s="212"/>
      <c r="R158" s="173"/>
      <c r="T158" s="213"/>
      <c r="U158" s="44" t="s">
        <v>41</v>
      </c>
      <c r="V158" s="34"/>
      <c r="W158" s="214" t="n">
        <f aca="false">V158*K158</f>
        <v>0</v>
      </c>
      <c r="X158" s="214" t="n">
        <v>0</v>
      </c>
      <c r="Y158" s="214" t="n">
        <f aca="false">X158*K158</f>
        <v>0</v>
      </c>
      <c r="Z158" s="214" t="n">
        <v>0</v>
      </c>
      <c r="AA158" s="215" t="n">
        <f aca="false">Z158*K158</f>
        <v>0</v>
      </c>
      <c r="AR158" s="10" t="s">
        <v>181</v>
      </c>
      <c r="AT158" s="10" t="s">
        <v>177</v>
      </c>
      <c r="AU158" s="10" t="s">
        <v>88</v>
      </c>
      <c r="AY158" s="10" t="s">
        <v>175</v>
      </c>
      <c r="BE158" s="134" t="n">
        <f aca="false">IF(U158="základní",N158,0)</f>
        <v>0</v>
      </c>
      <c r="BF158" s="134" t="n">
        <f aca="false">IF(U158="snížená",N158,0)</f>
        <v>0</v>
      </c>
      <c r="BG158" s="134" t="n">
        <f aca="false">IF(U158="zákl. přenesená",N158,0)</f>
        <v>0</v>
      </c>
      <c r="BH158" s="134" t="n">
        <f aca="false">IF(U158="sníž. přenesená",N158,0)</f>
        <v>0</v>
      </c>
      <c r="BI158" s="134" t="n">
        <f aca="false">IF(U158="nulová",N158,0)</f>
        <v>0</v>
      </c>
      <c r="BJ158" s="10" t="s">
        <v>83</v>
      </c>
      <c r="BK158" s="134" t="n">
        <f aca="false">ROUND(L158*K158,2)</f>
        <v>0</v>
      </c>
      <c r="BL158" s="10" t="s">
        <v>181</v>
      </c>
      <c r="BM158" s="10" t="s">
        <v>1522</v>
      </c>
    </row>
    <row collapsed="false" customFormat="true" customHeight="true" hidden="false" ht="22.5" outlineLevel="0" r="159" s="216">
      <c r="B159" s="217"/>
      <c r="C159" s="218"/>
      <c r="D159" s="218"/>
      <c r="E159" s="219"/>
      <c r="F159" s="220" t="s">
        <v>1523</v>
      </c>
      <c r="G159" s="220"/>
      <c r="H159" s="220"/>
      <c r="I159" s="220"/>
      <c r="J159" s="218"/>
      <c r="K159" s="221" t="n">
        <v>14.719</v>
      </c>
      <c r="L159" s="218"/>
      <c r="M159" s="218"/>
      <c r="N159" s="218"/>
      <c r="O159" s="218"/>
      <c r="P159" s="218"/>
      <c r="Q159" s="218"/>
      <c r="R159" s="222"/>
      <c r="T159" s="223"/>
      <c r="U159" s="218"/>
      <c r="V159" s="218"/>
      <c r="W159" s="218"/>
      <c r="X159" s="218"/>
      <c r="Y159" s="218"/>
      <c r="Z159" s="218"/>
      <c r="AA159" s="224"/>
      <c r="AT159" s="225" t="s">
        <v>201</v>
      </c>
      <c r="AU159" s="225" t="s">
        <v>88</v>
      </c>
      <c r="AV159" s="216" t="s">
        <v>88</v>
      </c>
      <c r="AW159" s="216" t="s">
        <v>33</v>
      </c>
      <c r="AX159" s="216" t="s">
        <v>76</v>
      </c>
      <c r="AY159" s="225" t="s">
        <v>175</v>
      </c>
    </row>
    <row collapsed="false" customFormat="true" customHeight="true" hidden="false" ht="22.5" outlineLevel="0" r="160" s="216">
      <c r="B160" s="217"/>
      <c r="C160" s="218"/>
      <c r="D160" s="218"/>
      <c r="E160" s="219"/>
      <c r="F160" s="227" t="s">
        <v>1524</v>
      </c>
      <c r="G160" s="227"/>
      <c r="H160" s="227"/>
      <c r="I160" s="227"/>
      <c r="J160" s="218"/>
      <c r="K160" s="221" t="n">
        <v>8.305</v>
      </c>
      <c r="L160" s="218"/>
      <c r="M160" s="218"/>
      <c r="N160" s="218"/>
      <c r="O160" s="218"/>
      <c r="P160" s="218"/>
      <c r="Q160" s="218"/>
      <c r="R160" s="222"/>
      <c r="T160" s="223"/>
      <c r="U160" s="218"/>
      <c r="V160" s="218"/>
      <c r="W160" s="218"/>
      <c r="X160" s="218"/>
      <c r="Y160" s="218"/>
      <c r="Z160" s="218"/>
      <c r="AA160" s="224"/>
      <c r="AT160" s="225" t="s">
        <v>201</v>
      </c>
      <c r="AU160" s="225" t="s">
        <v>88</v>
      </c>
      <c r="AV160" s="216" t="s">
        <v>88</v>
      </c>
      <c r="AW160" s="216" t="s">
        <v>33</v>
      </c>
      <c r="AX160" s="216" t="s">
        <v>76</v>
      </c>
      <c r="AY160" s="225" t="s">
        <v>175</v>
      </c>
    </row>
    <row collapsed="false" customFormat="true" customHeight="true" hidden="false" ht="22.5" outlineLevel="0" r="161" s="228">
      <c r="B161" s="229"/>
      <c r="C161" s="230"/>
      <c r="D161" s="230"/>
      <c r="E161" s="231"/>
      <c r="F161" s="232" t="s">
        <v>214</v>
      </c>
      <c r="G161" s="232"/>
      <c r="H161" s="232"/>
      <c r="I161" s="232"/>
      <c r="J161" s="230"/>
      <c r="K161" s="233" t="n">
        <v>23.024</v>
      </c>
      <c r="L161" s="230"/>
      <c r="M161" s="230"/>
      <c r="N161" s="230"/>
      <c r="O161" s="230"/>
      <c r="P161" s="230"/>
      <c r="Q161" s="230"/>
      <c r="R161" s="234"/>
      <c r="T161" s="235"/>
      <c r="U161" s="230"/>
      <c r="V161" s="230"/>
      <c r="W161" s="230"/>
      <c r="X161" s="230"/>
      <c r="Y161" s="230"/>
      <c r="Z161" s="230"/>
      <c r="AA161" s="236"/>
      <c r="AT161" s="237" t="s">
        <v>201</v>
      </c>
      <c r="AU161" s="237" t="s">
        <v>88</v>
      </c>
      <c r="AV161" s="228" t="s">
        <v>181</v>
      </c>
      <c r="AW161" s="228" t="s">
        <v>33</v>
      </c>
      <c r="AX161" s="228" t="s">
        <v>83</v>
      </c>
      <c r="AY161" s="237" t="s">
        <v>175</v>
      </c>
    </row>
    <row collapsed="false" customFormat="true" customHeight="true" hidden="false" ht="31.5" outlineLevel="0" r="162" s="32">
      <c r="B162" s="171"/>
      <c r="C162" s="206" t="s">
        <v>258</v>
      </c>
      <c r="D162" s="206" t="s">
        <v>177</v>
      </c>
      <c r="E162" s="207" t="s">
        <v>1525</v>
      </c>
      <c r="F162" s="208" t="s">
        <v>1526</v>
      </c>
      <c r="G162" s="208"/>
      <c r="H162" s="208"/>
      <c r="I162" s="208"/>
      <c r="J162" s="209" t="s">
        <v>180</v>
      </c>
      <c r="K162" s="210" t="n">
        <v>371.4</v>
      </c>
      <c r="L162" s="211" t="n">
        <v>0</v>
      </c>
      <c r="M162" s="211"/>
      <c r="N162" s="212" t="n">
        <f aca="false">ROUND(L162*K162,2)</f>
        <v>0</v>
      </c>
      <c r="O162" s="212"/>
      <c r="P162" s="212"/>
      <c r="Q162" s="212"/>
      <c r="R162" s="173"/>
      <c r="T162" s="213"/>
      <c r="U162" s="44" t="s">
        <v>41</v>
      </c>
      <c r="V162" s="34"/>
      <c r="W162" s="214" t="n">
        <f aca="false">V162*K162</f>
        <v>0</v>
      </c>
      <c r="X162" s="214" t="n">
        <v>0</v>
      </c>
      <c r="Y162" s="214" t="n">
        <f aca="false">X162*K162</f>
        <v>0</v>
      </c>
      <c r="Z162" s="214" t="n">
        <v>0</v>
      </c>
      <c r="AA162" s="215" t="n">
        <f aca="false">Z162*K162</f>
        <v>0</v>
      </c>
      <c r="AR162" s="10" t="s">
        <v>181</v>
      </c>
      <c r="AT162" s="10" t="s">
        <v>177</v>
      </c>
      <c r="AU162" s="10" t="s">
        <v>88</v>
      </c>
      <c r="AY162" s="10" t="s">
        <v>175</v>
      </c>
      <c r="BE162" s="134" t="n">
        <f aca="false">IF(U162="základní",N162,0)</f>
        <v>0</v>
      </c>
      <c r="BF162" s="134" t="n">
        <f aca="false">IF(U162="snížená",N162,0)</f>
        <v>0</v>
      </c>
      <c r="BG162" s="134" t="n">
        <f aca="false">IF(U162="zákl. přenesená",N162,0)</f>
        <v>0</v>
      </c>
      <c r="BH162" s="134" t="n">
        <f aca="false">IF(U162="sníž. přenesená",N162,0)</f>
        <v>0</v>
      </c>
      <c r="BI162" s="134" t="n">
        <f aca="false">IF(U162="nulová",N162,0)</f>
        <v>0</v>
      </c>
      <c r="BJ162" s="10" t="s">
        <v>83</v>
      </c>
      <c r="BK162" s="134" t="n">
        <f aca="false">ROUND(L162*K162,2)</f>
        <v>0</v>
      </c>
      <c r="BL162" s="10" t="s">
        <v>181</v>
      </c>
      <c r="BM162" s="10" t="s">
        <v>1527</v>
      </c>
    </row>
    <row collapsed="false" customFormat="true" customHeight="true" hidden="false" ht="22.5" outlineLevel="0" r="163" s="238">
      <c r="B163" s="239"/>
      <c r="C163" s="240"/>
      <c r="D163" s="240"/>
      <c r="E163" s="241"/>
      <c r="F163" s="242" t="s">
        <v>1528</v>
      </c>
      <c r="G163" s="242"/>
      <c r="H163" s="242"/>
      <c r="I163" s="242"/>
      <c r="J163" s="240"/>
      <c r="K163" s="241"/>
      <c r="L163" s="240"/>
      <c r="M163" s="240"/>
      <c r="N163" s="240"/>
      <c r="O163" s="240"/>
      <c r="P163" s="240"/>
      <c r="Q163" s="240"/>
      <c r="R163" s="243"/>
      <c r="T163" s="244"/>
      <c r="U163" s="240"/>
      <c r="V163" s="240"/>
      <c r="W163" s="240"/>
      <c r="X163" s="240"/>
      <c r="Y163" s="240"/>
      <c r="Z163" s="240"/>
      <c r="AA163" s="245"/>
      <c r="AT163" s="246" t="s">
        <v>201</v>
      </c>
      <c r="AU163" s="246" t="s">
        <v>88</v>
      </c>
      <c r="AV163" s="238" t="s">
        <v>83</v>
      </c>
      <c r="AW163" s="238" t="s">
        <v>33</v>
      </c>
      <c r="AX163" s="238" t="s">
        <v>76</v>
      </c>
      <c r="AY163" s="246" t="s">
        <v>175</v>
      </c>
    </row>
    <row collapsed="false" customFormat="true" customHeight="true" hidden="false" ht="22.5" outlineLevel="0" r="164" s="216">
      <c r="B164" s="217"/>
      <c r="C164" s="218"/>
      <c r="D164" s="218"/>
      <c r="E164" s="219"/>
      <c r="F164" s="227" t="s">
        <v>1529</v>
      </c>
      <c r="G164" s="227"/>
      <c r="H164" s="227"/>
      <c r="I164" s="227"/>
      <c r="J164" s="218"/>
      <c r="K164" s="221" t="n">
        <v>123.75</v>
      </c>
      <c r="L164" s="218"/>
      <c r="M164" s="218"/>
      <c r="N164" s="218"/>
      <c r="O164" s="218"/>
      <c r="P164" s="218"/>
      <c r="Q164" s="218"/>
      <c r="R164" s="222"/>
      <c r="T164" s="223"/>
      <c r="U164" s="218"/>
      <c r="V164" s="218"/>
      <c r="W164" s="218"/>
      <c r="X164" s="218"/>
      <c r="Y164" s="218"/>
      <c r="Z164" s="218"/>
      <c r="AA164" s="224"/>
      <c r="AT164" s="225" t="s">
        <v>201</v>
      </c>
      <c r="AU164" s="225" t="s">
        <v>88</v>
      </c>
      <c r="AV164" s="216" t="s">
        <v>88</v>
      </c>
      <c r="AW164" s="216" t="s">
        <v>33</v>
      </c>
      <c r="AX164" s="216" t="s">
        <v>76</v>
      </c>
      <c r="AY164" s="225" t="s">
        <v>175</v>
      </c>
    </row>
    <row collapsed="false" customFormat="true" customHeight="true" hidden="false" ht="22.5" outlineLevel="0" r="165" s="216">
      <c r="B165" s="217"/>
      <c r="C165" s="218"/>
      <c r="D165" s="218"/>
      <c r="E165" s="219"/>
      <c r="F165" s="227" t="s">
        <v>1530</v>
      </c>
      <c r="G165" s="227"/>
      <c r="H165" s="227"/>
      <c r="I165" s="227"/>
      <c r="J165" s="218"/>
      <c r="K165" s="221" t="n">
        <v>21.6</v>
      </c>
      <c r="L165" s="218"/>
      <c r="M165" s="218"/>
      <c r="N165" s="218"/>
      <c r="O165" s="218"/>
      <c r="P165" s="218"/>
      <c r="Q165" s="218"/>
      <c r="R165" s="222"/>
      <c r="T165" s="223"/>
      <c r="U165" s="218"/>
      <c r="V165" s="218"/>
      <c r="W165" s="218"/>
      <c r="X165" s="218"/>
      <c r="Y165" s="218"/>
      <c r="Z165" s="218"/>
      <c r="AA165" s="224"/>
      <c r="AT165" s="225" t="s">
        <v>201</v>
      </c>
      <c r="AU165" s="225" t="s">
        <v>88</v>
      </c>
      <c r="AV165" s="216" t="s">
        <v>88</v>
      </c>
      <c r="AW165" s="216" t="s">
        <v>33</v>
      </c>
      <c r="AX165" s="216" t="s">
        <v>76</v>
      </c>
      <c r="AY165" s="225" t="s">
        <v>175</v>
      </c>
    </row>
    <row collapsed="false" customFormat="true" customHeight="true" hidden="false" ht="22.5" outlineLevel="0" r="166" s="216">
      <c r="B166" s="217"/>
      <c r="C166" s="218"/>
      <c r="D166" s="218"/>
      <c r="E166" s="219"/>
      <c r="F166" s="227" t="s">
        <v>1531</v>
      </c>
      <c r="G166" s="227"/>
      <c r="H166" s="227"/>
      <c r="I166" s="227"/>
      <c r="J166" s="218"/>
      <c r="K166" s="221" t="n">
        <v>56.25</v>
      </c>
      <c r="L166" s="218"/>
      <c r="M166" s="218"/>
      <c r="N166" s="218"/>
      <c r="O166" s="218"/>
      <c r="P166" s="218"/>
      <c r="Q166" s="218"/>
      <c r="R166" s="222"/>
      <c r="T166" s="223"/>
      <c r="U166" s="218"/>
      <c r="V166" s="218"/>
      <c r="W166" s="218"/>
      <c r="X166" s="218"/>
      <c r="Y166" s="218"/>
      <c r="Z166" s="218"/>
      <c r="AA166" s="224"/>
      <c r="AT166" s="225" t="s">
        <v>201</v>
      </c>
      <c r="AU166" s="225" t="s">
        <v>88</v>
      </c>
      <c r="AV166" s="216" t="s">
        <v>88</v>
      </c>
      <c r="AW166" s="216" t="s">
        <v>33</v>
      </c>
      <c r="AX166" s="216" t="s">
        <v>76</v>
      </c>
      <c r="AY166" s="225" t="s">
        <v>175</v>
      </c>
    </row>
    <row collapsed="false" customFormat="true" customHeight="true" hidden="false" ht="22.5" outlineLevel="0" r="167" s="216">
      <c r="B167" s="217"/>
      <c r="C167" s="218"/>
      <c r="D167" s="218"/>
      <c r="E167" s="219"/>
      <c r="F167" s="227" t="s">
        <v>1532</v>
      </c>
      <c r="G167" s="227"/>
      <c r="H167" s="227"/>
      <c r="I167" s="227"/>
      <c r="J167" s="218"/>
      <c r="K167" s="221" t="n">
        <v>21.6</v>
      </c>
      <c r="L167" s="218"/>
      <c r="M167" s="218"/>
      <c r="N167" s="218"/>
      <c r="O167" s="218"/>
      <c r="P167" s="218"/>
      <c r="Q167" s="218"/>
      <c r="R167" s="222"/>
      <c r="T167" s="223"/>
      <c r="U167" s="218"/>
      <c r="V167" s="218"/>
      <c r="W167" s="218"/>
      <c r="X167" s="218"/>
      <c r="Y167" s="218"/>
      <c r="Z167" s="218"/>
      <c r="AA167" s="224"/>
      <c r="AT167" s="225" t="s">
        <v>201</v>
      </c>
      <c r="AU167" s="225" t="s">
        <v>88</v>
      </c>
      <c r="AV167" s="216" t="s">
        <v>88</v>
      </c>
      <c r="AW167" s="216" t="s">
        <v>33</v>
      </c>
      <c r="AX167" s="216" t="s">
        <v>76</v>
      </c>
      <c r="AY167" s="225" t="s">
        <v>175</v>
      </c>
    </row>
    <row collapsed="false" customFormat="true" customHeight="true" hidden="false" ht="22.5" outlineLevel="0" r="168" s="216">
      <c r="B168" s="217"/>
      <c r="C168" s="218"/>
      <c r="D168" s="218"/>
      <c r="E168" s="219"/>
      <c r="F168" s="227" t="s">
        <v>1533</v>
      </c>
      <c r="G168" s="227"/>
      <c r="H168" s="227"/>
      <c r="I168" s="227"/>
      <c r="J168" s="218"/>
      <c r="K168" s="221" t="n">
        <v>117</v>
      </c>
      <c r="L168" s="218"/>
      <c r="M168" s="218"/>
      <c r="N168" s="218"/>
      <c r="O168" s="218"/>
      <c r="P168" s="218"/>
      <c r="Q168" s="218"/>
      <c r="R168" s="222"/>
      <c r="T168" s="223"/>
      <c r="U168" s="218"/>
      <c r="V168" s="218"/>
      <c r="W168" s="218"/>
      <c r="X168" s="218"/>
      <c r="Y168" s="218"/>
      <c r="Z168" s="218"/>
      <c r="AA168" s="224"/>
      <c r="AT168" s="225" t="s">
        <v>201</v>
      </c>
      <c r="AU168" s="225" t="s">
        <v>88</v>
      </c>
      <c r="AV168" s="216" t="s">
        <v>88</v>
      </c>
      <c r="AW168" s="216" t="s">
        <v>33</v>
      </c>
      <c r="AX168" s="216" t="s">
        <v>76</v>
      </c>
      <c r="AY168" s="225" t="s">
        <v>175</v>
      </c>
    </row>
    <row collapsed="false" customFormat="true" customHeight="true" hidden="false" ht="22.5" outlineLevel="0" r="169" s="216">
      <c r="B169" s="217"/>
      <c r="C169" s="218"/>
      <c r="D169" s="218"/>
      <c r="E169" s="219"/>
      <c r="F169" s="227" t="s">
        <v>1534</v>
      </c>
      <c r="G169" s="227"/>
      <c r="H169" s="227"/>
      <c r="I169" s="227"/>
      <c r="J169" s="218"/>
      <c r="K169" s="221" t="n">
        <v>31.2</v>
      </c>
      <c r="L169" s="218"/>
      <c r="M169" s="218"/>
      <c r="N169" s="218"/>
      <c r="O169" s="218"/>
      <c r="P169" s="218"/>
      <c r="Q169" s="218"/>
      <c r="R169" s="222"/>
      <c r="T169" s="223"/>
      <c r="U169" s="218"/>
      <c r="V169" s="218"/>
      <c r="W169" s="218"/>
      <c r="X169" s="218"/>
      <c r="Y169" s="218"/>
      <c r="Z169" s="218"/>
      <c r="AA169" s="224"/>
      <c r="AT169" s="225" t="s">
        <v>201</v>
      </c>
      <c r="AU169" s="225" t="s">
        <v>88</v>
      </c>
      <c r="AV169" s="216" t="s">
        <v>88</v>
      </c>
      <c r="AW169" s="216" t="s">
        <v>33</v>
      </c>
      <c r="AX169" s="216" t="s">
        <v>76</v>
      </c>
      <c r="AY169" s="225" t="s">
        <v>175</v>
      </c>
    </row>
    <row collapsed="false" customFormat="true" customHeight="true" hidden="false" ht="22.5" outlineLevel="0" r="170" s="228">
      <c r="B170" s="229"/>
      <c r="C170" s="230"/>
      <c r="D170" s="230"/>
      <c r="E170" s="231"/>
      <c r="F170" s="232" t="s">
        <v>214</v>
      </c>
      <c r="G170" s="232"/>
      <c r="H170" s="232"/>
      <c r="I170" s="232"/>
      <c r="J170" s="230"/>
      <c r="K170" s="233" t="n">
        <v>371.4</v>
      </c>
      <c r="L170" s="230"/>
      <c r="M170" s="230"/>
      <c r="N170" s="230"/>
      <c r="O170" s="230"/>
      <c r="P170" s="230"/>
      <c r="Q170" s="230"/>
      <c r="R170" s="234"/>
      <c r="T170" s="235"/>
      <c r="U170" s="230"/>
      <c r="V170" s="230"/>
      <c r="W170" s="230"/>
      <c r="X170" s="230"/>
      <c r="Y170" s="230"/>
      <c r="Z170" s="230"/>
      <c r="AA170" s="236"/>
      <c r="AT170" s="237" t="s">
        <v>201</v>
      </c>
      <c r="AU170" s="237" t="s">
        <v>88</v>
      </c>
      <c r="AV170" s="228" t="s">
        <v>181</v>
      </c>
      <c r="AW170" s="228" t="s">
        <v>33</v>
      </c>
      <c r="AX170" s="228" t="s">
        <v>83</v>
      </c>
      <c r="AY170" s="237" t="s">
        <v>175</v>
      </c>
    </row>
    <row collapsed="false" customFormat="true" customHeight="true" hidden="false" ht="31.5" outlineLevel="0" r="171" s="32">
      <c r="B171" s="171"/>
      <c r="C171" s="206" t="s">
        <v>287</v>
      </c>
      <c r="D171" s="206" t="s">
        <v>177</v>
      </c>
      <c r="E171" s="207" t="s">
        <v>1535</v>
      </c>
      <c r="F171" s="208" t="s">
        <v>1536</v>
      </c>
      <c r="G171" s="208"/>
      <c r="H171" s="208"/>
      <c r="I171" s="208"/>
      <c r="J171" s="209" t="s">
        <v>221</v>
      </c>
      <c r="K171" s="210" t="n">
        <v>985.8</v>
      </c>
      <c r="L171" s="211" t="n">
        <v>0</v>
      </c>
      <c r="M171" s="211"/>
      <c r="N171" s="212" t="n">
        <f aca="false">ROUND(L171*K171,2)</f>
        <v>0</v>
      </c>
      <c r="O171" s="212"/>
      <c r="P171" s="212"/>
      <c r="Q171" s="212"/>
      <c r="R171" s="173"/>
      <c r="T171" s="213"/>
      <c r="U171" s="44" t="s">
        <v>41</v>
      </c>
      <c r="V171" s="34"/>
      <c r="W171" s="214" t="n">
        <f aca="false">V171*K171</f>
        <v>0</v>
      </c>
      <c r="X171" s="214" t="n">
        <v>0</v>
      </c>
      <c r="Y171" s="214" t="n">
        <f aca="false">X171*K171</f>
        <v>0</v>
      </c>
      <c r="Z171" s="214" t="n">
        <v>0</v>
      </c>
      <c r="AA171" s="215" t="n">
        <f aca="false">Z171*K171</f>
        <v>0</v>
      </c>
      <c r="AR171" s="10" t="s">
        <v>181</v>
      </c>
      <c r="AT171" s="10" t="s">
        <v>177</v>
      </c>
      <c r="AU171" s="10" t="s">
        <v>88</v>
      </c>
      <c r="AY171" s="10" t="s">
        <v>175</v>
      </c>
      <c r="BE171" s="134" t="n">
        <f aca="false">IF(U171="základní",N171,0)</f>
        <v>0</v>
      </c>
      <c r="BF171" s="134" t="n">
        <f aca="false">IF(U171="snížená",N171,0)</f>
        <v>0</v>
      </c>
      <c r="BG171" s="134" t="n">
        <f aca="false">IF(U171="zákl. přenesená",N171,0)</f>
        <v>0</v>
      </c>
      <c r="BH171" s="134" t="n">
        <f aca="false">IF(U171="sníž. přenesená",N171,0)</f>
        <v>0</v>
      </c>
      <c r="BI171" s="134" t="n">
        <f aca="false">IF(U171="nulová",N171,0)</f>
        <v>0</v>
      </c>
      <c r="BJ171" s="10" t="s">
        <v>83</v>
      </c>
      <c r="BK171" s="134" t="n">
        <f aca="false">ROUND(L171*K171,2)</f>
        <v>0</v>
      </c>
      <c r="BL171" s="10" t="s">
        <v>181</v>
      </c>
      <c r="BM171" s="10" t="s">
        <v>1537</v>
      </c>
    </row>
    <row collapsed="false" customFormat="true" customHeight="true" hidden="false" ht="22.5" outlineLevel="0" r="172" s="216">
      <c r="B172" s="217"/>
      <c r="C172" s="218"/>
      <c r="D172" s="218"/>
      <c r="E172" s="219"/>
      <c r="F172" s="220" t="s">
        <v>1538</v>
      </c>
      <c r="G172" s="220"/>
      <c r="H172" s="220"/>
      <c r="I172" s="220"/>
      <c r="J172" s="218"/>
      <c r="K172" s="221" t="n">
        <v>985.8</v>
      </c>
      <c r="L172" s="218"/>
      <c r="M172" s="218"/>
      <c r="N172" s="218"/>
      <c r="O172" s="218"/>
      <c r="P172" s="218"/>
      <c r="Q172" s="218"/>
      <c r="R172" s="222"/>
      <c r="T172" s="223"/>
      <c r="U172" s="218"/>
      <c r="V172" s="218"/>
      <c r="W172" s="218"/>
      <c r="X172" s="218"/>
      <c r="Y172" s="218"/>
      <c r="Z172" s="218"/>
      <c r="AA172" s="224"/>
      <c r="AT172" s="225" t="s">
        <v>201</v>
      </c>
      <c r="AU172" s="225" t="s">
        <v>88</v>
      </c>
      <c r="AV172" s="216" t="s">
        <v>88</v>
      </c>
      <c r="AW172" s="216" t="s">
        <v>33</v>
      </c>
      <c r="AX172" s="216" t="s">
        <v>76</v>
      </c>
      <c r="AY172" s="225" t="s">
        <v>175</v>
      </c>
    </row>
    <row collapsed="false" customFormat="true" customHeight="true" hidden="false" ht="22.5" outlineLevel="0" r="173" s="228">
      <c r="B173" s="229"/>
      <c r="C173" s="230"/>
      <c r="D173" s="230"/>
      <c r="E173" s="231"/>
      <c r="F173" s="232" t="s">
        <v>214</v>
      </c>
      <c r="G173" s="232"/>
      <c r="H173" s="232"/>
      <c r="I173" s="232"/>
      <c r="J173" s="230"/>
      <c r="K173" s="233" t="n">
        <v>985.8</v>
      </c>
      <c r="L173" s="230"/>
      <c r="M173" s="230"/>
      <c r="N173" s="230"/>
      <c r="O173" s="230"/>
      <c r="P173" s="230"/>
      <c r="Q173" s="230"/>
      <c r="R173" s="234"/>
      <c r="T173" s="235"/>
      <c r="U173" s="230"/>
      <c r="V173" s="230"/>
      <c r="W173" s="230"/>
      <c r="X173" s="230"/>
      <c r="Y173" s="230"/>
      <c r="Z173" s="230"/>
      <c r="AA173" s="236"/>
      <c r="AT173" s="237" t="s">
        <v>201</v>
      </c>
      <c r="AU173" s="237" t="s">
        <v>88</v>
      </c>
      <c r="AV173" s="228" t="s">
        <v>181</v>
      </c>
      <c r="AW173" s="228" t="s">
        <v>33</v>
      </c>
      <c r="AX173" s="228" t="s">
        <v>83</v>
      </c>
      <c r="AY173" s="237" t="s">
        <v>175</v>
      </c>
    </row>
    <row collapsed="false" customFormat="true" customHeight="true" hidden="false" ht="31.5" outlineLevel="0" r="174" s="32">
      <c r="B174" s="171"/>
      <c r="C174" s="206" t="s">
        <v>960</v>
      </c>
      <c r="D174" s="206" t="s">
        <v>177</v>
      </c>
      <c r="E174" s="207" t="s">
        <v>1539</v>
      </c>
      <c r="F174" s="208" t="s">
        <v>1540</v>
      </c>
      <c r="G174" s="208"/>
      <c r="H174" s="208"/>
      <c r="I174" s="208"/>
      <c r="J174" s="209" t="s">
        <v>221</v>
      </c>
      <c r="K174" s="210" t="n">
        <v>985.8</v>
      </c>
      <c r="L174" s="211" t="n">
        <v>0</v>
      </c>
      <c r="M174" s="211"/>
      <c r="N174" s="212" t="n">
        <f aca="false">ROUND(L174*K174,2)</f>
        <v>0</v>
      </c>
      <c r="O174" s="212"/>
      <c r="P174" s="212"/>
      <c r="Q174" s="212"/>
      <c r="R174" s="173"/>
      <c r="T174" s="213"/>
      <c r="U174" s="44" t="s">
        <v>41</v>
      </c>
      <c r="V174" s="34"/>
      <c r="W174" s="214" t="n">
        <f aca="false">V174*K174</f>
        <v>0</v>
      </c>
      <c r="X174" s="214" t="n">
        <v>0</v>
      </c>
      <c r="Y174" s="214" t="n">
        <f aca="false">X174*K174</f>
        <v>0</v>
      </c>
      <c r="Z174" s="214" t="n">
        <v>0</v>
      </c>
      <c r="AA174" s="215" t="n">
        <f aca="false">Z174*K174</f>
        <v>0</v>
      </c>
      <c r="AR174" s="10" t="s">
        <v>181</v>
      </c>
      <c r="AT174" s="10" t="s">
        <v>177</v>
      </c>
      <c r="AU174" s="10" t="s">
        <v>88</v>
      </c>
      <c r="AY174" s="10" t="s">
        <v>175</v>
      </c>
      <c r="BE174" s="134" t="n">
        <f aca="false">IF(U174="základní",N174,0)</f>
        <v>0</v>
      </c>
      <c r="BF174" s="134" t="n">
        <f aca="false">IF(U174="snížená",N174,0)</f>
        <v>0</v>
      </c>
      <c r="BG174" s="134" t="n">
        <f aca="false">IF(U174="zákl. přenesená",N174,0)</f>
        <v>0</v>
      </c>
      <c r="BH174" s="134" t="n">
        <f aca="false">IF(U174="sníž. přenesená",N174,0)</f>
        <v>0</v>
      </c>
      <c r="BI174" s="134" t="n">
        <f aca="false">IF(U174="nulová",N174,0)</f>
        <v>0</v>
      </c>
      <c r="BJ174" s="10" t="s">
        <v>83</v>
      </c>
      <c r="BK174" s="134" t="n">
        <f aca="false">ROUND(L174*K174,2)</f>
        <v>0</v>
      </c>
      <c r="BL174" s="10" t="s">
        <v>181</v>
      </c>
      <c r="BM174" s="10" t="s">
        <v>1541</v>
      </c>
    </row>
    <row collapsed="false" customFormat="true" customHeight="true" hidden="false" ht="22.5" outlineLevel="0" r="175" s="238">
      <c r="B175" s="239"/>
      <c r="C175" s="240"/>
      <c r="D175" s="240"/>
      <c r="E175" s="241"/>
      <c r="F175" s="242" t="s">
        <v>1542</v>
      </c>
      <c r="G175" s="242"/>
      <c r="H175" s="242"/>
      <c r="I175" s="242"/>
      <c r="J175" s="240"/>
      <c r="K175" s="241"/>
      <c r="L175" s="240"/>
      <c r="M175" s="240"/>
      <c r="N175" s="240"/>
      <c r="O175" s="240"/>
      <c r="P175" s="240"/>
      <c r="Q175" s="240"/>
      <c r="R175" s="243"/>
      <c r="T175" s="244"/>
      <c r="U175" s="240"/>
      <c r="V175" s="240"/>
      <c r="W175" s="240"/>
      <c r="X175" s="240"/>
      <c r="Y175" s="240"/>
      <c r="Z175" s="240"/>
      <c r="AA175" s="245"/>
      <c r="AT175" s="246" t="s">
        <v>201</v>
      </c>
      <c r="AU175" s="246" t="s">
        <v>88</v>
      </c>
      <c r="AV175" s="238" t="s">
        <v>83</v>
      </c>
      <c r="AW175" s="238" t="s">
        <v>33</v>
      </c>
      <c r="AX175" s="238" t="s">
        <v>76</v>
      </c>
      <c r="AY175" s="246" t="s">
        <v>175</v>
      </c>
    </row>
    <row collapsed="false" customFormat="true" customHeight="true" hidden="false" ht="22.5" outlineLevel="0" r="176" s="216">
      <c r="B176" s="217"/>
      <c r="C176" s="218"/>
      <c r="D176" s="218"/>
      <c r="E176" s="219"/>
      <c r="F176" s="227" t="s">
        <v>1543</v>
      </c>
      <c r="G176" s="227"/>
      <c r="H176" s="227"/>
      <c r="I176" s="227"/>
      <c r="J176" s="218"/>
      <c r="K176" s="221" t="n">
        <v>985.8</v>
      </c>
      <c r="L176" s="218"/>
      <c r="M176" s="218"/>
      <c r="N176" s="218"/>
      <c r="O176" s="218"/>
      <c r="P176" s="218"/>
      <c r="Q176" s="218"/>
      <c r="R176" s="222"/>
      <c r="T176" s="223"/>
      <c r="U176" s="218"/>
      <c r="V176" s="218"/>
      <c r="W176" s="218"/>
      <c r="X176" s="218"/>
      <c r="Y176" s="218"/>
      <c r="Z176" s="218"/>
      <c r="AA176" s="224"/>
      <c r="AT176" s="225" t="s">
        <v>201</v>
      </c>
      <c r="AU176" s="225" t="s">
        <v>88</v>
      </c>
      <c r="AV176" s="216" t="s">
        <v>88</v>
      </c>
      <c r="AW176" s="216" t="s">
        <v>33</v>
      </c>
      <c r="AX176" s="216" t="s">
        <v>76</v>
      </c>
      <c r="AY176" s="225" t="s">
        <v>175</v>
      </c>
    </row>
    <row collapsed="false" customFormat="true" customHeight="true" hidden="false" ht="22.5" outlineLevel="0" r="177" s="228">
      <c r="B177" s="229"/>
      <c r="C177" s="230"/>
      <c r="D177" s="230"/>
      <c r="E177" s="231"/>
      <c r="F177" s="232" t="s">
        <v>214</v>
      </c>
      <c r="G177" s="232"/>
      <c r="H177" s="232"/>
      <c r="I177" s="232"/>
      <c r="J177" s="230"/>
      <c r="K177" s="233" t="n">
        <v>985.8</v>
      </c>
      <c r="L177" s="230"/>
      <c r="M177" s="230"/>
      <c r="N177" s="230"/>
      <c r="O177" s="230"/>
      <c r="P177" s="230"/>
      <c r="Q177" s="230"/>
      <c r="R177" s="234"/>
      <c r="T177" s="235"/>
      <c r="U177" s="230"/>
      <c r="V177" s="230"/>
      <c r="W177" s="230"/>
      <c r="X177" s="230"/>
      <c r="Y177" s="230"/>
      <c r="Z177" s="230"/>
      <c r="AA177" s="236"/>
      <c r="AT177" s="237" t="s">
        <v>201</v>
      </c>
      <c r="AU177" s="237" t="s">
        <v>88</v>
      </c>
      <c r="AV177" s="228" t="s">
        <v>181</v>
      </c>
      <c r="AW177" s="228" t="s">
        <v>33</v>
      </c>
      <c r="AX177" s="228" t="s">
        <v>83</v>
      </c>
      <c r="AY177" s="237" t="s">
        <v>175</v>
      </c>
    </row>
    <row collapsed="false" customFormat="true" customHeight="true" hidden="false" ht="31.5" outlineLevel="0" r="178" s="32">
      <c r="B178" s="171"/>
      <c r="C178" s="206" t="s">
        <v>300</v>
      </c>
      <c r="D178" s="206" t="s">
        <v>177</v>
      </c>
      <c r="E178" s="207" t="s">
        <v>1544</v>
      </c>
      <c r="F178" s="208" t="s">
        <v>1545</v>
      </c>
      <c r="G178" s="208"/>
      <c r="H178" s="208"/>
      <c r="I178" s="208"/>
      <c r="J178" s="209" t="s">
        <v>180</v>
      </c>
      <c r="K178" s="210" t="n">
        <v>394.424</v>
      </c>
      <c r="L178" s="211" t="n">
        <v>0</v>
      </c>
      <c r="M178" s="211"/>
      <c r="N178" s="212" t="n">
        <f aca="false">ROUND(L178*K178,2)</f>
        <v>0</v>
      </c>
      <c r="O178" s="212"/>
      <c r="P178" s="212"/>
      <c r="Q178" s="212"/>
      <c r="R178" s="173"/>
      <c r="T178" s="213"/>
      <c r="U178" s="44" t="s">
        <v>41</v>
      </c>
      <c r="V178" s="34"/>
      <c r="W178" s="214" t="n">
        <f aca="false">V178*K178</f>
        <v>0</v>
      </c>
      <c r="X178" s="214" t="n">
        <v>0</v>
      </c>
      <c r="Y178" s="214" t="n">
        <f aca="false">X178*K178</f>
        <v>0</v>
      </c>
      <c r="Z178" s="214" t="n">
        <v>0</v>
      </c>
      <c r="AA178" s="215" t="n">
        <f aca="false">Z178*K178</f>
        <v>0</v>
      </c>
      <c r="AR178" s="10" t="s">
        <v>181</v>
      </c>
      <c r="AT178" s="10" t="s">
        <v>177</v>
      </c>
      <c r="AU178" s="10" t="s">
        <v>88</v>
      </c>
      <c r="AY178" s="10" t="s">
        <v>175</v>
      </c>
      <c r="BE178" s="134" t="n">
        <f aca="false">IF(U178="základní",N178,0)</f>
        <v>0</v>
      </c>
      <c r="BF178" s="134" t="n">
        <f aca="false">IF(U178="snížená",N178,0)</f>
        <v>0</v>
      </c>
      <c r="BG178" s="134" t="n">
        <f aca="false">IF(U178="zákl. přenesená",N178,0)</f>
        <v>0</v>
      </c>
      <c r="BH178" s="134" t="n">
        <f aca="false">IF(U178="sníž. přenesená",N178,0)</f>
        <v>0</v>
      </c>
      <c r="BI178" s="134" t="n">
        <f aca="false">IF(U178="nulová",N178,0)</f>
        <v>0</v>
      </c>
      <c r="BJ178" s="10" t="s">
        <v>83</v>
      </c>
      <c r="BK178" s="134" t="n">
        <f aca="false">ROUND(L178*K178,2)</f>
        <v>0</v>
      </c>
      <c r="BL178" s="10" t="s">
        <v>181</v>
      </c>
      <c r="BM178" s="10" t="s">
        <v>1546</v>
      </c>
    </row>
    <row collapsed="false" customFormat="true" customHeight="true" hidden="false" ht="22.5" outlineLevel="0" r="179" s="238">
      <c r="B179" s="239"/>
      <c r="C179" s="240"/>
      <c r="D179" s="240"/>
      <c r="E179" s="241"/>
      <c r="F179" s="242" t="s">
        <v>1547</v>
      </c>
      <c r="G179" s="242"/>
      <c r="H179" s="242"/>
      <c r="I179" s="242"/>
      <c r="J179" s="240"/>
      <c r="K179" s="241"/>
      <c r="L179" s="240"/>
      <c r="M179" s="240"/>
      <c r="N179" s="240"/>
      <c r="O179" s="240"/>
      <c r="P179" s="240"/>
      <c r="Q179" s="240"/>
      <c r="R179" s="243"/>
      <c r="T179" s="244"/>
      <c r="U179" s="240"/>
      <c r="V179" s="240"/>
      <c r="W179" s="240"/>
      <c r="X179" s="240"/>
      <c r="Y179" s="240"/>
      <c r="Z179" s="240"/>
      <c r="AA179" s="245"/>
      <c r="AT179" s="246" t="s">
        <v>201</v>
      </c>
      <c r="AU179" s="246" t="s">
        <v>88</v>
      </c>
      <c r="AV179" s="238" t="s">
        <v>83</v>
      </c>
      <c r="AW179" s="238" t="s">
        <v>33</v>
      </c>
      <c r="AX179" s="238" t="s">
        <v>76</v>
      </c>
      <c r="AY179" s="246" t="s">
        <v>175</v>
      </c>
    </row>
    <row collapsed="false" customFormat="true" customHeight="true" hidden="false" ht="22.5" outlineLevel="0" r="180" s="216">
      <c r="B180" s="217"/>
      <c r="C180" s="218"/>
      <c r="D180" s="218"/>
      <c r="E180" s="219"/>
      <c r="F180" s="227" t="s">
        <v>1548</v>
      </c>
      <c r="G180" s="227"/>
      <c r="H180" s="227"/>
      <c r="I180" s="227"/>
      <c r="J180" s="218"/>
      <c r="K180" s="221" t="n">
        <v>394.424</v>
      </c>
      <c r="L180" s="218"/>
      <c r="M180" s="218"/>
      <c r="N180" s="218"/>
      <c r="O180" s="218"/>
      <c r="P180" s="218"/>
      <c r="Q180" s="218"/>
      <c r="R180" s="222"/>
      <c r="T180" s="223"/>
      <c r="U180" s="218"/>
      <c r="V180" s="218"/>
      <c r="W180" s="218"/>
      <c r="X180" s="218"/>
      <c r="Y180" s="218"/>
      <c r="Z180" s="218"/>
      <c r="AA180" s="224"/>
      <c r="AT180" s="225" t="s">
        <v>201</v>
      </c>
      <c r="AU180" s="225" t="s">
        <v>88</v>
      </c>
      <c r="AV180" s="216" t="s">
        <v>88</v>
      </c>
      <c r="AW180" s="216" t="s">
        <v>33</v>
      </c>
      <c r="AX180" s="216" t="s">
        <v>76</v>
      </c>
      <c r="AY180" s="225" t="s">
        <v>175</v>
      </c>
    </row>
    <row collapsed="false" customFormat="true" customHeight="true" hidden="false" ht="22.5" outlineLevel="0" r="181" s="228">
      <c r="B181" s="229"/>
      <c r="C181" s="230"/>
      <c r="D181" s="230"/>
      <c r="E181" s="231"/>
      <c r="F181" s="232" t="s">
        <v>214</v>
      </c>
      <c r="G181" s="232"/>
      <c r="H181" s="232"/>
      <c r="I181" s="232"/>
      <c r="J181" s="230"/>
      <c r="K181" s="233" t="n">
        <v>394.424</v>
      </c>
      <c r="L181" s="230"/>
      <c r="M181" s="230"/>
      <c r="N181" s="230"/>
      <c r="O181" s="230"/>
      <c r="P181" s="230"/>
      <c r="Q181" s="230"/>
      <c r="R181" s="234"/>
      <c r="T181" s="235"/>
      <c r="U181" s="230"/>
      <c r="V181" s="230"/>
      <c r="W181" s="230"/>
      <c r="X181" s="230"/>
      <c r="Y181" s="230"/>
      <c r="Z181" s="230"/>
      <c r="AA181" s="236"/>
      <c r="AT181" s="237" t="s">
        <v>201</v>
      </c>
      <c r="AU181" s="237" t="s">
        <v>88</v>
      </c>
      <c r="AV181" s="228" t="s">
        <v>181</v>
      </c>
      <c r="AW181" s="228" t="s">
        <v>33</v>
      </c>
      <c r="AX181" s="228" t="s">
        <v>83</v>
      </c>
      <c r="AY181" s="237" t="s">
        <v>175</v>
      </c>
    </row>
    <row collapsed="false" customFormat="true" customHeight="true" hidden="false" ht="31.5" outlineLevel="0" r="182" s="32">
      <c r="B182" s="171"/>
      <c r="C182" s="206" t="s">
        <v>967</v>
      </c>
      <c r="D182" s="206" t="s">
        <v>177</v>
      </c>
      <c r="E182" s="207" t="s">
        <v>1549</v>
      </c>
      <c r="F182" s="208" t="s">
        <v>1550</v>
      </c>
      <c r="G182" s="208"/>
      <c r="H182" s="208"/>
      <c r="I182" s="208"/>
      <c r="J182" s="209" t="s">
        <v>180</v>
      </c>
      <c r="K182" s="210" t="n">
        <v>394.424</v>
      </c>
      <c r="L182" s="211" t="n">
        <v>0</v>
      </c>
      <c r="M182" s="211"/>
      <c r="N182" s="212" t="n">
        <f aca="false">ROUND(L182*K182,2)</f>
        <v>0</v>
      </c>
      <c r="O182" s="212"/>
      <c r="P182" s="212"/>
      <c r="Q182" s="212"/>
      <c r="R182" s="173"/>
      <c r="T182" s="213"/>
      <c r="U182" s="44" t="s">
        <v>41</v>
      </c>
      <c r="V182" s="34"/>
      <c r="W182" s="214" t="n">
        <f aca="false">V182*K182</f>
        <v>0</v>
      </c>
      <c r="X182" s="214" t="n">
        <v>0</v>
      </c>
      <c r="Y182" s="214" t="n">
        <f aca="false">X182*K182</f>
        <v>0</v>
      </c>
      <c r="Z182" s="214" t="n">
        <v>0</v>
      </c>
      <c r="AA182" s="215" t="n">
        <f aca="false">Z182*K182</f>
        <v>0</v>
      </c>
      <c r="AR182" s="10" t="s">
        <v>181</v>
      </c>
      <c r="AT182" s="10" t="s">
        <v>177</v>
      </c>
      <c r="AU182" s="10" t="s">
        <v>88</v>
      </c>
      <c r="AY182" s="10" t="s">
        <v>175</v>
      </c>
      <c r="BE182" s="134" t="n">
        <f aca="false">IF(U182="základní",N182,0)</f>
        <v>0</v>
      </c>
      <c r="BF182" s="134" t="n">
        <f aca="false">IF(U182="snížená",N182,0)</f>
        <v>0</v>
      </c>
      <c r="BG182" s="134" t="n">
        <f aca="false">IF(U182="zákl. přenesená",N182,0)</f>
        <v>0</v>
      </c>
      <c r="BH182" s="134" t="n">
        <f aca="false">IF(U182="sníž. přenesená",N182,0)</f>
        <v>0</v>
      </c>
      <c r="BI182" s="134" t="n">
        <f aca="false">IF(U182="nulová",N182,0)</f>
        <v>0</v>
      </c>
      <c r="BJ182" s="10" t="s">
        <v>83</v>
      </c>
      <c r="BK182" s="134" t="n">
        <f aca="false">ROUND(L182*K182,2)</f>
        <v>0</v>
      </c>
      <c r="BL182" s="10" t="s">
        <v>181</v>
      </c>
      <c r="BM182" s="10" t="s">
        <v>1551</v>
      </c>
    </row>
    <row collapsed="false" customFormat="true" customHeight="true" hidden="false" ht="22.5" outlineLevel="0" r="183" s="238">
      <c r="B183" s="239"/>
      <c r="C183" s="240"/>
      <c r="D183" s="240"/>
      <c r="E183" s="241"/>
      <c r="F183" s="242" t="s">
        <v>1552</v>
      </c>
      <c r="G183" s="242"/>
      <c r="H183" s="242"/>
      <c r="I183" s="242"/>
      <c r="J183" s="240"/>
      <c r="K183" s="241"/>
      <c r="L183" s="240"/>
      <c r="M183" s="240"/>
      <c r="N183" s="240"/>
      <c r="O183" s="240"/>
      <c r="P183" s="240"/>
      <c r="Q183" s="240"/>
      <c r="R183" s="243"/>
      <c r="T183" s="244"/>
      <c r="U183" s="240"/>
      <c r="V183" s="240"/>
      <c r="W183" s="240"/>
      <c r="X183" s="240"/>
      <c r="Y183" s="240"/>
      <c r="Z183" s="240"/>
      <c r="AA183" s="245"/>
      <c r="AT183" s="246" t="s">
        <v>201</v>
      </c>
      <c r="AU183" s="246" t="s">
        <v>88</v>
      </c>
      <c r="AV183" s="238" t="s">
        <v>83</v>
      </c>
      <c r="AW183" s="238" t="s">
        <v>33</v>
      </c>
      <c r="AX183" s="238" t="s">
        <v>76</v>
      </c>
      <c r="AY183" s="246" t="s">
        <v>175</v>
      </c>
    </row>
    <row collapsed="false" customFormat="true" customHeight="true" hidden="false" ht="22.5" outlineLevel="0" r="184" s="216">
      <c r="B184" s="217"/>
      <c r="C184" s="218"/>
      <c r="D184" s="218"/>
      <c r="E184" s="219"/>
      <c r="F184" s="227" t="s">
        <v>1553</v>
      </c>
      <c r="G184" s="227"/>
      <c r="H184" s="227"/>
      <c r="I184" s="227"/>
      <c r="J184" s="218"/>
      <c r="K184" s="221" t="n">
        <v>394.424</v>
      </c>
      <c r="L184" s="218"/>
      <c r="M184" s="218"/>
      <c r="N184" s="218"/>
      <c r="O184" s="218"/>
      <c r="P184" s="218"/>
      <c r="Q184" s="218"/>
      <c r="R184" s="222"/>
      <c r="T184" s="223"/>
      <c r="U184" s="218"/>
      <c r="V184" s="218"/>
      <c r="W184" s="218"/>
      <c r="X184" s="218"/>
      <c r="Y184" s="218"/>
      <c r="Z184" s="218"/>
      <c r="AA184" s="224"/>
      <c r="AT184" s="225" t="s">
        <v>201</v>
      </c>
      <c r="AU184" s="225" t="s">
        <v>88</v>
      </c>
      <c r="AV184" s="216" t="s">
        <v>88</v>
      </c>
      <c r="AW184" s="216" t="s">
        <v>33</v>
      </c>
      <c r="AX184" s="216" t="s">
        <v>76</v>
      </c>
      <c r="AY184" s="225" t="s">
        <v>175</v>
      </c>
    </row>
    <row collapsed="false" customFormat="true" customHeight="true" hidden="false" ht="22.5" outlineLevel="0" r="185" s="228">
      <c r="B185" s="229"/>
      <c r="C185" s="230"/>
      <c r="D185" s="230"/>
      <c r="E185" s="231"/>
      <c r="F185" s="232" t="s">
        <v>214</v>
      </c>
      <c r="G185" s="232"/>
      <c r="H185" s="232"/>
      <c r="I185" s="232"/>
      <c r="J185" s="230"/>
      <c r="K185" s="233" t="n">
        <v>394.424</v>
      </c>
      <c r="L185" s="230"/>
      <c r="M185" s="230"/>
      <c r="N185" s="230"/>
      <c r="O185" s="230"/>
      <c r="P185" s="230"/>
      <c r="Q185" s="230"/>
      <c r="R185" s="234"/>
      <c r="T185" s="235"/>
      <c r="U185" s="230"/>
      <c r="V185" s="230"/>
      <c r="W185" s="230"/>
      <c r="X185" s="230"/>
      <c r="Y185" s="230"/>
      <c r="Z185" s="230"/>
      <c r="AA185" s="236"/>
      <c r="AT185" s="237" t="s">
        <v>201</v>
      </c>
      <c r="AU185" s="237" t="s">
        <v>88</v>
      </c>
      <c r="AV185" s="228" t="s">
        <v>181</v>
      </c>
      <c r="AW185" s="228" t="s">
        <v>33</v>
      </c>
      <c r="AX185" s="228" t="s">
        <v>83</v>
      </c>
      <c r="AY185" s="237" t="s">
        <v>175</v>
      </c>
    </row>
    <row collapsed="false" customFormat="true" customHeight="true" hidden="false" ht="31.5" outlineLevel="0" r="186" s="32">
      <c r="B186" s="171"/>
      <c r="C186" s="206" t="s">
        <v>313</v>
      </c>
      <c r="D186" s="206" t="s">
        <v>177</v>
      </c>
      <c r="E186" s="207" t="s">
        <v>1554</v>
      </c>
      <c r="F186" s="208" t="s">
        <v>1555</v>
      </c>
      <c r="G186" s="208"/>
      <c r="H186" s="208"/>
      <c r="I186" s="208"/>
      <c r="J186" s="209" t="s">
        <v>180</v>
      </c>
      <c r="K186" s="210" t="n">
        <v>718.23</v>
      </c>
      <c r="L186" s="211" t="n">
        <v>0</v>
      </c>
      <c r="M186" s="211"/>
      <c r="N186" s="212" t="n">
        <f aca="false">ROUND(L186*K186,2)</f>
        <v>0</v>
      </c>
      <c r="O186" s="212"/>
      <c r="P186" s="212"/>
      <c r="Q186" s="212"/>
      <c r="R186" s="173"/>
      <c r="T186" s="213"/>
      <c r="U186" s="44" t="s">
        <v>41</v>
      </c>
      <c r="V186" s="34"/>
      <c r="W186" s="214" t="n">
        <f aca="false">V186*K186</f>
        <v>0</v>
      </c>
      <c r="X186" s="214" t="n">
        <v>0</v>
      </c>
      <c r="Y186" s="214" t="n">
        <f aca="false">X186*K186</f>
        <v>0</v>
      </c>
      <c r="Z186" s="214" t="n">
        <v>0</v>
      </c>
      <c r="AA186" s="215" t="n">
        <f aca="false">Z186*K186</f>
        <v>0</v>
      </c>
      <c r="AR186" s="10" t="s">
        <v>181</v>
      </c>
      <c r="AT186" s="10" t="s">
        <v>177</v>
      </c>
      <c r="AU186" s="10" t="s">
        <v>88</v>
      </c>
      <c r="AY186" s="10" t="s">
        <v>175</v>
      </c>
      <c r="BE186" s="134" t="n">
        <f aca="false">IF(U186="základní",N186,0)</f>
        <v>0</v>
      </c>
      <c r="BF186" s="134" t="n">
        <f aca="false">IF(U186="snížená",N186,0)</f>
        <v>0</v>
      </c>
      <c r="BG186" s="134" t="n">
        <f aca="false">IF(U186="zákl. přenesená",N186,0)</f>
        <v>0</v>
      </c>
      <c r="BH186" s="134" t="n">
        <f aca="false">IF(U186="sníž. přenesená",N186,0)</f>
        <v>0</v>
      </c>
      <c r="BI186" s="134" t="n">
        <f aca="false">IF(U186="nulová",N186,0)</f>
        <v>0</v>
      </c>
      <c r="BJ186" s="10" t="s">
        <v>83</v>
      </c>
      <c r="BK186" s="134" t="n">
        <f aca="false">ROUND(L186*K186,2)</f>
        <v>0</v>
      </c>
      <c r="BL186" s="10" t="s">
        <v>181</v>
      </c>
      <c r="BM186" s="10" t="s">
        <v>1556</v>
      </c>
    </row>
    <row collapsed="false" customFormat="true" customHeight="true" hidden="false" ht="22.5" outlineLevel="0" r="187" s="238">
      <c r="B187" s="239"/>
      <c r="C187" s="240"/>
      <c r="D187" s="240"/>
      <c r="E187" s="241"/>
      <c r="F187" s="242" t="s">
        <v>1557</v>
      </c>
      <c r="G187" s="242"/>
      <c r="H187" s="242"/>
      <c r="I187" s="242"/>
      <c r="J187" s="240"/>
      <c r="K187" s="241"/>
      <c r="L187" s="240"/>
      <c r="M187" s="240"/>
      <c r="N187" s="240"/>
      <c r="O187" s="240"/>
      <c r="P187" s="240"/>
      <c r="Q187" s="240"/>
      <c r="R187" s="243"/>
      <c r="T187" s="244"/>
      <c r="U187" s="240"/>
      <c r="V187" s="240"/>
      <c r="W187" s="240"/>
      <c r="X187" s="240"/>
      <c r="Y187" s="240"/>
      <c r="Z187" s="240"/>
      <c r="AA187" s="245"/>
      <c r="AT187" s="246" t="s">
        <v>201</v>
      </c>
      <c r="AU187" s="246" t="s">
        <v>88</v>
      </c>
      <c r="AV187" s="238" t="s">
        <v>83</v>
      </c>
      <c r="AW187" s="238" t="s">
        <v>33</v>
      </c>
      <c r="AX187" s="238" t="s">
        <v>76</v>
      </c>
      <c r="AY187" s="246" t="s">
        <v>175</v>
      </c>
    </row>
    <row collapsed="false" customFormat="true" customHeight="true" hidden="false" ht="22.5" outlineLevel="0" r="188" s="216">
      <c r="B188" s="217"/>
      <c r="C188" s="218"/>
      <c r="D188" s="218"/>
      <c r="E188" s="219"/>
      <c r="F188" s="227" t="s">
        <v>1558</v>
      </c>
      <c r="G188" s="227"/>
      <c r="H188" s="227"/>
      <c r="I188" s="227"/>
      <c r="J188" s="218"/>
      <c r="K188" s="221" t="n">
        <v>718.23</v>
      </c>
      <c r="L188" s="218"/>
      <c r="M188" s="218"/>
      <c r="N188" s="218"/>
      <c r="O188" s="218"/>
      <c r="P188" s="218"/>
      <c r="Q188" s="218"/>
      <c r="R188" s="222"/>
      <c r="T188" s="223"/>
      <c r="U188" s="218"/>
      <c r="V188" s="218"/>
      <c r="W188" s="218"/>
      <c r="X188" s="218"/>
      <c r="Y188" s="218"/>
      <c r="Z188" s="218"/>
      <c r="AA188" s="224"/>
      <c r="AT188" s="225" t="s">
        <v>201</v>
      </c>
      <c r="AU188" s="225" t="s">
        <v>88</v>
      </c>
      <c r="AV188" s="216" t="s">
        <v>88</v>
      </c>
      <c r="AW188" s="216" t="s">
        <v>33</v>
      </c>
      <c r="AX188" s="216" t="s">
        <v>76</v>
      </c>
      <c r="AY188" s="225" t="s">
        <v>175</v>
      </c>
    </row>
    <row collapsed="false" customFormat="true" customHeight="true" hidden="false" ht="22.5" outlineLevel="0" r="189" s="228">
      <c r="B189" s="229"/>
      <c r="C189" s="230"/>
      <c r="D189" s="230"/>
      <c r="E189" s="231"/>
      <c r="F189" s="232" t="s">
        <v>214</v>
      </c>
      <c r="G189" s="232"/>
      <c r="H189" s="232"/>
      <c r="I189" s="232"/>
      <c r="J189" s="230"/>
      <c r="K189" s="233" t="n">
        <v>718.23</v>
      </c>
      <c r="L189" s="230"/>
      <c r="M189" s="230"/>
      <c r="N189" s="230"/>
      <c r="O189" s="230"/>
      <c r="P189" s="230"/>
      <c r="Q189" s="230"/>
      <c r="R189" s="234"/>
      <c r="T189" s="235"/>
      <c r="U189" s="230"/>
      <c r="V189" s="230"/>
      <c r="W189" s="230"/>
      <c r="X189" s="230"/>
      <c r="Y189" s="230"/>
      <c r="Z189" s="230"/>
      <c r="AA189" s="236"/>
      <c r="AT189" s="237" t="s">
        <v>201</v>
      </c>
      <c r="AU189" s="237" t="s">
        <v>88</v>
      </c>
      <c r="AV189" s="228" t="s">
        <v>181</v>
      </c>
      <c r="AW189" s="228" t="s">
        <v>33</v>
      </c>
      <c r="AX189" s="228" t="s">
        <v>83</v>
      </c>
      <c r="AY189" s="237" t="s">
        <v>175</v>
      </c>
    </row>
    <row collapsed="false" customFormat="true" customHeight="true" hidden="false" ht="22.5" outlineLevel="0" r="190" s="32">
      <c r="B190" s="171"/>
      <c r="C190" s="206" t="s">
        <v>325</v>
      </c>
      <c r="D190" s="206" t="s">
        <v>177</v>
      </c>
      <c r="E190" s="207" t="s">
        <v>1559</v>
      </c>
      <c r="F190" s="208" t="s">
        <v>1560</v>
      </c>
      <c r="G190" s="208"/>
      <c r="H190" s="208"/>
      <c r="I190" s="208"/>
      <c r="J190" s="209" t="s">
        <v>303</v>
      </c>
      <c r="K190" s="210" t="n">
        <v>130</v>
      </c>
      <c r="L190" s="211" t="n">
        <v>0</v>
      </c>
      <c r="M190" s="211"/>
      <c r="N190" s="212" t="n">
        <f aca="false">ROUND(L190*K190,2)</f>
        <v>0</v>
      </c>
      <c r="O190" s="212"/>
      <c r="P190" s="212"/>
      <c r="Q190" s="212"/>
      <c r="R190" s="173"/>
      <c r="T190" s="213"/>
      <c r="U190" s="44" t="s">
        <v>41</v>
      </c>
      <c r="V190" s="34"/>
      <c r="W190" s="214" t="n">
        <f aca="false">V190*K190</f>
        <v>0</v>
      </c>
      <c r="X190" s="214" t="n">
        <v>0</v>
      </c>
      <c r="Y190" s="214" t="n">
        <f aca="false">X190*K190</f>
        <v>0</v>
      </c>
      <c r="Z190" s="214" t="n">
        <v>0</v>
      </c>
      <c r="AA190" s="215" t="n">
        <f aca="false">Z190*K190</f>
        <v>0</v>
      </c>
      <c r="AR190" s="10" t="s">
        <v>181</v>
      </c>
      <c r="AT190" s="10" t="s">
        <v>177</v>
      </c>
      <c r="AU190" s="10" t="s">
        <v>88</v>
      </c>
      <c r="AY190" s="10" t="s">
        <v>175</v>
      </c>
      <c r="BE190" s="134" t="n">
        <f aca="false">IF(U190="základní",N190,0)</f>
        <v>0</v>
      </c>
      <c r="BF190" s="134" t="n">
        <f aca="false">IF(U190="snížená",N190,0)</f>
        <v>0</v>
      </c>
      <c r="BG190" s="134" t="n">
        <f aca="false">IF(U190="zákl. přenesená",N190,0)</f>
        <v>0</v>
      </c>
      <c r="BH190" s="134" t="n">
        <f aca="false">IF(U190="sníž. přenesená",N190,0)</f>
        <v>0</v>
      </c>
      <c r="BI190" s="134" t="n">
        <f aca="false">IF(U190="nulová",N190,0)</f>
        <v>0</v>
      </c>
      <c r="BJ190" s="10" t="s">
        <v>83</v>
      </c>
      <c r="BK190" s="134" t="n">
        <f aca="false">ROUND(L190*K190,2)</f>
        <v>0</v>
      </c>
      <c r="BL190" s="10" t="s">
        <v>181</v>
      </c>
      <c r="BM190" s="10" t="s">
        <v>1561</v>
      </c>
    </row>
    <row collapsed="false" customFormat="true" customHeight="true" hidden="false" ht="22.5" outlineLevel="0" r="191" s="216">
      <c r="B191" s="217"/>
      <c r="C191" s="218"/>
      <c r="D191" s="218"/>
      <c r="E191" s="219"/>
      <c r="F191" s="220" t="s">
        <v>1562</v>
      </c>
      <c r="G191" s="220"/>
      <c r="H191" s="220"/>
      <c r="I191" s="220"/>
      <c r="J191" s="218"/>
      <c r="K191" s="221" t="n">
        <v>130</v>
      </c>
      <c r="L191" s="218"/>
      <c r="M191" s="218"/>
      <c r="N191" s="218"/>
      <c r="O191" s="218"/>
      <c r="P191" s="218"/>
      <c r="Q191" s="218"/>
      <c r="R191" s="222"/>
      <c r="T191" s="223"/>
      <c r="U191" s="218"/>
      <c r="V191" s="218"/>
      <c r="W191" s="218"/>
      <c r="X191" s="218"/>
      <c r="Y191" s="218"/>
      <c r="Z191" s="218"/>
      <c r="AA191" s="224"/>
      <c r="AT191" s="225" t="s">
        <v>201</v>
      </c>
      <c r="AU191" s="225" t="s">
        <v>88</v>
      </c>
      <c r="AV191" s="216" t="s">
        <v>88</v>
      </c>
      <c r="AW191" s="216" t="s">
        <v>33</v>
      </c>
      <c r="AX191" s="216" t="s">
        <v>76</v>
      </c>
      <c r="AY191" s="225" t="s">
        <v>175</v>
      </c>
    </row>
    <row collapsed="false" customFormat="true" customHeight="true" hidden="false" ht="22.5" outlineLevel="0" r="192" s="228">
      <c r="B192" s="229"/>
      <c r="C192" s="230"/>
      <c r="D192" s="230"/>
      <c r="E192" s="231"/>
      <c r="F192" s="232" t="s">
        <v>214</v>
      </c>
      <c r="G192" s="232"/>
      <c r="H192" s="232"/>
      <c r="I192" s="232"/>
      <c r="J192" s="230"/>
      <c r="K192" s="233" t="n">
        <v>130</v>
      </c>
      <c r="L192" s="230"/>
      <c r="M192" s="230"/>
      <c r="N192" s="230"/>
      <c r="O192" s="230"/>
      <c r="P192" s="230"/>
      <c r="Q192" s="230"/>
      <c r="R192" s="234"/>
      <c r="T192" s="235"/>
      <c r="U192" s="230"/>
      <c r="V192" s="230"/>
      <c r="W192" s="230"/>
      <c r="X192" s="230"/>
      <c r="Y192" s="230"/>
      <c r="Z192" s="230"/>
      <c r="AA192" s="236"/>
      <c r="AT192" s="237" t="s">
        <v>201</v>
      </c>
      <c r="AU192" s="237" t="s">
        <v>88</v>
      </c>
      <c r="AV192" s="228" t="s">
        <v>181</v>
      </c>
      <c r="AW192" s="228" t="s">
        <v>33</v>
      </c>
      <c r="AX192" s="228" t="s">
        <v>83</v>
      </c>
      <c r="AY192" s="237" t="s">
        <v>175</v>
      </c>
    </row>
    <row collapsed="false" customFormat="true" customHeight="true" hidden="false" ht="22.5" outlineLevel="0" r="193" s="32">
      <c r="B193" s="171"/>
      <c r="C193" s="248" t="s">
        <v>10</v>
      </c>
      <c r="D193" s="248" t="s">
        <v>295</v>
      </c>
      <c r="E193" s="249" t="s">
        <v>1563</v>
      </c>
      <c r="F193" s="250" t="s">
        <v>1564</v>
      </c>
      <c r="G193" s="250"/>
      <c r="H193" s="250"/>
      <c r="I193" s="250"/>
      <c r="J193" s="251" t="s">
        <v>303</v>
      </c>
      <c r="K193" s="252" t="n">
        <v>130</v>
      </c>
      <c r="L193" s="253" t="n">
        <v>0</v>
      </c>
      <c r="M193" s="253"/>
      <c r="N193" s="254" t="n">
        <f aca="false">ROUND(L193*K193,2)</f>
        <v>0</v>
      </c>
      <c r="O193" s="254"/>
      <c r="P193" s="254"/>
      <c r="Q193" s="254"/>
      <c r="R193" s="173"/>
      <c r="T193" s="213"/>
      <c r="U193" s="44" t="s">
        <v>41</v>
      </c>
      <c r="V193" s="34"/>
      <c r="W193" s="214" t="n">
        <f aca="false">V193*K193</f>
        <v>0</v>
      </c>
      <c r="X193" s="214" t="n">
        <v>0</v>
      </c>
      <c r="Y193" s="214" t="n">
        <f aca="false">X193*K193</f>
        <v>0</v>
      </c>
      <c r="Z193" s="214" t="n">
        <v>0</v>
      </c>
      <c r="AA193" s="215" t="n">
        <f aca="false">Z193*K193</f>
        <v>0</v>
      </c>
      <c r="AR193" s="10" t="s">
        <v>258</v>
      </c>
      <c r="AT193" s="10" t="s">
        <v>295</v>
      </c>
      <c r="AU193" s="10" t="s">
        <v>88</v>
      </c>
      <c r="AY193" s="10" t="s">
        <v>175</v>
      </c>
      <c r="BE193" s="134" t="n">
        <f aca="false">IF(U193="základní",N193,0)</f>
        <v>0</v>
      </c>
      <c r="BF193" s="134" t="n">
        <f aca="false">IF(U193="snížená",N193,0)</f>
        <v>0</v>
      </c>
      <c r="BG193" s="134" t="n">
        <f aca="false">IF(U193="zákl. přenesená",N193,0)</f>
        <v>0</v>
      </c>
      <c r="BH193" s="134" t="n">
        <f aca="false">IF(U193="sníž. přenesená",N193,0)</f>
        <v>0</v>
      </c>
      <c r="BI193" s="134" t="n">
        <f aca="false">IF(U193="nulová",N193,0)</f>
        <v>0</v>
      </c>
      <c r="BJ193" s="10" t="s">
        <v>83</v>
      </c>
      <c r="BK193" s="134" t="n">
        <f aca="false">ROUND(L193*K193,2)</f>
        <v>0</v>
      </c>
      <c r="BL193" s="10" t="s">
        <v>181</v>
      </c>
      <c r="BM193" s="10" t="s">
        <v>1565</v>
      </c>
    </row>
    <row collapsed="false" customFormat="true" customHeight="true" hidden="false" ht="22.5" outlineLevel="0" r="194" s="216">
      <c r="B194" s="217"/>
      <c r="C194" s="218"/>
      <c r="D194" s="218"/>
      <c r="E194" s="219"/>
      <c r="F194" s="220" t="s">
        <v>1562</v>
      </c>
      <c r="G194" s="220"/>
      <c r="H194" s="220"/>
      <c r="I194" s="220"/>
      <c r="J194" s="218"/>
      <c r="K194" s="221" t="n">
        <v>130</v>
      </c>
      <c r="L194" s="218"/>
      <c r="M194" s="218"/>
      <c r="N194" s="218"/>
      <c r="O194" s="218"/>
      <c r="P194" s="218"/>
      <c r="Q194" s="218"/>
      <c r="R194" s="222"/>
      <c r="T194" s="223"/>
      <c r="U194" s="218"/>
      <c r="V194" s="218"/>
      <c r="W194" s="218"/>
      <c r="X194" s="218"/>
      <c r="Y194" s="218"/>
      <c r="Z194" s="218"/>
      <c r="AA194" s="224"/>
      <c r="AT194" s="225" t="s">
        <v>201</v>
      </c>
      <c r="AU194" s="225" t="s">
        <v>88</v>
      </c>
      <c r="AV194" s="216" t="s">
        <v>88</v>
      </c>
      <c r="AW194" s="216" t="s">
        <v>33</v>
      </c>
      <c r="AX194" s="216" t="s">
        <v>76</v>
      </c>
      <c r="AY194" s="225" t="s">
        <v>175</v>
      </c>
    </row>
    <row collapsed="false" customFormat="true" customHeight="true" hidden="false" ht="22.5" outlineLevel="0" r="195" s="228">
      <c r="B195" s="229"/>
      <c r="C195" s="230"/>
      <c r="D195" s="230"/>
      <c r="E195" s="231"/>
      <c r="F195" s="232" t="s">
        <v>214</v>
      </c>
      <c r="G195" s="232"/>
      <c r="H195" s="232"/>
      <c r="I195" s="232"/>
      <c r="J195" s="230"/>
      <c r="K195" s="233" t="n">
        <v>130</v>
      </c>
      <c r="L195" s="230"/>
      <c r="M195" s="230"/>
      <c r="N195" s="230"/>
      <c r="O195" s="230"/>
      <c r="P195" s="230"/>
      <c r="Q195" s="230"/>
      <c r="R195" s="234"/>
      <c r="T195" s="235"/>
      <c r="U195" s="230"/>
      <c r="V195" s="230"/>
      <c r="W195" s="230"/>
      <c r="X195" s="230"/>
      <c r="Y195" s="230"/>
      <c r="Z195" s="230"/>
      <c r="AA195" s="236"/>
      <c r="AT195" s="237" t="s">
        <v>201</v>
      </c>
      <c r="AU195" s="237" t="s">
        <v>88</v>
      </c>
      <c r="AV195" s="228" t="s">
        <v>181</v>
      </c>
      <c r="AW195" s="228" t="s">
        <v>33</v>
      </c>
      <c r="AX195" s="228" t="s">
        <v>83</v>
      </c>
      <c r="AY195" s="237" t="s">
        <v>175</v>
      </c>
    </row>
    <row collapsed="false" customFormat="true" customHeight="true" hidden="false" ht="22.5" outlineLevel="0" r="196" s="32">
      <c r="B196" s="171"/>
      <c r="C196" s="206" t="s">
        <v>339</v>
      </c>
      <c r="D196" s="206" t="s">
        <v>177</v>
      </c>
      <c r="E196" s="207" t="s">
        <v>1566</v>
      </c>
      <c r="F196" s="208" t="s">
        <v>1567</v>
      </c>
      <c r="G196" s="208"/>
      <c r="H196" s="208"/>
      <c r="I196" s="208"/>
      <c r="J196" s="209" t="s">
        <v>303</v>
      </c>
      <c r="K196" s="210" t="n">
        <v>130</v>
      </c>
      <c r="L196" s="211" t="n">
        <v>0</v>
      </c>
      <c r="M196" s="211"/>
      <c r="N196" s="212" t="n">
        <f aca="false">ROUND(L196*K196,2)</f>
        <v>0</v>
      </c>
      <c r="O196" s="212"/>
      <c r="P196" s="212"/>
      <c r="Q196" s="212"/>
      <c r="R196" s="173"/>
      <c r="T196" s="213"/>
      <c r="U196" s="44" t="s">
        <v>41</v>
      </c>
      <c r="V196" s="34"/>
      <c r="W196" s="214" t="n">
        <f aca="false">V196*K196</f>
        <v>0</v>
      </c>
      <c r="X196" s="214" t="n">
        <v>0</v>
      </c>
      <c r="Y196" s="214" t="n">
        <f aca="false">X196*K196</f>
        <v>0</v>
      </c>
      <c r="Z196" s="214" t="n">
        <v>0</v>
      </c>
      <c r="AA196" s="215" t="n">
        <f aca="false">Z196*K196</f>
        <v>0</v>
      </c>
      <c r="AR196" s="10" t="s">
        <v>181</v>
      </c>
      <c r="AT196" s="10" t="s">
        <v>177</v>
      </c>
      <c r="AU196" s="10" t="s">
        <v>88</v>
      </c>
      <c r="AY196" s="10" t="s">
        <v>175</v>
      </c>
      <c r="BE196" s="134" t="n">
        <f aca="false">IF(U196="základní",N196,0)</f>
        <v>0</v>
      </c>
      <c r="BF196" s="134" t="n">
        <f aca="false">IF(U196="snížená",N196,0)</f>
        <v>0</v>
      </c>
      <c r="BG196" s="134" t="n">
        <f aca="false">IF(U196="zákl. přenesená",N196,0)</f>
        <v>0</v>
      </c>
      <c r="BH196" s="134" t="n">
        <f aca="false">IF(U196="sníž. přenesená",N196,0)</f>
        <v>0</v>
      </c>
      <c r="BI196" s="134" t="n">
        <f aca="false">IF(U196="nulová",N196,0)</f>
        <v>0</v>
      </c>
      <c r="BJ196" s="10" t="s">
        <v>83</v>
      </c>
      <c r="BK196" s="134" t="n">
        <f aca="false">ROUND(L196*K196,2)</f>
        <v>0</v>
      </c>
      <c r="BL196" s="10" t="s">
        <v>181</v>
      </c>
      <c r="BM196" s="10" t="s">
        <v>1568</v>
      </c>
    </row>
    <row collapsed="false" customFormat="true" customHeight="true" hidden="false" ht="22.5" outlineLevel="0" r="197" s="216">
      <c r="B197" s="217"/>
      <c r="C197" s="218"/>
      <c r="D197" s="218"/>
      <c r="E197" s="219"/>
      <c r="F197" s="220" t="s">
        <v>1562</v>
      </c>
      <c r="G197" s="220"/>
      <c r="H197" s="220"/>
      <c r="I197" s="220"/>
      <c r="J197" s="218"/>
      <c r="K197" s="221" t="n">
        <v>130</v>
      </c>
      <c r="L197" s="218"/>
      <c r="M197" s="218"/>
      <c r="N197" s="218"/>
      <c r="O197" s="218"/>
      <c r="P197" s="218"/>
      <c r="Q197" s="218"/>
      <c r="R197" s="222"/>
      <c r="T197" s="223"/>
      <c r="U197" s="218"/>
      <c r="V197" s="218"/>
      <c r="W197" s="218"/>
      <c r="X197" s="218"/>
      <c r="Y197" s="218"/>
      <c r="Z197" s="218"/>
      <c r="AA197" s="224"/>
      <c r="AT197" s="225" t="s">
        <v>201</v>
      </c>
      <c r="AU197" s="225" t="s">
        <v>88</v>
      </c>
      <c r="AV197" s="216" t="s">
        <v>88</v>
      </c>
      <c r="AW197" s="216" t="s">
        <v>33</v>
      </c>
      <c r="AX197" s="216" t="s">
        <v>76</v>
      </c>
      <c r="AY197" s="225" t="s">
        <v>175</v>
      </c>
    </row>
    <row collapsed="false" customFormat="true" customHeight="true" hidden="false" ht="22.5" outlineLevel="0" r="198" s="228">
      <c r="B198" s="229"/>
      <c r="C198" s="230"/>
      <c r="D198" s="230"/>
      <c r="E198" s="231"/>
      <c r="F198" s="232" t="s">
        <v>214</v>
      </c>
      <c r="G198" s="232"/>
      <c r="H198" s="232"/>
      <c r="I198" s="232"/>
      <c r="J198" s="230"/>
      <c r="K198" s="233" t="n">
        <v>130</v>
      </c>
      <c r="L198" s="230"/>
      <c r="M198" s="230"/>
      <c r="N198" s="230"/>
      <c r="O198" s="230"/>
      <c r="P198" s="230"/>
      <c r="Q198" s="230"/>
      <c r="R198" s="234"/>
      <c r="T198" s="235"/>
      <c r="U198" s="230"/>
      <c r="V198" s="230"/>
      <c r="W198" s="230"/>
      <c r="X198" s="230"/>
      <c r="Y198" s="230"/>
      <c r="Z198" s="230"/>
      <c r="AA198" s="236"/>
      <c r="AT198" s="237" t="s">
        <v>201</v>
      </c>
      <c r="AU198" s="237" t="s">
        <v>88</v>
      </c>
      <c r="AV198" s="228" t="s">
        <v>181</v>
      </c>
      <c r="AW198" s="228" t="s">
        <v>33</v>
      </c>
      <c r="AX198" s="228" t="s">
        <v>83</v>
      </c>
      <c r="AY198" s="237" t="s">
        <v>175</v>
      </c>
    </row>
    <row collapsed="false" customFormat="true" customHeight="true" hidden="false" ht="22.5" outlineLevel="0" r="199" s="32">
      <c r="B199" s="171"/>
      <c r="C199" s="248" t="s">
        <v>346</v>
      </c>
      <c r="D199" s="248" t="s">
        <v>295</v>
      </c>
      <c r="E199" s="249" t="s">
        <v>1569</v>
      </c>
      <c r="F199" s="250" t="s">
        <v>1570</v>
      </c>
      <c r="G199" s="250"/>
      <c r="H199" s="250"/>
      <c r="I199" s="250"/>
      <c r="J199" s="251" t="s">
        <v>303</v>
      </c>
      <c r="K199" s="252" t="n">
        <v>130</v>
      </c>
      <c r="L199" s="253" t="n">
        <v>0</v>
      </c>
      <c r="M199" s="253"/>
      <c r="N199" s="254" t="n">
        <f aca="false">ROUND(L199*K199,2)</f>
        <v>0</v>
      </c>
      <c r="O199" s="254"/>
      <c r="P199" s="254"/>
      <c r="Q199" s="254"/>
      <c r="R199" s="173"/>
      <c r="T199" s="213"/>
      <c r="U199" s="44" t="s">
        <v>41</v>
      </c>
      <c r="V199" s="34"/>
      <c r="W199" s="214" t="n">
        <f aca="false">V199*K199</f>
        <v>0</v>
      </c>
      <c r="X199" s="214" t="n">
        <v>0</v>
      </c>
      <c r="Y199" s="214" t="n">
        <f aca="false">X199*K199</f>
        <v>0</v>
      </c>
      <c r="Z199" s="214" t="n">
        <v>0</v>
      </c>
      <c r="AA199" s="215" t="n">
        <f aca="false">Z199*K199</f>
        <v>0</v>
      </c>
      <c r="AR199" s="10" t="s">
        <v>258</v>
      </c>
      <c r="AT199" s="10" t="s">
        <v>295</v>
      </c>
      <c r="AU199" s="10" t="s">
        <v>88</v>
      </c>
      <c r="AY199" s="10" t="s">
        <v>175</v>
      </c>
      <c r="BE199" s="134" t="n">
        <f aca="false">IF(U199="základní",N199,0)</f>
        <v>0</v>
      </c>
      <c r="BF199" s="134" t="n">
        <f aca="false">IF(U199="snížená",N199,0)</f>
        <v>0</v>
      </c>
      <c r="BG199" s="134" t="n">
        <f aca="false">IF(U199="zákl. přenesená",N199,0)</f>
        <v>0</v>
      </c>
      <c r="BH199" s="134" t="n">
        <f aca="false">IF(U199="sníž. přenesená",N199,0)</f>
        <v>0</v>
      </c>
      <c r="BI199" s="134" t="n">
        <f aca="false">IF(U199="nulová",N199,0)</f>
        <v>0</v>
      </c>
      <c r="BJ199" s="10" t="s">
        <v>83</v>
      </c>
      <c r="BK199" s="134" t="n">
        <f aca="false">ROUND(L199*K199,2)</f>
        <v>0</v>
      </c>
      <c r="BL199" s="10" t="s">
        <v>181</v>
      </c>
      <c r="BM199" s="10" t="s">
        <v>1571</v>
      </c>
    </row>
    <row collapsed="false" customFormat="true" customHeight="true" hidden="false" ht="22.5" outlineLevel="0" r="200" s="216">
      <c r="B200" s="217"/>
      <c r="C200" s="218"/>
      <c r="D200" s="218"/>
      <c r="E200" s="219"/>
      <c r="F200" s="220" t="s">
        <v>1562</v>
      </c>
      <c r="G200" s="220"/>
      <c r="H200" s="220"/>
      <c r="I200" s="220"/>
      <c r="J200" s="218"/>
      <c r="K200" s="221" t="n">
        <v>130</v>
      </c>
      <c r="L200" s="218"/>
      <c r="M200" s="218"/>
      <c r="N200" s="218"/>
      <c r="O200" s="218"/>
      <c r="P200" s="218"/>
      <c r="Q200" s="218"/>
      <c r="R200" s="222"/>
      <c r="T200" s="223"/>
      <c r="U200" s="218"/>
      <c r="V200" s="218"/>
      <c r="W200" s="218"/>
      <c r="X200" s="218"/>
      <c r="Y200" s="218"/>
      <c r="Z200" s="218"/>
      <c r="AA200" s="224"/>
      <c r="AT200" s="225" t="s">
        <v>201</v>
      </c>
      <c r="AU200" s="225" t="s">
        <v>88</v>
      </c>
      <c r="AV200" s="216" t="s">
        <v>88</v>
      </c>
      <c r="AW200" s="216" t="s">
        <v>33</v>
      </c>
      <c r="AX200" s="216" t="s">
        <v>76</v>
      </c>
      <c r="AY200" s="225" t="s">
        <v>175</v>
      </c>
    </row>
    <row collapsed="false" customFormat="true" customHeight="true" hidden="false" ht="22.5" outlineLevel="0" r="201" s="228">
      <c r="B201" s="229"/>
      <c r="C201" s="230"/>
      <c r="D201" s="230"/>
      <c r="E201" s="231"/>
      <c r="F201" s="232" t="s">
        <v>214</v>
      </c>
      <c r="G201" s="232"/>
      <c r="H201" s="232"/>
      <c r="I201" s="232"/>
      <c r="J201" s="230"/>
      <c r="K201" s="233" t="n">
        <v>130</v>
      </c>
      <c r="L201" s="230"/>
      <c r="M201" s="230"/>
      <c r="N201" s="230"/>
      <c r="O201" s="230"/>
      <c r="P201" s="230"/>
      <c r="Q201" s="230"/>
      <c r="R201" s="234"/>
      <c r="T201" s="235"/>
      <c r="U201" s="230"/>
      <c r="V201" s="230"/>
      <c r="W201" s="230"/>
      <c r="X201" s="230"/>
      <c r="Y201" s="230"/>
      <c r="Z201" s="230"/>
      <c r="AA201" s="236"/>
      <c r="AT201" s="237" t="s">
        <v>201</v>
      </c>
      <c r="AU201" s="237" t="s">
        <v>88</v>
      </c>
      <c r="AV201" s="228" t="s">
        <v>181</v>
      </c>
      <c r="AW201" s="228" t="s">
        <v>33</v>
      </c>
      <c r="AX201" s="228" t="s">
        <v>83</v>
      </c>
      <c r="AY201" s="237" t="s">
        <v>175</v>
      </c>
    </row>
    <row collapsed="false" customFormat="true" customHeight="true" hidden="false" ht="22.5" outlineLevel="0" r="202" s="32">
      <c r="B202" s="171"/>
      <c r="C202" s="206" t="s">
        <v>351</v>
      </c>
      <c r="D202" s="206" t="s">
        <v>177</v>
      </c>
      <c r="E202" s="207" t="s">
        <v>1572</v>
      </c>
      <c r="F202" s="208" t="s">
        <v>1573</v>
      </c>
      <c r="G202" s="208"/>
      <c r="H202" s="208"/>
      <c r="I202" s="208"/>
      <c r="J202" s="209" t="s">
        <v>180</v>
      </c>
      <c r="K202" s="210" t="n">
        <v>394.424</v>
      </c>
      <c r="L202" s="211" t="n">
        <v>0</v>
      </c>
      <c r="M202" s="211"/>
      <c r="N202" s="212" t="n">
        <f aca="false">ROUND(L202*K202,2)</f>
        <v>0</v>
      </c>
      <c r="O202" s="212"/>
      <c r="P202" s="212"/>
      <c r="Q202" s="212"/>
      <c r="R202" s="173"/>
      <c r="T202" s="213"/>
      <c r="U202" s="44" t="s">
        <v>41</v>
      </c>
      <c r="V202" s="34"/>
      <c r="W202" s="214" t="n">
        <f aca="false">V202*K202</f>
        <v>0</v>
      </c>
      <c r="X202" s="214" t="n">
        <v>0</v>
      </c>
      <c r="Y202" s="214" t="n">
        <f aca="false">X202*K202</f>
        <v>0</v>
      </c>
      <c r="Z202" s="214" t="n">
        <v>0</v>
      </c>
      <c r="AA202" s="215" t="n">
        <f aca="false">Z202*K202</f>
        <v>0</v>
      </c>
      <c r="AR202" s="10" t="s">
        <v>181</v>
      </c>
      <c r="AT202" s="10" t="s">
        <v>177</v>
      </c>
      <c r="AU202" s="10" t="s">
        <v>88</v>
      </c>
      <c r="AY202" s="10" t="s">
        <v>175</v>
      </c>
      <c r="BE202" s="134" t="n">
        <f aca="false">IF(U202="základní",N202,0)</f>
        <v>0</v>
      </c>
      <c r="BF202" s="134" t="n">
        <f aca="false">IF(U202="snížená",N202,0)</f>
        <v>0</v>
      </c>
      <c r="BG202" s="134" t="n">
        <f aca="false">IF(U202="zákl. přenesená",N202,0)</f>
        <v>0</v>
      </c>
      <c r="BH202" s="134" t="n">
        <f aca="false">IF(U202="sníž. přenesená",N202,0)</f>
        <v>0</v>
      </c>
      <c r="BI202" s="134" t="n">
        <f aca="false">IF(U202="nulová",N202,0)</f>
        <v>0</v>
      </c>
      <c r="BJ202" s="10" t="s">
        <v>83</v>
      </c>
      <c r="BK202" s="134" t="n">
        <f aca="false">ROUND(L202*K202,2)</f>
        <v>0</v>
      </c>
      <c r="BL202" s="10" t="s">
        <v>181</v>
      </c>
      <c r="BM202" s="10" t="s">
        <v>1574</v>
      </c>
    </row>
    <row collapsed="false" customFormat="true" customHeight="true" hidden="false" ht="22.5" outlineLevel="0" r="203" s="238">
      <c r="B203" s="239"/>
      <c r="C203" s="240"/>
      <c r="D203" s="240"/>
      <c r="E203" s="241"/>
      <c r="F203" s="242" t="s">
        <v>1552</v>
      </c>
      <c r="G203" s="242"/>
      <c r="H203" s="242"/>
      <c r="I203" s="242"/>
      <c r="J203" s="240"/>
      <c r="K203" s="241"/>
      <c r="L203" s="240"/>
      <c r="M203" s="240"/>
      <c r="N203" s="240"/>
      <c r="O203" s="240"/>
      <c r="P203" s="240"/>
      <c r="Q203" s="240"/>
      <c r="R203" s="243"/>
      <c r="T203" s="244"/>
      <c r="U203" s="240"/>
      <c r="V203" s="240"/>
      <c r="W203" s="240"/>
      <c r="X203" s="240"/>
      <c r="Y203" s="240"/>
      <c r="Z203" s="240"/>
      <c r="AA203" s="245"/>
      <c r="AT203" s="246" t="s">
        <v>201</v>
      </c>
      <c r="AU203" s="246" t="s">
        <v>88</v>
      </c>
      <c r="AV203" s="238" t="s">
        <v>83</v>
      </c>
      <c r="AW203" s="238" t="s">
        <v>33</v>
      </c>
      <c r="AX203" s="238" t="s">
        <v>76</v>
      </c>
      <c r="AY203" s="246" t="s">
        <v>175</v>
      </c>
    </row>
    <row collapsed="false" customFormat="true" customHeight="true" hidden="false" ht="22.5" outlineLevel="0" r="204" s="216">
      <c r="B204" s="217"/>
      <c r="C204" s="218"/>
      <c r="D204" s="218"/>
      <c r="E204" s="219"/>
      <c r="F204" s="227" t="s">
        <v>1553</v>
      </c>
      <c r="G204" s="227"/>
      <c r="H204" s="227"/>
      <c r="I204" s="227"/>
      <c r="J204" s="218"/>
      <c r="K204" s="221" t="n">
        <v>394.424</v>
      </c>
      <c r="L204" s="218"/>
      <c r="M204" s="218"/>
      <c r="N204" s="218"/>
      <c r="O204" s="218"/>
      <c r="P204" s="218"/>
      <c r="Q204" s="218"/>
      <c r="R204" s="222"/>
      <c r="T204" s="223"/>
      <c r="U204" s="218"/>
      <c r="V204" s="218"/>
      <c r="W204" s="218"/>
      <c r="X204" s="218"/>
      <c r="Y204" s="218"/>
      <c r="Z204" s="218"/>
      <c r="AA204" s="224"/>
      <c r="AT204" s="225" t="s">
        <v>201</v>
      </c>
      <c r="AU204" s="225" t="s">
        <v>88</v>
      </c>
      <c r="AV204" s="216" t="s">
        <v>88</v>
      </c>
      <c r="AW204" s="216" t="s">
        <v>33</v>
      </c>
      <c r="AX204" s="216" t="s">
        <v>76</v>
      </c>
      <c r="AY204" s="225" t="s">
        <v>175</v>
      </c>
    </row>
    <row collapsed="false" customFormat="true" customHeight="true" hidden="false" ht="22.5" outlineLevel="0" r="205" s="228">
      <c r="B205" s="229"/>
      <c r="C205" s="230"/>
      <c r="D205" s="230"/>
      <c r="E205" s="231"/>
      <c r="F205" s="232" t="s">
        <v>214</v>
      </c>
      <c r="G205" s="232"/>
      <c r="H205" s="232"/>
      <c r="I205" s="232"/>
      <c r="J205" s="230"/>
      <c r="K205" s="233" t="n">
        <v>394.424</v>
      </c>
      <c r="L205" s="230"/>
      <c r="M205" s="230"/>
      <c r="N205" s="230"/>
      <c r="O205" s="230"/>
      <c r="P205" s="230"/>
      <c r="Q205" s="230"/>
      <c r="R205" s="234"/>
      <c r="T205" s="235"/>
      <c r="U205" s="230"/>
      <c r="V205" s="230"/>
      <c r="W205" s="230"/>
      <c r="X205" s="230"/>
      <c r="Y205" s="230"/>
      <c r="Z205" s="230"/>
      <c r="AA205" s="236"/>
      <c r="AT205" s="237" t="s">
        <v>201</v>
      </c>
      <c r="AU205" s="237" t="s">
        <v>88</v>
      </c>
      <c r="AV205" s="228" t="s">
        <v>181</v>
      </c>
      <c r="AW205" s="228" t="s">
        <v>33</v>
      </c>
      <c r="AX205" s="228" t="s">
        <v>83</v>
      </c>
      <c r="AY205" s="237" t="s">
        <v>175</v>
      </c>
    </row>
    <row collapsed="false" customFormat="true" customHeight="true" hidden="false" ht="22.5" outlineLevel="0" r="206" s="32">
      <c r="B206" s="171"/>
      <c r="C206" s="206" t="s">
        <v>359</v>
      </c>
      <c r="D206" s="206" t="s">
        <v>177</v>
      </c>
      <c r="E206" s="207" t="s">
        <v>192</v>
      </c>
      <c r="F206" s="208" t="s">
        <v>193</v>
      </c>
      <c r="G206" s="208"/>
      <c r="H206" s="208"/>
      <c r="I206" s="208"/>
      <c r="J206" s="209" t="s">
        <v>180</v>
      </c>
      <c r="K206" s="210" t="n">
        <v>143.646</v>
      </c>
      <c r="L206" s="211" t="n">
        <v>0</v>
      </c>
      <c r="M206" s="211"/>
      <c r="N206" s="212" t="n">
        <f aca="false">ROUND(L206*K206,2)</f>
        <v>0</v>
      </c>
      <c r="O206" s="212"/>
      <c r="P206" s="212"/>
      <c r="Q206" s="212"/>
      <c r="R206" s="173"/>
      <c r="T206" s="213"/>
      <c r="U206" s="44" t="s">
        <v>41</v>
      </c>
      <c r="V206" s="34"/>
      <c r="W206" s="214" t="n">
        <f aca="false">V206*K206</f>
        <v>0</v>
      </c>
      <c r="X206" s="214" t="n">
        <v>0</v>
      </c>
      <c r="Y206" s="214" t="n">
        <f aca="false">X206*K206</f>
        <v>0</v>
      </c>
      <c r="Z206" s="214" t="n">
        <v>0</v>
      </c>
      <c r="AA206" s="215" t="n">
        <f aca="false">Z206*K206</f>
        <v>0</v>
      </c>
      <c r="AR206" s="10" t="s">
        <v>181</v>
      </c>
      <c r="AT206" s="10" t="s">
        <v>177</v>
      </c>
      <c r="AU206" s="10" t="s">
        <v>88</v>
      </c>
      <c r="AY206" s="10" t="s">
        <v>175</v>
      </c>
      <c r="BE206" s="134" t="n">
        <f aca="false">IF(U206="základní",N206,0)</f>
        <v>0</v>
      </c>
      <c r="BF206" s="134" t="n">
        <f aca="false">IF(U206="snížená",N206,0)</f>
        <v>0</v>
      </c>
      <c r="BG206" s="134" t="n">
        <f aca="false">IF(U206="zákl. přenesená",N206,0)</f>
        <v>0</v>
      </c>
      <c r="BH206" s="134" t="n">
        <f aca="false">IF(U206="sníž. přenesená",N206,0)</f>
        <v>0</v>
      </c>
      <c r="BI206" s="134" t="n">
        <f aca="false">IF(U206="nulová",N206,0)</f>
        <v>0</v>
      </c>
      <c r="BJ206" s="10" t="s">
        <v>83</v>
      </c>
      <c r="BK206" s="134" t="n">
        <f aca="false">ROUND(L206*K206,2)</f>
        <v>0</v>
      </c>
      <c r="BL206" s="10" t="s">
        <v>181</v>
      </c>
      <c r="BM206" s="10" t="s">
        <v>1575</v>
      </c>
    </row>
    <row collapsed="false" customFormat="true" customHeight="true" hidden="false" ht="22.5" outlineLevel="0" r="207" s="238">
      <c r="B207" s="239"/>
      <c r="C207" s="240"/>
      <c r="D207" s="240"/>
      <c r="E207" s="241"/>
      <c r="F207" s="242" t="s">
        <v>1576</v>
      </c>
      <c r="G207" s="242"/>
      <c r="H207" s="242"/>
      <c r="I207" s="242"/>
      <c r="J207" s="240"/>
      <c r="K207" s="241"/>
      <c r="L207" s="240"/>
      <c r="M207" s="240"/>
      <c r="N207" s="240"/>
      <c r="O207" s="240"/>
      <c r="P207" s="240"/>
      <c r="Q207" s="240"/>
      <c r="R207" s="243"/>
      <c r="T207" s="244"/>
      <c r="U207" s="240"/>
      <c r="V207" s="240"/>
      <c r="W207" s="240"/>
      <c r="X207" s="240"/>
      <c r="Y207" s="240"/>
      <c r="Z207" s="240"/>
      <c r="AA207" s="245"/>
      <c r="AT207" s="246" t="s">
        <v>201</v>
      </c>
      <c r="AU207" s="246" t="s">
        <v>88</v>
      </c>
      <c r="AV207" s="238" t="s">
        <v>83</v>
      </c>
      <c r="AW207" s="238" t="s">
        <v>33</v>
      </c>
      <c r="AX207" s="238" t="s">
        <v>76</v>
      </c>
      <c r="AY207" s="246" t="s">
        <v>175</v>
      </c>
    </row>
    <row collapsed="false" customFormat="true" customHeight="true" hidden="false" ht="22.5" outlineLevel="0" r="208" s="216">
      <c r="B208" s="217"/>
      <c r="C208" s="218"/>
      <c r="D208" s="218"/>
      <c r="E208" s="219"/>
      <c r="F208" s="227" t="s">
        <v>1577</v>
      </c>
      <c r="G208" s="227"/>
      <c r="H208" s="227"/>
      <c r="I208" s="227"/>
      <c r="J208" s="218"/>
      <c r="K208" s="221" t="n">
        <v>143.646</v>
      </c>
      <c r="L208" s="218"/>
      <c r="M208" s="218"/>
      <c r="N208" s="218"/>
      <c r="O208" s="218"/>
      <c r="P208" s="218"/>
      <c r="Q208" s="218"/>
      <c r="R208" s="222"/>
      <c r="T208" s="223"/>
      <c r="U208" s="218"/>
      <c r="V208" s="218"/>
      <c r="W208" s="218"/>
      <c r="X208" s="218"/>
      <c r="Y208" s="218"/>
      <c r="Z208" s="218"/>
      <c r="AA208" s="224"/>
      <c r="AT208" s="225" t="s">
        <v>201</v>
      </c>
      <c r="AU208" s="225" t="s">
        <v>88</v>
      </c>
      <c r="AV208" s="216" t="s">
        <v>88</v>
      </c>
      <c r="AW208" s="216" t="s">
        <v>33</v>
      </c>
      <c r="AX208" s="216" t="s">
        <v>76</v>
      </c>
      <c r="AY208" s="225" t="s">
        <v>175</v>
      </c>
    </row>
    <row collapsed="false" customFormat="true" customHeight="true" hidden="false" ht="22.5" outlineLevel="0" r="209" s="228">
      <c r="B209" s="229"/>
      <c r="C209" s="230"/>
      <c r="D209" s="230"/>
      <c r="E209" s="231"/>
      <c r="F209" s="232" t="s">
        <v>214</v>
      </c>
      <c r="G209" s="232"/>
      <c r="H209" s="232"/>
      <c r="I209" s="232"/>
      <c r="J209" s="230"/>
      <c r="K209" s="233" t="n">
        <v>143.646</v>
      </c>
      <c r="L209" s="230"/>
      <c r="M209" s="230"/>
      <c r="N209" s="230"/>
      <c r="O209" s="230"/>
      <c r="P209" s="230"/>
      <c r="Q209" s="230"/>
      <c r="R209" s="234"/>
      <c r="T209" s="235"/>
      <c r="U209" s="230"/>
      <c r="V209" s="230"/>
      <c r="W209" s="230"/>
      <c r="X209" s="230"/>
      <c r="Y209" s="230"/>
      <c r="Z209" s="230"/>
      <c r="AA209" s="236"/>
      <c r="AT209" s="237" t="s">
        <v>201</v>
      </c>
      <c r="AU209" s="237" t="s">
        <v>88</v>
      </c>
      <c r="AV209" s="228" t="s">
        <v>181</v>
      </c>
      <c r="AW209" s="228" t="s">
        <v>33</v>
      </c>
      <c r="AX209" s="228" t="s">
        <v>83</v>
      </c>
      <c r="AY209" s="237" t="s">
        <v>175</v>
      </c>
    </row>
    <row collapsed="false" customFormat="true" customHeight="true" hidden="false" ht="31.5" outlineLevel="0" r="210" s="32">
      <c r="B210" s="171"/>
      <c r="C210" s="206" t="s">
        <v>365</v>
      </c>
      <c r="D210" s="206" t="s">
        <v>177</v>
      </c>
      <c r="E210" s="207" t="s">
        <v>196</v>
      </c>
      <c r="F210" s="208" t="s">
        <v>197</v>
      </c>
      <c r="G210" s="208"/>
      <c r="H210" s="208"/>
      <c r="I210" s="208"/>
      <c r="J210" s="209" t="s">
        <v>198</v>
      </c>
      <c r="K210" s="210" t="n">
        <v>258.563</v>
      </c>
      <c r="L210" s="211" t="n">
        <v>0</v>
      </c>
      <c r="M210" s="211"/>
      <c r="N210" s="212" t="n">
        <f aca="false">ROUND(L210*K210,2)</f>
        <v>0</v>
      </c>
      <c r="O210" s="212"/>
      <c r="P210" s="212"/>
      <c r="Q210" s="212"/>
      <c r="R210" s="173"/>
      <c r="T210" s="213"/>
      <c r="U210" s="44" t="s">
        <v>41</v>
      </c>
      <c r="V210" s="34"/>
      <c r="W210" s="214" t="n">
        <f aca="false">V210*K210</f>
        <v>0</v>
      </c>
      <c r="X210" s="214" t="n">
        <v>0</v>
      </c>
      <c r="Y210" s="214" t="n">
        <f aca="false">X210*K210</f>
        <v>0</v>
      </c>
      <c r="Z210" s="214" t="n">
        <v>0</v>
      </c>
      <c r="AA210" s="215" t="n">
        <f aca="false">Z210*K210</f>
        <v>0</v>
      </c>
      <c r="AR210" s="10" t="s">
        <v>181</v>
      </c>
      <c r="AT210" s="10" t="s">
        <v>177</v>
      </c>
      <c r="AU210" s="10" t="s">
        <v>88</v>
      </c>
      <c r="AY210" s="10" t="s">
        <v>175</v>
      </c>
      <c r="BE210" s="134" t="n">
        <f aca="false">IF(U210="základní",N210,0)</f>
        <v>0</v>
      </c>
      <c r="BF210" s="134" t="n">
        <f aca="false">IF(U210="snížená",N210,0)</f>
        <v>0</v>
      </c>
      <c r="BG210" s="134" t="n">
        <f aca="false">IF(U210="zákl. přenesená",N210,0)</f>
        <v>0</v>
      </c>
      <c r="BH210" s="134" t="n">
        <f aca="false">IF(U210="sníž. přenesená",N210,0)</f>
        <v>0</v>
      </c>
      <c r="BI210" s="134" t="n">
        <f aca="false">IF(U210="nulová",N210,0)</f>
        <v>0</v>
      </c>
      <c r="BJ210" s="10" t="s">
        <v>83</v>
      </c>
      <c r="BK210" s="134" t="n">
        <f aca="false">ROUND(L210*K210,2)</f>
        <v>0</v>
      </c>
      <c r="BL210" s="10" t="s">
        <v>181</v>
      </c>
      <c r="BM210" s="10" t="s">
        <v>1578</v>
      </c>
    </row>
    <row collapsed="false" customFormat="true" customHeight="true" hidden="false" ht="22.5" outlineLevel="0" r="211" s="238">
      <c r="B211" s="239"/>
      <c r="C211" s="240"/>
      <c r="D211" s="240"/>
      <c r="E211" s="241"/>
      <c r="F211" s="242" t="s">
        <v>1579</v>
      </c>
      <c r="G211" s="242"/>
      <c r="H211" s="242"/>
      <c r="I211" s="242"/>
      <c r="J211" s="240"/>
      <c r="K211" s="241"/>
      <c r="L211" s="240"/>
      <c r="M211" s="240"/>
      <c r="N211" s="240"/>
      <c r="O211" s="240"/>
      <c r="P211" s="240"/>
      <c r="Q211" s="240"/>
      <c r="R211" s="243"/>
      <c r="T211" s="244"/>
      <c r="U211" s="240"/>
      <c r="V211" s="240"/>
      <c r="W211" s="240"/>
      <c r="X211" s="240"/>
      <c r="Y211" s="240"/>
      <c r="Z211" s="240"/>
      <c r="AA211" s="245"/>
      <c r="AT211" s="246" t="s">
        <v>201</v>
      </c>
      <c r="AU211" s="246" t="s">
        <v>88</v>
      </c>
      <c r="AV211" s="238" t="s">
        <v>83</v>
      </c>
      <c r="AW211" s="238" t="s">
        <v>33</v>
      </c>
      <c r="AX211" s="238" t="s">
        <v>76</v>
      </c>
      <c r="AY211" s="246" t="s">
        <v>175</v>
      </c>
    </row>
    <row collapsed="false" customFormat="true" customHeight="true" hidden="false" ht="22.5" outlineLevel="0" r="212" s="216">
      <c r="B212" s="217"/>
      <c r="C212" s="218"/>
      <c r="D212" s="218"/>
      <c r="E212" s="219"/>
      <c r="F212" s="227" t="s">
        <v>1580</v>
      </c>
      <c r="G212" s="227"/>
      <c r="H212" s="227"/>
      <c r="I212" s="227"/>
      <c r="J212" s="218"/>
      <c r="K212" s="221" t="n">
        <v>258.563</v>
      </c>
      <c r="L212" s="218"/>
      <c r="M212" s="218"/>
      <c r="N212" s="218"/>
      <c r="O212" s="218"/>
      <c r="P212" s="218"/>
      <c r="Q212" s="218"/>
      <c r="R212" s="222"/>
      <c r="T212" s="223"/>
      <c r="U212" s="218"/>
      <c r="V212" s="218"/>
      <c r="W212" s="218"/>
      <c r="X212" s="218"/>
      <c r="Y212" s="218"/>
      <c r="Z212" s="218"/>
      <c r="AA212" s="224"/>
      <c r="AT212" s="225" t="s">
        <v>201</v>
      </c>
      <c r="AU212" s="225" t="s">
        <v>88</v>
      </c>
      <c r="AV212" s="216" t="s">
        <v>88</v>
      </c>
      <c r="AW212" s="216" t="s">
        <v>33</v>
      </c>
      <c r="AX212" s="216" t="s">
        <v>76</v>
      </c>
      <c r="AY212" s="225" t="s">
        <v>175</v>
      </c>
    </row>
    <row collapsed="false" customFormat="true" customHeight="true" hidden="false" ht="22.5" outlineLevel="0" r="213" s="228">
      <c r="B213" s="229"/>
      <c r="C213" s="230"/>
      <c r="D213" s="230"/>
      <c r="E213" s="231"/>
      <c r="F213" s="232" t="s">
        <v>214</v>
      </c>
      <c r="G213" s="232"/>
      <c r="H213" s="232"/>
      <c r="I213" s="232"/>
      <c r="J213" s="230"/>
      <c r="K213" s="233" t="n">
        <v>258.563</v>
      </c>
      <c r="L213" s="230"/>
      <c r="M213" s="230"/>
      <c r="N213" s="230"/>
      <c r="O213" s="230"/>
      <c r="P213" s="230"/>
      <c r="Q213" s="230"/>
      <c r="R213" s="234"/>
      <c r="T213" s="235"/>
      <c r="U213" s="230"/>
      <c r="V213" s="230"/>
      <c r="W213" s="230"/>
      <c r="X213" s="230"/>
      <c r="Y213" s="230"/>
      <c r="Z213" s="230"/>
      <c r="AA213" s="236"/>
      <c r="AT213" s="237" t="s">
        <v>201</v>
      </c>
      <c r="AU213" s="237" t="s">
        <v>88</v>
      </c>
      <c r="AV213" s="228" t="s">
        <v>181</v>
      </c>
      <c r="AW213" s="228" t="s">
        <v>33</v>
      </c>
      <c r="AX213" s="228" t="s">
        <v>83</v>
      </c>
      <c r="AY213" s="237" t="s">
        <v>175</v>
      </c>
    </row>
    <row collapsed="false" customFormat="true" customHeight="true" hidden="false" ht="31.5" outlineLevel="0" r="214" s="32">
      <c r="B214" s="171"/>
      <c r="C214" s="206" t="s">
        <v>9</v>
      </c>
      <c r="D214" s="206" t="s">
        <v>177</v>
      </c>
      <c r="E214" s="207" t="s">
        <v>203</v>
      </c>
      <c r="F214" s="208" t="s">
        <v>204</v>
      </c>
      <c r="G214" s="208"/>
      <c r="H214" s="208"/>
      <c r="I214" s="208"/>
      <c r="J214" s="209" t="s">
        <v>180</v>
      </c>
      <c r="K214" s="210" t="n">
        <v>243.848</v>
      </c>
      <c r="L214" s="211" t="n">
        <v>0</v>
      </c>
      <c r="M214" s="211"/>
      <c r="N214" s="212" t="n">
        <f aca="false">ROUND(L214*K214,2)</f>
        <v>0</v>
      </c>
      <c r="O214" s="212"/>
      <c r="P214" s="212"/>
      <c r="Q214" s="212"/>
      <c r="R214" s="173"/>
      <c r="T214" s="213"/>
      <c r="U214" s="44" t="s">
        <v>41</v>
      </c>
      <c r="V214" s="34"/>
      <c r="W214" s="214" t="n">
        <f aca="false">V214*K214</f>
        <v>0</v>
      </c>
      <c r="X214" s="214" t="n">
        <v>0</v>
      </c>
      <c r="Y214" s="214" t="n">
        <f aca="false">X214*K214</f>
        <v>0</v>
      </c>
      <c r="Z214" s="214" t="n">
        <v>0</v>
      </c>
      <c r="AA214" s="215" t="n">
        <f aca="false">Z214*K214</f>
        <v>0</v>
      </c>
      <c r="AR214" s="10" t="s">
        <v>181</v>
      </c>
      <c r="AT214" s="10" t="s">
        <v>177</v>
      </c>
      <c r="AU214" s="10" t="s">
        <v>88</v>
      </c>
      <c r="AY214" s="10" t="s">
        <v>175</v>
      </c>
      <c r="BE214" s="134" t="n">
        <f aca="false">IF(U214="základní",N214,0)</f>
        <v>0</v>
      </c>
      <c r="BF214" s="134" t="n">
        <f aca="false">IF(U214="snížená",N214,0)</f>
        <v>0</v>
      </c>
      <c r="BG214" s="134" t="n">
        <f aca="false">IF(U214="zákl. přenesená",N214,0)</f>
        <v>0</v>
      </c>
      <c r="BH214" s="134" t="n">
        <f aca="false">IF(U214="sníž. přenesená",N214,0)</f>
        <v>0</v>
      </c>
      <c r="BI214" s="134" t="n">
        <f aca="false">IF(U214="nulová",N214,0)</f>
        <v>0</v>
      </c>
      <c r="BJ214" s="10" t="s">
        <v>83</v>
      </c>
      <c r="BK214" s="134" t="n">
        <f aca="false">ROUND(L214*K214,2)</f>
        <v>0</v>
      </c>
      <c r="BL214" s="10" t="s">
        <v>181</v>
      </c>
      <c r="BM214" s="10" t="s">
        <v>1581</v>
      </c>
    </row>
    <row collapsed="false" customFormat="true" customHeight="true" hidden="false" ht="22.5" outlineLevel="0" r="215" s="238">
      <c r="B215" s="239"/>
      <c r="C215" s="240"/>
      <c r="D215" s="240"/>
      <c r="E215" s="241"/>
      <c r="F215" s="242" t="s">
        <v>1582</v>
      </c>
      <c r="G215" s="242"/>
      <c r="H215" s="242"/>
      <c r="I215" s="242"/>
      <c r="J215" s="240"/>
      <c r="K215" s="241"/>
      <c r="L215" s="240"/>
      <c r="M215" s="240"/>
      <c r="N215" s="240"/>
      <c r="O215" s="240"/>
      <c r="P215" s="240"/>
      <c r="Q215" s="240"/>
      <c r="R215" s="243"/>
      <c r="T215" s="244"/>
      <c r="U215" s="240"/>
      <c r="V215" s="240"/>
      <c r="W215" s="240"/>
      <c r="X215" s="240"/>
      <c r="Y215" s="240"/>
      <c r="Z215" s="240"/>
      <c r="AA215" s="245"/>
      <c r="AT215" s="246" t="s">
        <v>201</v>
      </c>
      <c r="AU215" s="246" t="s">
        <v>88</v>
      </c>
      <c r="AV215" s="238" t="s">
        <v>83</v>
      </c>
      <c r="AW215" s="238" t="s">
        <v>33</v>
      </c>
      <c r="AX215" s="238" t="s">
        <v>76</v>
      </c>
      <c r="AY215" s="246" t="s">
        <v>175</v>
      </c>
    </row>
    <row collapsed="false" customFormat="true" customHeight="true" hidden="false" ht="22.5" outlineLevel="0" r="216" s="216">
      <c r="B216" s="217"/>
      <c r="C216" s="218"/>
      <c r="D216" s="218"/>
      <c r="E216" s="219"/>
      <c r="F216" s="227" t="s">
        <v>1583</v>
      </c>
      <c r="G216" s="227"/>
      <c r="H216" s="227"/>
      <c r="I216" s="227"/>
      <c r="J216" s="218"/>
      <c r="K216" s="221" t="n">
        <v>67.5</v>
      </c>
      <c r="L216" s="218"/>
      <c r="M216" s="218"/>
      <c r="N216" s="218"/>
      <c r="O216" s="218"/>
      <c r="P216" s="218"/>
      <c r="Q216" s="218"/>
      <c r="R216" s="222"/>
      <c r="T216" s="223"/>
      <c r="U216" s="218"/>
      <c r="V216" s="218"/>
      <c r="W216" s="218"/>
      <c r="X216" s="218"/>
      <c r="Y216" s="218"/>
      <c r="Z216" s="218"/>
      <c r="AA216" s="224"/>
      <c r="AT216" s="225" t="s">
        <v>201</v>
      </c>
      <c r="AU216" s="225" t="s">
        <v>88</v>
      </c>
      <c r="AV216" s="216" t="s">
        <v>88</v>
      </c>
      <c r="AW216" s="216" t="s">
        <v>33</v>
      </c>
      <c r="AX216" s="216" t="s">
        <v>76</v>
      </c>
      <c r="AY216" s="225" t="s">
        <v>175</v>
      </c>
    </row>
    <row collapsed="false" customFormat="true" customHeight="true" hidden="false" ht="22.5" outlineLevel="0" r="217" s="216">
      <c r="B217" s="217"/>
      <c r="C217" s="218"/>
      <c r="D217" s="218"/>
      <c r="E217" s="219"/>
      <c r="F217" s="227" t="s">
        <v>1584</v>
      </c>
      <c r="G217" s="227"/>
      <c r="H217" s="227"/>
      <c r="I217" s="227"/>
      <c r="J217" s="218"/>
      <c r="K217" s="221" t="n">
        <v>9</v>
      </c>
      <c r="L217" s="218"/>
      <c r="M217" s="218"/>
      <c r="N217" s="218"/>
      <c r="O217" s="218"/>
      <c r="P217" s="218"/>
      <c r="Q217" s="218"/>
      <c r="R217" s="222"/>
      <c r="T217" s="223"/>
      <c r="U217" s="218"/>
      <c r="V217" s="218"/>
      <c r="W217" s="218"/>
      <c r="X217" s="218"/>
      <c r="Y217" s="218"/>
      <c r="Z217" s="218"/>
      <c r="AA217" s="224"/>
      <c r="AT217" s="225" t="s">
        <v>201</v>
      </c>
      <c r="AU217" s="225" t="s">
        <v>88</v>
      </c>
      <c r="AV217" s="216" t="s">
        <v>88</v>
      </c>
      <c r="AW217" s="216" t="s">
        <v>33</v>
      </c>
      <c r="AX217" s="216" t="s">
        <v>76</v>
      </c>
      <c r="AY217" s="225" t="s">
        <v>175</v>
      </c>
    </row>
    <row collapsed="false" customFormat="true" customHeight="true" hidden="false" ht="22.5" outlineLevel="0" r="218" s="216">
      <c r="B218" s="217"/>
      <c r="C218" s="218"/>
      <c r="D218" s="218"/>
      <c r="E218" s="219"/>
      <c r="F218" s="227" t="s">
        <v>1585</v>
      </c>
      <c r="G218" s="227"/>
      <c r="H218" s="227"/>
      <c r="I218" s="227"/>
      <c r="J218" s="218"/>
      <c r="K218" s="221" t="n">
        <v>40.5</v>
      </c>
      <c r="L218" s="218"/>
      <c r="M218" s="218"/>
      <c r="N218" s="218"/>
      <c r="O218" s="218"/>
      <c r="P218" s="218"/>
      <c r="Q218" s="218"/>
      <c r="R218" s="222"/>
      <c r="T218" s="223"/>
      <c r="U218" s="218"/>
      <c r="V218" s="218"/>
      <c r="W218" s="218"/>
      <c r="X218" s="218"/>
      <c r="Y218" s="218"/>
      <c r="Z218" s="218"/>
      <c r="AA218" s="224"/>
      <c r="AT218" s="225" t="s">
        <v>201</v>
      </c>
      <c r="AU218" s="225" t="s">
        <v>88</v>
      </c>
      <c r="AV218" s="216" t="s">
        <v>88</v>
      </c>
      <c r="AW218" s="216" t="s">
        <v>33</v>
      </c>
      <c r="AX218" s="216" t="s">
        <v>76</v>
      </c>
      <c r="AY218" s="225" t="s">
        <v>175</v>
      </c>
    </row>
    <row collapsed="false" customFormat="true" customHeight="true" hidden="false" ht="22.5" outlineLevel="0" r="219" s="216">
      <c r="B219" s="217"/>
      <c r="C219" s="218"/>
      <c r="D219" s="218"/>
      <c r="E219" s="219"/>
      <c r="F219" s="227" t="s">
        <v>1584</v>
      </c>
      <c r="G219" s="227"/>
      <c r="H219" s="227"/>
      <c r="I219" s="227"/>
      <c r="J219" s="218"/>
      <c r="K219" s="221" t="n">
        <v>9</v>
      </c>
      <c r="L219" s="218"/>
      <c r="M219" s="218"/>
      <c r="N219" s="218"/>
      <c r="O219" s="218"/>
      <c r="P219" s="218"/>
      <c r="Q219" s="218"/>
      <c r="R219" s="222"/>
      <c r="T219" s="223"/>
      <c r="U219" s="218"/>
      <c r="V219" s="218"/>
      <c r="W219" s="218"/>
      <c r="X219" s="218"/>
      <c r="Y219" s="218"/>
      <c r="Z219" s="218"/>
      <c r="AA219" s="224"/>
      <c r="AT219" s="225" t="s">
        <v>201</v>
      </c>
      <c r="AU219" s="225" t="s">
        <v>88</v>
      </c>
      <c r="AV219" s="216" t="s">
        <v>88</v>
      </c>
      <c r="AW219" s="216" t="s">
        <v>33</v>
      </c>
      <c r="AX219" s="216" t="s">
        <v>76</v>
      </c>
      <c r="AY219" s="225" t="s">
        <v>175</v>
      </c>
    </row>
    <row collapsed="false" customFormat="true" customHeight="true" hidden="false" ht="22.5" outlineLevel="0" r="220" s="216">
      <c r="B220" s="217"/>
      <c r="C220" s="218"/>
      <c r="D220" s="218"/>
      <c r="E220" s="219"/>
      <c r="F220" s="227" t="s">
        <v>1586</v>
      </c>
      <c r="G220" s="227"/>
      <c r="H220" s="227"/>
      <c r="I220" s="227"/>
      <c r="J220" s="218"/>
      <c r="K220" s="221" t="n">
        <v>74.97</v>
      </c>
      <c r="L220" s="218"/>
      <c r="M220" s="218"/>
      <c r="N220" s="218"/>
      <c r="O220" s="218"/>
      <c r="P220" s="218"/>
      <c r="Q220" s="218"/>
      <c r="R220" s="222"/>
      <c r="T220" s="223"/>
      <c r="U220" s="218"/>
      <c r="V220" s="218"/>
      <c r="W220" s="218"/>
      <c r="X220" s="218"/>
      <c r="Y220" s="218"/>
      <c r="Z220" s="218"/>
      <c r="AA220" s="224"/>
      <c r="AT220" s="225" t="s">
        <v>201</v>
      </c>
      <c r="AU220" s="225" t="s">
        <v>88</v>
      </c>
      <c r="AV220" s="216" t="s">
        <v>88</v>
      </c>
      <c r="AW220" s="216" t="s">
        <v>33</v>
      </c>
      <c r="AX220" s="216" t="s">
        <v>76</v>
      </c>
      <c r="AY220" s="225" t="s">
        <v>175</v>
      </c>
    </row>
    <row collapsed="false" customFormat="true" customHeight="true" hidden="false" ht="22.5" outlineLevel="0" r="221" s="216">
      <c r="B221" s="217"/>
      <c r="C221" s="218"/>
      <c r="D221" s="218"/>
      <c r="E221" s="219"/>
      <c r="F221" s="227" t="s">
        <v>1587</v>
      </c>
      <c r="G221" s="227"/>
      <c r="H221" s="227"/>
      <c r="I221" s="227"/>
      <c r="J221" s="218"/>
      <c r="K221" s="221" t="n">
        <v>18</v>
      </c>
      <c r="L221" s="218"/>
      <c r="M221" s="218"/>
      <c r="N221" s="218"/>
      <c r="O221" s="218"/>
      <c r="P221" s="218"/>
      <c r="Q221" s="218"/>
      <c r="R221" s="222"/>
      <c r="T221" s="223"/>
      <c r="U221" s="218"/>
      <c r="V221" s="218"/>
      <c r="W221" s="218"/>
      <c r="X221" s="218"/>
      <c r="Y221" s="218"/>
      <c r="Z221" s="218"/>
      <c r="AA221" s="224"/>
      <c r="AT221" s="225" t="s">
        <v>201</v>
      </c>
      <c r="AU221" s="225" t="s">
        <v>88</v>
      </c>
      <c r="AV221" s="216" t="s">
        <v>88</v>
      </c>
      <c r="AW221" s="216" t="s">
        <v>33</v>
      </c>
      <c r="AX221" s="216" t="s">
        <v>76</v>
      </c>
      <c r="AY221" s="225" t="s">
        <v>175</v>
      </c>
    </row>
    <row collapsed="false" customFormat="true" customHeight="true" hidden="false" ht="22.5" outlineLevel="0" r="222" s="216">
      <c r="B222" s="217"/>
      <c r="C222" s="218"/>
      <c r="D222" s="218"/>
      <c r="E222" s="219"/>
      <c r="F222" s="227" t="s">
        <v>1588</v>
      </c>
      <c r="G222" s="227"/>
      <c r="H222" s="227"/>
      <c r="I222" s="227"/>
      <c r="J222" s="218"/>
      <c r="K222" s="221" t="n">
        <v>9.401</v>
      </c>
      <c r="L222" s="218"/>
      <c r="M222" s="218"/>
      <c r="N222" s="218"/>
      <c r="O222" s="218"/>
      <c r="P222" s="218"/>
      <c r="Q222" s="218"/>
      <c r="R222" s="222"/>
      <c r="T222" s="223"/>
      <c r="U222" s="218"/>
      <c r="V222" s="218"/>
      <c r="W222" s="218"/>
      <c r="X222" s="218"/>
      <c r="Y222" s="218"/>
      <c r="Z222" s="218"/>
      <c r="AA222" s="224"/>
      <c r="AT222" s="225" t="s">
        <v>201</v>
      </c>
      <c r="AU222" s="225" t="s">
        <v>88</v>
      </c>
      <c r="AV222" s="216" t="s">
        <v>88</v>
      </c>
      <c r="AW222" s="216" t="s">
        <v>33</v>
      </c>
      <c r="AX222" s="216" t="s">
        <v>76</v>
      </c>
      <c r="AY222" s="225" t="s">
        <v>175</v>
      </c>
    </row>
    <row collapsed="false" customFormat="true" customHeight="true" hidden="false" ht="22.5" outlineLevel="0" r="223" s="216">
      <c r="B223" s="217"/>
      <c r="C223" s="218"/>
      <c r="D223" s="218"/>
      <c r="E223" s="219"/>
      <c r="F223" s="227" t="s">
        <v>1589</v>
      </c>
      <c r="G223" s="227"/>
      <c r="H223" s="227"/>
      <c r="I223" s="227"/>
      <c r="J223" s="218"/>
      <c r="K223" s="221" t="n">
        <v>8.547</v>
      </c>
      <c r="L223" s="218"/>
      <c r="M223" s="218"/>
      <c r="N223" s="218"/>
      <c r="O223" s="218"/>
      <c r="P223" s="218"/>
      <c r="Q223" s="218"/>
      <c r="R223" s="222"/>
      <c r="T223" s="223"/>
      <c r="U223" s="218"/>
      <c r="V223" s="218"/>
      <c r="W223" s="218"/>
      <c r="X223" s="218"/>
      <c r="Y223" s="218"/>
      <c r="Z223" s="218"/>
      <c r="AA223" s="224"/>
      <c r="AT223" s="225" t="s">
        <v>201</v>
      </c>
      <c r="AU223" s="225" t="s">
        <v>88</v>
      </c>
      <c r="AV223" s="216" t="s">
        <v>88</v>
      </c>
      <c r="AW223" s="216" t="s">
        <v>33</v>
      </c>
      <c r="AX223" s="216" t="s">
        <v>76</v>
      </c>
      <c r="AY223" s="225" t="s">
        <v>175</v>
      </c>
    </row>
    <row collapsed="false" customFormat="true" customHeight="true" hidden="false" ht="22.5" outlineLevel="0" r="224" s="216">
      <c r="B224" s="217"/>
      <c r="C224" s="218"/>
      <c r="D224" s="218"/>
      <c r="E224" s="219"/>
      <c r="F224" s="227" t="s">
        <v>1590</v>
      </c>
      <c r="G224" s="227"/>
      <c r="H224" s="227"/>
      <c r="I224" s="227"/>
      <c r="J224" s="218"/>
      <c r="K224" s="221" t="n">
        <v>6.93</v>
      </c>
      <c r="L224" s="218"/>
      <c r="M224" s="218"/>
      <c r="N224" s="218"/>
      <c r="O224" s="218"/>
      <c r="P224" s="218"/>
      <c r="Q224" s="218"/>
      <c r="R224" s="222"/>
      <c r="T224" s="223"/>
      <c r="U224" s="218"/>
      <c r="V224" s="218"/>
      <c r="W224" s="218"/>
      <c r="X224" s="218"/>
      <c r="Y224" s="218"/>
      <c r="Z224" s="218"/>
      <c r="AA224" s="224"/>
      <c r="AT224" s="225" t="s">
        <v>201</v>
      </c>
      <c r="AU224" s="225" t="s">
        <v>88</v>
      </c>
      <c r="AV224" s="216" t="s">
        <v>88</v>
      </c>
      <c r="AW224" s="216" t="s">
        <v>33</v>
      </c>
      <c r="AX224" s="216" t="s">
        <v>76</v>
      </c>
      <c r="AY224" s="225" t="s">
        <v>175</v>
      </c>
    </row>
    <row collapsed="false" customFormat="true" customHeight="true" hidden="false" ht="22.5" outlineLevel="0" r="225" s="228">
      <c r="B225" s="229"/>
      <c r="C225" s="230"/>
      <c r="D225" s="230"/>
      <c r="E225" s="231"/>
      <c r="F225" s="232" t="s">
        <v>214</v>
      </c>
      <c r="G225" s="232"/>
      <c r="H225" s="232"/>
      <c r="I225" s="232"/>
      <c r="J225" s="230"/>
      <c r="K225" s="233" t="n">
        <v>243.848</v>
      </c>
      <c r="L225" s="230"/>
      <c r="M225" s="230"/>
      <c r="N225" s="230"/>
      <c r="O225" s="230"/>
      <c r="P225" s="230"/>
      <c r="Q225" s="230"/>
      <c r="R225" s="234"/>
      <c r="T225" s="235"/>
      <c r="U225" s="230"/>
      <c r="V225" s="230"/>
      <c r="W225" s="230"/>
      <c r="X225" s="230"/>
      <c r="Y225" s="230"/>
      <c r="Z225" s="230"/>
      <c r="AA225" s="236"/>
      <c r="AT225" s="237" t="s">
        <v>201</v>
      </c>
      <c r="AU225" s="237" t="s">
        <v>88</v>
      </c>
      <c r="AV225" s="228" t="s">
        <v>181</v>
      </c>
      <c r="AW225" s="228" t="s">
        <v>33</v>
      </c>
      <c r="AX225" s="228" t="s">
        <v>83</v>
      </c>
      <c r="AY225" s="237" t="s">
        <v>175</v>
      </c>
    </row>
    <row collapsed="false" customFormat="true" customHeight="true" hidden="false" ht="22.5" outlineLevel="0" r="226" s="32">
      <c r="B226" s="171"/>
      <c r="C226" s="248" t="s">
        <v>384</v>
      </c>
      <c r="D226" s="248" t="s">
        <v>295</v>
      </c>
      <c r="E226" s="249" t="s">
        <v>1591</v>
      </c>
      <c r="F226" s="250" t="s">
        <v>1592</v>
      </c>
      <c r="G226" s="250"/>
      <c r="H226" s="250"/>
      <c r="I226" s="250"/>
      <c r="J226" s="251" t="s">
        <v>198</v>
      </c>
      <c r="K226" s="252" t="n">
        <v>12.821</v>
      </c>
      <c r="L226" s="253" t="n">
        <v>0</v>
      </c>
      <c r="M226" s="253"/>
      <c r="N226" s="254" t="n">
        <f aca="false">ROUND(L226*K226,2)</f>
        <v>0</v>
      </c>
      <c r="O226" s="254"/>
      <c r="P226" s="254"/>
      <c r="Q226" s="254"/>
      <c r="R226" s="173"/>
      <c r="T226" s="213"/>
      <c r="U226" s="44" t="s">
        <v>41</v>
      </c>
      <c r="V226" s="34"/>
      <c r="W226" s="214" t="n">
        <f aca="false">V226*K226</f>
        <v>0</v>
      </c>
      <c r="X226" s="214" t="n">
        <v>0</v>
      </c>
      <c r="Y226" s="214" t="n">
        <f aca="false">X226*K226</f>
        <v>0</v>
      </c>
      <c r="Z226" s="214" t="n">
        <v>0</v>
      </c>
      <c r="AA226" s="215" t="n">
        <f aca="false">Z226*K226</f>
        <v>0</v>
      </c>
      <c r="AR226" s="10" t="s">
        <v>258</v>
      </c>
      <c r="AT226" s="10" t="s">
        <v>295</v>
      </c>
      <c r="AU226" s="10" t="s">
        <v>88</v>
      </c>
      <c r="AY226" s="10" t="s">
        <v>175</v>
      </c>
      <c r="BE226" s="134" t="n">
        <f aca="false">IF(U226="základní",N226,0)</f>
        <v>0</v>
      </c>
      <c r="BF226" s="134" t="n">
        <f aca="false">IF(U226="snížená",N226,0)</f>
        <v>0</v>
      </c>
      <c r="BG226" s="134" t="n">
        <f aca="false">IF(U226="zákl. přenesená",N226,0)</f>
        <v>0</v>
      </c>
      <c r="BH226" s="134" t="n">
        <f aca="false">IF(U226="sníž. přenesená",N226,0)</f>
        <v>0</v>
      </c>
      <c r="BI226" s="134" t="n">
        <f aca="false">IF(U226="nulová",N226,0)</f>
        <v>0</v>
      </c>
      <c r="BJ226" s="10" t="s">
        <v>83</v>
      </c>
      <c r="BK226" s="134" t="n">
        <f aca="false">ROUND(L226*K226,2)</f>
        <v>0</v>
      </c>
      <c r="BL226" s="10" t="s">
        <v>181</v>
      </c>
      <c r="BM226" s="10" t="s">
        <v>1593</v>
      </c>
    </row>
    <row collapsed="false" customFormat="true" customHeight="true" hidden="false" ht="22.5" outlineLevel="0" r="227" s="238">
      <c r="B227" s="239"/>
      <c r="C227" s="240"/>
      <c r="D227" s="240"/>
      <c r="E227" s="241"/>
      <c r="F227" s="242" t="s">
        <v>1594</v>
      </c>
      <c r="G227" s="242"/>
      <c r="H227" s="242"/>
      <c r="I227" s="242"/>
      <c r="J227" s="240"/>
      <c r="K227" s="241"/>
      <c r="L227" s="240"/>
      <c r="M227" s="240"/>
      <c r="N227" s="240"/>
      <c r="O227" s="240"/>
      <c r="P227" s="240"/>
      <c r="Q227" s="240"/>
      <c r="R227" s="243"/>
      <c r="T227" s="244"/>
      <c r="U227" s="240"/>
      <c r="V227" s="240"/>
      <c r="W227" s="240"/>
      <c r="X227" s="240"/>
      <c r="Y227" s="240"/>
      <c r="Z227" s="240"/>
      <c r="AA227" s="245"/>
      <c r="AT227" s="246" t="s">
        <v>201</v>
      </c>
      <c r="AU227" s="246" t="s">
        <v>88</v>
      </c>
      <c r="AV227" s="238" t="s">
        <v>83</v>
      </c>
      <c r="AW227" s="238" t="s">
        <v>33</v>
      </c>
      <c r="AX227" s="238" t="s">
        <v>76</v>
      </c>
      <c r="AY227" s="246" t="s">
        <v>175</v>
      </c>
    </row>
    <row collapsed="false" customFormat="true" customHeight="true" hidden="false" ht="22.5" outlineLevel="0" r="228" s="216">
      <c r="B228" s="217"/>
      <c r="C228" s="218"/>
      <c r="D228" s="218"/>
      <c r="E228" s="219"/>
      <c r="F228" s="227" t="s">
        <v>1595</v>
      </c>
      <c r="G228" s="227"/>
      <c r="H228" s="227"/>
      <c r="I228" s="227"/>
      <c r="J228" s="218"/>
      <c r="K228" s="221" t="n">
        <v>12.821</v>
      </c>
      <c r="L228" s="218"/>
      <c r="M228" s="218"/>
      <c r="N228" s="218"/>
      <c r="O228" s="218"/>
      <c r="P228" s="218"/>
      <c r="Q228" s="218"/>
      <c r="R228" s="222"/>
      <c r="T228" s="223"/>
      <c r="U228" s="218"/>
      <c r="V228" s="218"/>
      <c r="W228" s="218"/>
      <c r="X228" s="218"/>
      <c r="Y228" s="218"/>
      <c r="Z228" s="218"/>
      <c r="AA228" s="224"/>
      <c r="AT228" s="225" t="s">
        <v>201</v>
      </c>
      <c r="AU228" s="225" t="s">
        <v>88</v>
      </c>
      <c r="AV228" s="216" t="s">
        <v>88</v>
      </c>
      <c r="AW228" s="216" t="s">
        <v>33</v>
      </c>
      <c r="AX228" s="216" t="s">
        <v>76</v>
      </c>
      <c r="AY228" s="225" t="s">
        <v>175</v>
      </c>
    </row>
    <row collapsed="false" customFormat="true" customHeight="true" hidden="false" ht="22.5" outlineLevel="0" r="229" s="228">
      <c r="B229" s="229"/>
      <c r="C229" s="230"/>
      <c r="D229" s="230"/>
      <c r="E229" s="231"/>
      <c r="F229" s="232" t="s">
        <v>214</v>
      </c>
      <c r="G229" s="232"/>
      <c r="H229" s="232"/>
      <c r="I229" s="232"/>
      <c r="J229" s="230"/>
      <c r="K229" s="233" t="n">
        <v>12.821</v>
      </c>
      <c r="L229" s="230"/>
      <c r="M229" s="230"/>
      <c r="N229" s="230"/>
      <c r="O229" s="230"/>
      <c r="P229" s="230"/>
      <c r="Q229" s="230"/>
      <c r="R229" s="234"/>
      <c r="T229" s="235"/>
      <c r="U229" s="230"/>
      <c r="V229" s="230"/>
      <c r="W229" s="230"/>
      <c r="X229" s="230"/>
      <c r="Y229" s="230"/>
      <c r="Z229" s="230"/>
      <c r="AA229" s="236"/>
      <c r="AT229" s="237" t="s">
        <v>201</v>
      </c>
      <c r="AU229" s="237" t="s">
        <v>88</v>
      </c>
      <c r="AV229" s="228" t="s">
        <v>181</v>
      </c>
      <c r="AW229" s="228" t="s">
        <v>33</v>
      </c>
      <c r="AX229" s="228" t="s">
        <v>83</v>
      </c>
      <c r="AY229" s="237" t="s">
        <v>175</v>
      </c>
    </row>
    <row collapsed="false" customFormat="true" customHeight="true" hidden="false" ht="31.5" outlineLevel="0" r="230" s="32">
      <c r="B230" s="171"/>
      <c r="C230" s="206" t="s">
        <v>370</v>
      </c>
      <c r="D230" s="206" t="s">
        <v>177</v>
      </c>
      <c r="E230" s="207" t="s">
        <v>1596</v>
      </c>
      <c r="F230" s="208" t="s">
        <v>1597</v>
      </c>
      <c r="G230" s="208"/>
      <c r="H230" s="208"/>
      <c r="I230" s="208"/>
      <c r="J230" s="209" t="s">
        <v>180</v>
      </c>
      <c r="K230" s="210" t="n">
        <v>131.7</v>
      </c>
      <c r="L230" s="211" t="n">
        <v>0</v>
      </c>
      <c r="M230" s="211"/>
      <c r="N230" s="212" t="n">
        <f aca="false">ROUND(L230*K230,2)</f>
        <v>0</v>
      </c>
      <c r="O230" s="212"/>
      <c r="P230" s="212"/>
      <c r="Q230" s="212"/>
      <c r="R230" s="173"/>
      <c r="T230" s="213"/>
      <c r="U230" s="44" t="s">
        <v>41</v>
      </c>
      <c r="V230" s="34"/>
      <c r="W230" s="214" t="n">
        <f aca="false">V230*K230</f>
        <v>0</v>
      </c>
      <c r="X230" s="214" t="n">
        <v>0</v>
      </c>
      <c r="Y230" s="214" t="n">
        <f aca="false">X230*K230</f>
        <v>0</v>
      </c>
      <c r="Z230" s="214" t="n">
        <v>0</v>
      </c>
      <c r="AA230" s="215" t="n">
        <f aca="false">Z230*K230</f>
        <v>0</v>
      </c>
      <c r="AR230" s="10" t="s">
        <v>181</v>
      </c>
      <c r="AT230" s="10" t="s">
        <v>177</v>
      </c>
      <c r="AU230" s="10" t="s">
        <v>88</v>
      </c>
      <c r="AY230" s="10" t="s">
        <v>175</v>
      </c>
      <c r="BE230" s="134" t="n">
        <f aca="false">IF(U230="základní",N230,0)</f>
        <v>0</v>
      </c>
      <c r="BF230" s="134" t="n">
        <f aca="false">IF(U230="snížená",N230,0)</f>
        <v>0</v>
      </c>
      <c r="BG230" s="134" t="n">
        <f aca="false">IF(U230="zákl. přenesená",N230,0)</f>
        <v>0</v>
      </c>
      <c r="BH230" s="134" t="n">
        <f aca="false">IF(U230="sníž. přenesená",N230,0)</f>
        <v>0</v>
      </c>
      <c r="BI230" s="134" t="n">
        <f aca="false">IF(U230="nulová",N230,0)</f>
        <v>0</v>
      </c>
      <c r="BJ230" s="10" t="s">
        <v>83</v>
      </c>
      <c r="BK230" s="134" t="n">
        <f aca="false">ROUND(L230*K230,2)</f>
        <v>0</v>
      </c>
      <c r="BL230" s="10" t="s">
        <v>181</v>
      </c>
      <c r="BM230" s="10" t="s">
        <v>1598</v>
      </c>
    </row>
    <row collapsed="false" customFormat="true" customHeight="true" hidden="false" ht="22.5" outlineLevel="0" r="231" s="238">
      <c r="B231" s="239"/>
      <c r="C231" s="240"/>
      <c r="D231" s="240"/>
      <c r="E231" s="241"/>
      <c r="F231" s="242" t="s">
        <v>1599</v>
      </c>
      <c r="G231" s="242"/>
      <c r="H231" s="242"/>
      <c r="I231" s="242"/>
      <c r="J231" s="240"/>
      <c r="K231" s="241"/>
      <c r="L231" s="240"/>
      <c r="M231" s="240"/>
      <c r="N231" s="240"/>
      <c r="O231" s="240"/>
      <c r="P231" s="240"/>
      <c r="Q231" s="240"/>
      <c r="R231" s="243"/>
      <c r="T231" s="244"/>
      <c r="U231" s="240"/>
      <c r="V231" s="240"/>
      <c r="W231" s="240"/>
      <c r="X231" s="240"/>
      <c r="Y231" s="240"/>
      <c r="Z231" s="240"/>
      <c r="AA231" s="245"/>
      <c r="AT231" s="246" t="s">
        <v>201</v>
      </c>
      <c r="AU231" s="246" t="s">
        <v>88</v>
      </c>
      <c r="AV231" s="238" t="s">
        <v>83</v>
      </c>
      <c r="AW231" s="238" t="s">
        <v>33</v>
      </c>
      <c r="AX231" s="238" t="s">
        <v>76</v>
      </c>
      <c r="AY231" s="246" t="s">
        <v>175</v>
      </c>
    </row>
    <row collapsed="false" customFormat="true" customHeight="true" hidden="false" ht="22.5" outlineLevel="0" r="232" s="216">
      <c r="B232" s="217"/>
      <c r="C232" s="218"/>
      <c r="D232" s="218"/>
      <c r="E232" s="219"/>
      <c r="F232" s="227" t="s">
        <v>1600</v>
      </c>
      <c r="G232" s="227"/>
      <c r="H232" s="227"/>
      <c r="I232" s="227"/>
      <c r="J232" s="218"/>
      <c r="K232" s="221" t="n">
        <v>51.15</v>
      </c>
      <c r="L232" s="218"/>
      <c r="M232" s="218"/>
      <c r="N232" s="218"/>
      <c r="O232" s="218"/>
      <c r="P232" s="218"/>
      <c r="Q232" s="218"/>
      <c r="R232" s="222"/>
      <c r="T232" s="223"/>
      <c r="U232" s="218"/>
      <c r="V232" s="218"/>
      <c r="W232" s="218"/>
      <c r="X232" s="218"/>
      <c r="Y232" s="218"/>
      <c r="Z232" s="218"/>
      <c r="AA232" s="224"/>
      <c r="AT232" s="225" t="s">
        <v>201</v>
      </c>
      <c r="AU232" s="225" t="s">
        <v>88</v>
      </c>
      <c r="AV232" s="216" t="s">
        <v>88</v>
      </c>
      <c r="AW232" s="216" t="s">
        <v>33</v>
      </c>
      <c r="AX232" s="216" t="s">
        <v>76</v>
      </c>
      <c r="AY232" s="225" t="s">
        <v>175</v>
      </c>
    </row>
    <row collapsed="false" customFormat="true" customHeight="true" hidden="false" ht="22.5" outlineLevel="0" r="233" s="216">
      <c r="B233" s="217"/>
      <c r="C233" s="218"/>
      <c r="D233" s="218"/>
      <c r="E233" s="219"/>
      <c r="F233" s="227" t="s">
        <v>1601</v>
      </c>
      <c r="G233" s="227"/>
      <c r="H233" s="227"/>
      <c r="I233" s="227"/>
      <c r="J233" s="218"/>
      <c r="K233" s="221" t="n">
        <v>34.65</v>
      </c>
      <c r="L233" s="218"/>
      <c r="M233" s="218"/>
      <c r="N233" s="218"/>
      <c r="O233" s="218"/>
      <c r="P233" s="218"/>
      <c r="Q233" s="218"/>
      <c r="R233" s="222"/>
      <c r="T233" s="223"/>
      <c r="U233" s="218"/>
      <c r="V233" s="218"/>
      <c r="W233" s="218"/>
      <c r="X233" s="218"/>
      <c r="Y233" s="218"/>
      <c r="Z233" s="218"/>
      <c r="AA233" s="224"/>
      <c r="AT233" s="225" t="s">
        <v>201</v>
      </c>
      <c r="AU233" s="225" t="s">
        <v>88</v>
      </c>
      <c r="AV233" s="216" t="s">
        <v>88</v>
      </c>
      <c r="AW233" s="216" t="s">
        <v>33</v>
      </c>
      <c r="AX233" s="216" t="s">
        <v>76</v>
      </c>
      <c r="AY233" s="225" t="s">
        <v>175</v>
      </c>
    </row>
    <row collapsed="false" customFormat="true" customHeight="true" hidden="false" ht="22.5" outlineLevel="0" r="234" s="216">
      <c r="B234" s="217"/>
      <c r="C234" s="218"/>
      <c r="D234" s="218"/>
      <c r="E234" s="219"/>
      <c r="F234" s="227" t="s">
        <v>1602</v>
      </c>
      <c r="G234" s="227"/>
      <c r="H234" s="227"/>
      <c r="I234" s="227"/>
      <c r="J234" s="218"/>
      <c r="K234" s="221" t="n">
        <v>45.9</v>
      </c>
      <c r="L234" s="218"/>
      <c r="M234" s="218"/>
      <c r="N234" s="218"/>
      <c r="O234" s="218"/>
      <c r="P234" s="218"/>
      <c r="Q234" s="218"/>
      <c r="R234" s="222"/>
      <c r="T234" s="223"/>
      <c r="U234" s="218"/>
      <c r="V234" s="218"/>
      <c r="W234" s="218"/>
      <c r="X234" s="218"/>
      <c r="Y234" s="218"/>
      <c r="Z234" s="218"/>
      <c r="AA234" s="224"/>
      <c r="AT234" s="225" t="s">
        <v>201</v>
      </c>
      <c r="AU234" s="225" t="s">
        <v>88</v>
      </c>
      <c r="AV234" s="216" t="s">
        <v>88</v>
      </c>
      <c r="AW234" s="216" t="s">
        <v>33</v>
      </c>
      <c r="AX234" s="216" t="s">
        <v>76</v>
      </c>
      <c r="AY234" s="225" t="s">
        <v>175</v>
      </c>
    </row>
    <row collapsed="false" customFormat="true" customHeight="true" hidden="false" ht="22.5" outlineLevel="0" r="235" s="228">
      <c r="B235" s="229"/>
      <c r="C235" s="230"/>
      <c r="D235" s="230"/>
      <c r="E235" s="231"/>
      <c r="F235" s="232" t="s">
        <v>214</v>
      </c>
      <c r="G235" s="232"/>
      <c r="H235" s="232"/>
      <c r="I235" s="232"/>
      <c r="J235" s="230"/>
      <c r="K235" s="233" t="n">
        <v>131.7</v>
      </c>
      <c r="L235" s="230"/>
      <c r="M235" s="230"/>
      <c r="N235" s="230"/>
      <c r="O235" s="230"/>
      <c r="P235" s="230"/>
      <c r="Q235" s="230"/>
      <c r="R235" s="234"/>
      <c r="T235" s="235"/>
      <c r="U235" s="230"/>
      <c r="V235" s="230"/>
      <c r="W235" s="230"/>
      <c r="X235" s="230"/>
      <c r="Y235" s="230"/>
      <c r="Z235" s="230"/>
      <c r="AA235" s="236"/>
      <c r="AT235" s="237" t="s">
        <v>201</v>
      </c>
      <c r="AU235" s="237" t="s">
        <v>88</v>
      </c>
      <c r="AV235" s="228" t="s">
        <v>181</v>
      </c>
      <c r="AW235" s="228" t="s">
        <v>33</v>
      </c>
      <c r="AX235" s="228" t="s">
        <v>83</v>
      </c>
      <c r="AY235" s="237" t="s">
        <v>175</v>
      </c>
    </row>
    <row collapsed="false" customFormat="true" customHeight="true" hidden="false" ht="22.5" outlineLevel="0" r="236" s="32">
      <c r="B236" s="171"/>
      <c r="C236" s="248" t="s">
        <v>374</v>
      </c>
      <c r="D236" s="248" t="s">
        <v>295</v>
      </c>
      <c r="E236" s="249" t="s">
        <v>1603</v>
      </c>
      <c r="F236" s="250" t="s">
        <v>1604</v>
      </c>
      <c r="G236" s="250"/>
      <c r="H236" s="250"/>
      <c r="I236" s="250"/>
      <c r="J236" s="251" t="s">
        <v>198</v>
      </c>
      <c r="K236" s="252" t="n">
        <v>243.645</v>
      </c>
      <c r="L236" s="253" t="n">
        <v>0</v>
      </c>
      <c r="M236" s="253"/>
      <c r="N236" s="254" t="n">
        <f aca="false">ROUND(L236*K236,2)</f>
        <v>0</v>
      </c>
      <c r="O236" s="254"/>
      <c r="P236" s="254"/>
      <c r="Q236" s="254"/>
      <c r="R236" s="173"/>
      <c r="T236" s="213"/>
      <c r="U236" s="44" t="s">
        <v>41</v>
      </c>
      <c r="V236" s="34"/>
      <c r="W236" s="214" t="n">
        <f aca="false">V236*K236</f>
        <v>0</v>
      </c>
      <c r="X236" s="214" t="n">
        <v>0</v>
      </c>
      <c r="Y236" s="214" t="n">
        <f aca="false">X236*K236</f>
        <v>0</v>
      </c>
      <c r="Z236" s="214" t="n">
        <v>0</v>
      </c>
      <c r="AA236" s="215" t="n">
        <f aca="false">Z236*K236</f>
        <v>0</v>
      </c>
      <c r="AR236" s="10" t="s">
        <v>258</v>
      </c>
      <c r="AT236" s="10" t="s">
        <v>295</v>
      </c>
      <c r="AU236" s="10" t="s">
        <v>88</v>
      </c>
      <c r="AY236" s="10" t="s">
        <v>175</v>
      </c>
      <c r="BE236" s="134" t="n">
        <f aca="false">IF(U236="základní",N236,0)</f>
        <v>0</v>
      </c>
      <c r="BF236" s="134" t="n">
        <f aca="false">IF(U236="snížená",N236,0)</f>
        <v>0</v>
      </c>
      <c r="BG236" s="134" t="n">
        <f aca="false">IF(U236="zákl. přenesená",N236,0)</f>
        <v>0</v>
      </c>
      <c r="BH236" s="134" t="n">
        <f aca="false">IF(U236="sníž. přenesená",N236,0)</f>
        <v>0</v>
      </c>
      <c r="BI236" s="134" t="n">
        <f aca="false">IF(U236="nulová",N236,0)</f>
        <v>0</v>
      </c>
      <c r="BJ236" s="10" t="s">
        <v>83</v>
      </c>
      <c r="BK236" s="134" t="n">
        <f aca="false">ROUND(L236*K236,2)</f>
        <v>0</v>
      </c>
      <c r="BL236" s="10" t="s">
        <v>181</v>
      </c>
      <c r="BM236" s="10" t="s">
        <v>1605</v>
      </c>
    </row>
    <row collapsed="false" customFormat="true" customHeight="true" hidden="false" ht="22.5" outlineLevel="0" r="237" s="216">
      <c r="B237" s="217"/>
      <c r="C237" s="218"/>
      <c r="D237" s="218"/>
      <c r="E237" s="219"/>
      <c r="F237" s="220" t="s">
        <v>1606</v>
      </c>
      <c r="G237" s="220"/>
      <c r="H237" s="220"/>
      <c r="I237" s="220"/>
      <c r="J237" s="218"/>
      <c r="K237" s="221" t="n">
        <v>243.645</v>
      </c>
      <c r="L237" s="218"/>
      <c r="M237" s="218"/>
      <c r="N237" s="218"/>
      <c r="O237" s="218"/>
      <c r="P237" s="218"/>
      <c r="Q237" s="218"/>
      <c r="R237" s="222"/>
      <c r="T237" s="223"/>
      <c r="U237" s="218"/>
      <c r="V237" s="218"/>
      <c r="W237" s="218"/>
      <c r="X237" s="218"/>
      <c r="Y237" s="218"/>
      <c r="Z237" s="218"/>
      <c r="AA237" s="224"/>
      <c r="AT237" s="225" t="s">
        <v>201</v>
      </c>
      <c r="AU237" s="225" t="s">
        <v>88</v>
      </c>
      <c r="AV237" s="216" t="s">
        <v>88</v>
      </c>
      <c r="AW237" s="216" t="s">
        <v>33</v>
      </c>
      <c r="AX237" s="216" t="s">
        <v>76</v>
      </c>
      <c r="AY237" s="225" t="s">
        <v>175</v>
      </c>
    </row>
    <row collapsed="false" customFormat="true" customHeight="true" hidden="false" ht="22.5" outlineLevel="0" r="238" s="228">
      <c r="B238" s="229"/>
      <c r="C238" s="230"/>
      <c r="D238" s="230"/>
      <c r="E238" s="231"/>
      <c r="F238" s="232" t="s">
        <v>214</v>
      </c>
      <c r="G238" s="232"/>
      <c r="H238" s="232"/>
      <c r="I238" s="232"/>
      <c r="J238" s="230"/>
      <c r="K238" s="233" t="n">
        <v>243.645</v>
      </c>
      <c r="L238" s="230"/>
      <c r="M238" s="230"/>
      <c r="N238" s="230"/>
      <c r="O238" s="230"/>
      <c r="P238" s="230"/>
      <c r="Q238" s="230"/>
      <c r="R238" s="234"/>
      <c r="T238" s="235"/>
      <c r="U238" s="230"/>
      <c r="V238" s="230"/>
      <c r="W238" s="230"/>
      <c r="X238" s="230"/>
      <c r="Y238" s="230"/>
      <c r="Z238" s="230"/>
      <c r="AA238" s="236"/>
      <c r="AT238" s="237" t="s">
        <v>201</v>
      </c>
      <c r="AU238" s="237" t="s">
        <v>88</v>
      </c>
      <c r="AV238" s="228" t="s">
        <v>181</v>
      </c>
      <c r="AW238" s="228" t="s">
        <v>33</v>
      </c>
      <c r="AX238" s="228" t="s">
        <v>83</v>
      </c>
      <c r="AY238" s="237" t="s">
        <v>175</v>
      </c>
    </row>
    <row collapsed="false" customFormat="true" customHeight="true" hidden="false" ht="29.85" outlineLevel="0" r="239" s="193">
      <c r="B239" s="194"/>
      <c r="C239" s="195"/>
      <c r="D239" s="204" t="s">
        <v>1487</v>
      </c>
      <c r="E239" s="204"/>
      <c r="F239" s="204"/>
      <c r="G239" s="204"/>
      <c r="H239" s="204"/>
      <c r="I239" s="204"/>
      <c r="J239" s="204"/>
      <c r="K239" s="204"/>
      <c r="L239" s="204"/>
      <c r="M239" s="204"/>
      <c r="N239" s="205" t="n">
        <f aca="false">BK239</f>
        <v>0</v>
      </c>
      <c r="O239" s="205"/>
      <c r="P239" s="205"/>
      <c r="Q239" s="205"/>
      <c r="R239" s="197"/>
      <c r="T239" s="198"/>
      <c r="U239" s="195"/>
      <c r="V239" s="195"/>
      <c r="W239" s="199" t="n">
        <f aca="false">SUM(W240:W253)</f>
        <v>0</v>
      </c>
      <c r="X239" s="195"/>
      <c r="Y239" s="199" t="n">
        <f aca="false">SUM(Y240:Y253)</f>
        <v>0</v>
      </c>
      <c r="Z239" s="195"/>
      <c r="AA239" s="200" t="n">
        <f aca="false">SUM(AA240:AA253)</f>
        <v>0</v>
      </c>
      <c r="AR239" s="201" t="s">
        <v>83</v>
      </c>
      <c r="AT239" s="202" t="s">
        <v>75</v>
      </c>
      <c r="AU239" s="202" t="s">
        <v>83</v>
      </c>
      <c r="AY239" s="201" t="s">
        <v>175</v>
      </c>
      <c r="BK239" s="203" t="n">
        <f aca="false">SUM(BK240:BK253)</f>
        <v>0</v>
      </c>
    </row>
    <row collapsed="false" customFormat="true" customHeight="true" hidden="false" ht="22.5" outlineLevel="0" r="240" s="32">
      <c r="B240" s="171"/>
      <c r="C240" s="206" t="s">
        <v>403</v>
      </c>
      <c r="D240" s="206" t="s">
        <v>177</v>
      </c>
      <c r="E240" s="207" t="s">
        <v>1607</v>
      </c>
      <c r="F240" s="208" t="s">
        <v>1608</v>
      </c>
      <c r="G240" s="208"/>
      <c r="H240" s="208"/>
      <c r="I240" s="208"/>
      <c r="J240" s="209" t="s">
        <v>699</v>
      </c>
      <c r="K240" s="210" t="n">
        <v>1</v>
      </c>
      <c r="L240" s="211" t="n">
        <v>0</v>
      </c>
      <c r="M240" s="211"/>
      <c r="N240" s="212" t="n">
        <f aca="false">ROUND(L240*K240,2)</f>
        <v>0</v>
      </c>
      <c r="O240" s="212"/>
      <c r="P240" s="212"/>
      <c r="Q240" s="212"/>
      <c r="R240" s="173"/>
      <c r="T240" s="213"/>
      <c r="U240" s="44" t="s">
        <v>41</v>
      </c>
      <c r="V240" s="34"/>
      <c r="W240" s="214" t="n">
        <f aca="false">V240*K240</f>
        <v>0</v>
      </c>
      <c r="X240" s="214" t="n">
        <v>0</v>
      </c>
      <c r="Y240" s="214" t="n">
        <f aca="false">X240*K240</f>
        <v>0</v>
      </c>
      <c r="Z240" s="214" t="n">
        <v>0</v>
      </c>
      <c r="AA240" s="215" t="n">
        <f aca="false">Z240*K240</f>
        <v>0</v>
      </c>
      <c r="AR240" s="10" t="s">
        <v>181</v>
      </c>
      <c r="AT240" s="10" t="s">
        <v>177</v>
      </c>
      <c r="AU240" s="10" t="s">
        <v>88</v>
      </c>
      <c r="AY240" s="10" t="s">
        <v>175</v>
      </c>
      <c r="BE240" s="134" t="n">
        <f aca="false">IF(U240="základní",N240,0)</f>
        <v>0</v>
      </c>
      <c r="BF240" s="134" t="n">
        <f aca="false">IF(U240="snížená",N240,0)</f>
        <v>0</v>
      </c>
      <c r="BG240" s="134" t="n">
        <f aca="false">IF(U240="zákl. přenesená",N240,0)</f>
        <v>0</v>
      </c>
      <c r="BH240" s="134" t="n">
        <f aca="false">IF(U240="sníž. přenesená",N240,0)</f>
        <v>0</v>
      </c>
      <c r="BI240" s="134" t="n">
        <f aca="false">IF(U240="nulová",N240,0)</f>
        <v>0</v>
      </c>
      <c r="BJ240" s="10" t="s">
        <v>83</v>
      </c>
      <c r="BK240" s="134" t="n">
        <f aca="false">ROUND(L240*K240,2)</f>
        <v>0</v>
      </c>
      <c r="BL240" s="10" t="s">
        <v>181</v>
      </c>
      <c r="BM240" s="10" t="s">
        <v>1609</v>
      </c>
    </row>
    <row collapsed="false" customFormat="true" customHeight="true" hidden="false" ht="22.5" outlineLevel="0" r="241" s="238">
      <c r="B241" s="239"/>
      <c r="C241" s="240"/>
      <c r="D241" s="240"/>
      <c r="E241" s="241"/>
      <c r="F241" s="242" t="s">
        <v>1499</v>
      </c>
      <c r="G241" s="242"/>
      <c r="H241" s="242"/>
      <c r="I241" s="242"/>
      <c r="J241" s="240"/>
      <c r="K241" s="241"/>
      <c r="L241" s="240"/>
      <c r="M241" s="240"/>
      <c r="N241" s="240"/>
      <c r="O241" s="240"/>
      <c r="P241" s="240"/>
      <c r="Q241" s="240"/>
      <c r="R241" s="243"/>
      <c r="T241" s="244"/>
      <c r="U241" s="240"/>
      <c r="V241" s="240"/>
      <c r="W241" s="240"/>
      <c r="X241" s="240"/>
      <c r="Y241" s="240"/>
      <c r="Z241" s="240"/>
      <c r="AA241" s="245"/>
      <c r="AT241" s="246" t="s">
        <v>201</v>
      </c>
      <c r="AU241" s="246" t="s">
        <v>88</v>
      </c>
      <c r="AV241" s="238" t="s">
        <v>83</v>
      </c>
      <c r="AW241" s="238" t="s">
        <v>33</v>
      </c>
      <c r="AX241" s="238" t="s">
        <v>76</v>
      </c>
      <c r="AY241" s="246" t="s">
        <v>175</v>
      </c>
    </row>
    <row collapsed="false" customFormat="true" customHeight="true" hidden="false" ht="22.5" outlineLevel="0" r="242" s="216">
      <c r="B242" s="217"/>
      <c r="C242" s="218"/>
      <c r="D242" s="218"/>
      <c r="E242" s="219"/>
      <c r="F242" s="227" t="s">
        <v>83</v>
      </c>
      <c r="G242" s="227"/>
      <c r="H242" s="227"/>
      <c r="I242" s="227"/>
      <c r="J242" s="218"/>
      <c r="K242" s="221" t="n">
        <v>1</v>
      </c>
      <c r="L242" s="218"/>
      <c r="M242" s="218"/>
      <c r="N242" s="218"/>
      <c r="O242" s="218"/>
      <c r="P242" s="218"/>
      <c r="Q242" s="218"/>
      <c r="R242" s="222"/>
      <c r="T242" s="223"/>
      <c r="U242" s="218"/>
      <c r="V242" s="218"/>
      <c r="W242" s="218"/>
      <c r="X242" s="218"/>
      <c r="Y242" s="218"/>
      <c r="Z242" s="218"/>
      <c r="AA242" s="224"/>
      <c r="AT242" s="225" t="s">
        <v>201</v>
      </c>
      <c r="AU242" s="225" t="s">
        <v>88</v>
      </c>
      <c r="AV242" s="216" t="s">
        <v>88</v>
      </c>
      <c r="AW242" s="216" t="s">
        <v>33</v>
      </c>
      <c r="AX242" s="216" t="s">
        <v>76</v>
      </c>
      <c r="AY242" s="225" t="s">
        <v>175</v>
      </c>
    </row>
    <row collapsed="false" customFormat="true" customHeight="true" hidden="false" ht="22.5" outlineLevel="0" r="243" s="228">
      <c r="B243" s="229"/>
      <c r="C243" s="230"/>
      <c r="D243" s="230"/>
      <c r="E243" s="231"/>
      <c r="F243" s="232" t="s">
        <v>214</v>
      </c>
      <c r="G243" s="232"/>
      <c r="H243" s="232"/>
      <c r="I243" s="232"/>
      <c r="J243" s="230"/>
      <c r="K243" s="233" t="n">
        <v>1</v>
      </c>
      <c r="L243" s="230"/>
      <c r="M243" s="230"/>
      <c r="N243" s="230"/>
      <c r="O243" s="230"/>
      <c r="P243" s="230"/>
      <c r="Q243" s="230"/>
      <c r="R243" s="234"/>
      <c r="T243" s="235"/>
      <c r="U243" s="230"/>
      <c r="V243" s="230"/>
      <c r="W243" s="230"/>
      <c r="X243" s="230"/>
      <c r="Y243" s="230"/>
      <c r="Z243" s="230"/>
      <c r="AA243" s="236"/>
      <c r="AT243" s="237" t="s">
        <v>201</v>
      </c>
      <c r="AU243" s="237" t="s">
        <v>88</v>
      </c>
      <c r="AV243" s="228" t="s">
        <v>181</v>
      </c>
      <c r="AW243" s="228" t="s">
        <v>33</v>
      </c>
      <c r="AX243" s="228" t="s">
        <v>83</v>
      </c>
      <c r="AY243" s="237" t="s">
        <v>175</v>
      </c>
    </row>
    <row collapsed="false" customFormat="true" customHeight="true" hidden="false" ht="31.5" outlineLevel="0" r="244" s="32">
      <c r="B244" s="171"/>
      <c r="C244" s="248" t="s">
        <v>408</v>
      </c>
      <c r="D244" s="248" t="s">
        <v>295</v>
      </c>
      <c r="E244" s="249" t="s">
        <v>1610</v>
      </c>
      <c r="F244" s="250" t="s">
        <v>1611</v>
      </c>
      <c r="G244" s="250"/>
      <c r="H244" s="250"/>
      <c r="I244" s="250"/>
      <c r="J244" s="251" t="s">
        <v>699</v>
      </c>
      <c r="K244" s="252" t="n">
        <v>1</v>
      </c>
      <c r="L244" s="253" t="n">
        <v>0</v>
      </c>
      <c r="M244" s="253"/>
      <c r="N244" s="254" t="n">
        <f aca="false">ROUND(L244*K244,2)</f>
        <v>0</v>
      </c>
      <c r="O244" s="254"/>
      <c r="P244" s="254"/>
      <c r="Q244" s="254"/>
      <c r="R244" s="173"/>
      <c r="T244" s="213"/>
      <c r="U244" s="44" t="s">
        <v>41</v>
      </c>
      <c r="V244" s="34"/>
      <c r="W244" s="214" t="n">
        <f aca="false">V244*K244</f>
        <v>0</v>
      </c>
      <c r="X244" s="214" t="n">
        <v>0</v>
      </c>
      <c r="Y244" s="214" t="n">
        <f aca="false">X244*K244</f>
        <v>0</v>
      </c>
      <c r="Z244" s="214" t="n">
        <v>0</v>
      </c>
      <c r="AA244" s="215" t="n">
        <f aca="false">Z244*K244</f>
        <v>0</v>
      </c>
      <c r="AR244" s="10" t="s">
        <v>258</v>
      </c>
      <c r="AT244" s="10" t="s">
        <v>295</v>
      </c>
      <c r="AU244" s="10" t="s">
        <v>88</v>
      </c>
      <c r="AY244" s="10" t="s">
        <v>175</v>
      </c>
      <c r="BE244" s="134" t="n">
        <f aca="false">IF(U244="základní",N244,0)</f>
        <v>0</v>
      </c>
      <c r="BF244" s="134" t="n">
        <f aca="false">IF(U244="snížená",N244,0)</f>
        <v>0</v>
      </c>
      <c r="BG244" s="134" t="n">
        <f aca="false">IF(U244="zákl. přenesená",N244,0)</f>
        <v>0</v>
      </c>
      <c r="BH244" s="134" t="n">
        <f aca="false">IF(U244="sníž. přenesená",N244,0)</f>
        <v>0</v>
      </c>
      <c r="BI244" s="134" t="n">
        <f aca="false">IF(U244="nulová",N244,0)</f>
        <v>0</v>
      </c>
      <c r="BJ244" s="10" t="s">
        <v>83</v>
      </c>
      <c r="BK244" s="134" t="n">
        <f aca="false">ROUND(L244*K244,2)</f>
        <v>0</v>
      </c>
      <c r="BL244" s="10" t="s">
        <v>181</v>
      </c>
      <c r="BM244" s="10" t="s">
        <v>1612</v>
      </c>
    </row>
    <row collapsed="false" customFormat="true" customHeight="true" hidden="false" ht="22.5" outlineLevel="0" r="245" s="216">
      <c r="B245" s="217"/>
      <c r="C245" s="218"/>
      <c r="D245" s="218"/>
      <c r="E245" s="219"/>
      <c r="F245" s="220" t="s">
        <v>83</v>
      </c>
      <c r="G245" s="220"/>
      <c r="H245" s="220"/>
      <c r="I245" s="220"/>
      <c r="J245" s="218"/>
      <c r="K245" s="221" t="n">
        <v>1</v>
      </c>
      <c r="L245" s="218"/>
      <c r="M245" s="218"/>
      <c r="N245" s="218"/>
      <c r="O245" s="218"/>
      <c r="P245" s="218"/>
      <c r="Q245" s="218"/>
      <c r="R245" s="222"/>
      <c r="T245" s="223"/>
      <c r="U245" s="218"/>
      <c r="V245" s="218"/>
      <c r="W245" s="218"/>
      <c r="X245" s="218"/>
      <c r="Y245" s="218"/>
      <c r="Z245" s="218"/>
      <c r="AA245" s="224"/>
      <c r="AT245" s="225" t="s">
        <v>201</v>
      </c>
      <c r="AU245" s="225" t="s">
        <v>88</v>
      </c>
      <c r="AV245" s="216" t="s">
        <v>88</v>
      </c>
      <c r="AW245" s="216" t="s">
        <v>33</v>
      </c>
      <c r="AX245" s="216" t="s">
        <v>76</v>
      </c>
      <c r="AY245" s="225" t="s">
        <v>175</v>
      </c>
    </row>
    <row collapsed="false" customFormat="true" customHeight="true" hidden="false" ht="22.5" outlineLevel="0" r="246" s="228">
      <c r="B246" s="229"/>
      <c r="C246" s="230"/>
      <c r="D246" s="230"/>
      <c r="E246" s="231"/>
      <c r="F246" s="232" t="s">
        <v>214</v>
      </c>
      <c r="G246" s="232"/>
      <c r="H246" s="232"/>
      <c r="I246" s="232"/>
      <c r="J246" s="230"/>
      <c r="K246" s="233" t="n">
        <v>1</v>
      </c>
      <c r="L246" s="230"/>
      <c r="M246" s="230"/>
      <c r="N246" s="230"/>
      <c r="O246" s="230"/>
      <c r="P246" s="230"/>
      <c r="Q246" s="230"/>
      <c r="R246" s="234"/>
      <c r="T246" s="235"/>
      <c r="U246" s="230"/>
      <c r="V246" s="230"/>
      <c r="W246" s="230"/>
      <c r="X246" s="230"/>
      <c r="Y246" s="230"/>
      <c r="Z246" s="230"/>
      <c r="AA246" s="236"/>
      <c r="AT246" s="237" t="s">
        <v>201</v>
      </c>
      <c r="AU246" s="237" t="s">
        <v>88</v>
      </c>
      <c r="AV246" s="228" t="s">
        <v>181</v>
      </c>
      <c r="AW246" s="228" t="s">
        <v>33</v>
      </c>
      <c r="AX246" s="228" t="s">
        <v>83</v>
      </c>
      <c r="AY246" s="237" t="s">
        <v>175</v>
      </c>
    </row>
    <row collapsed="false" customFormat="true" customHeight="true" hidden="false" ht="22.5" outlineLevel="0" r="247" s="32">
      <c r="B247" s="171"/>
      <c r="C247" s="206" t="s">
        <v>413</v>
      </c>
      <c r="D247" s="206" t="s">
        <v>177</v>
      </c>
      <c r="E247" s="207" t="s">
        <v>1613</v>
      </c>
      <c r="F247" s="208" t="s">
        <v>1614</v>
      </c>
      <c r="G247" s="208"/>
      <c r="H247" s="208"/>
      <c r="I247" s="208"/>
      <c r="J247" s="209" t="s">
        <v>699</v>
      </c>
      <c r="K247" s="210" t="n">
        <v>1</v>
      </c>
      <c r="L247" s="211" t="n">
        <v>0</v>
      </c>
      <c r="M247" s="211"/>
      <c r="N247" s="212" t="n">
        <f aca="false">ROUND(L247*K247,2)</f>
        <v>0</v>
      </c>
      <c r="O247" s="212"/>
      <c r="P247" s="212"/>
      <c r="Q247" s="212"/>
      <c r="R247" s="173"/>
      <c r="T247" s="213"/>
      <c r="U247" s="44" t="s">
        <v>41</v>
      </c>
      <c r="V247" s="34"/>
      <c r="W247" s="214" t="n">
        <f aca="false">V247*K247</f>
        <v>0</v>
      </c>
      <c r="X247" s="214" t="n">
        <v>0</v>
      </c>
      <c r="Y247" s="214" t="n">
        <f aca="false">X247*K247</f>
        <v>0</v>
      </c>
      <c r="Z247" s="214" t="n">
        <v>0</v>
      </c>
      <c r="AA247" s="215" t="n">
        <f aca="false">Z247*K247</f>
        <v>0</v>
      </c>
      <c r="AR247" s="10" t="s">
        <v>181</v>
      </c>
      <c r="AT247" s="10" t="s">
        <v>177</v>
      </c>
      <c r="AU247" s="10" t="s">
        <v>88</v>
      </c>
      <c r="AY247" s="10" t="s">
        <v>175</v>
      </c>
      <c r="BE247" s="134" t="n">
        <f aca="false">IF(U247="základní",N247,0)</f>
        <v>0</v>
      </c>
      <c r="BF247" s="134" t="n">
        <f aca="false">IF(U247="snížená",N247,0)</f>
        <v>0</v>
      </c>
      <c r="BG247" s="134" t="n">
        <f aca="false">IF(U247="zákl. přenesená",N247,0)</f>
        <v>0</v>
      </c>
      <c r="BH247" s="134" t="n">
        <f aca="false">IF(U247="sníž. přenesená",N247,0)</f>
        <v>0</v>
      </c>
      <c r="BI247" s="134" t="n">
        <f aca="false">IF(U247="nulová",N247,0)</f>
        <v>0</v>
      </c>
      <c r="BJ247" s="10" t="s">
        <v>83</v>
      </c>
      <c r="BK247" s="134" t="n">
        <f aca="false">ROUND(L247*K247,2)</f>
        <v>0</v>
      </c>
      <c r="BL247" s="10" t="s">
        <v>181</v>
      </c>
      <c r="BM247" s="10" t="s">
        <v>1615</v>
      </c>
    </row>
    <row collapsed="false" customFormat="true" customHeight="true" hidden="false" ht="22.5" outlineLevel="0" r="248" s="238">
      <c r="B248" s="239"/>
      <c r="C248" s="240"/>
      <c r="D248" s="240"/>
      <c r="E248" s="241"/>
      <c r="F248" s="242" t="s">
        <v>1499</v>
      </c>
      <c r="G248" s="242"/>
      <c r="H248" s="242"/>
      <c r="I248" s="242"/>
      <c r="J248" s="240"/>
      <c r="K248" s="241"/>
      <c r="L248" s="240"/>
      <c r="M248" s="240"/>
      <c r="N248" s="240"/>
      <c r="O248" s="240"/>
      <c r="P248" s="240"/>
      <c r="Q248" s="240"/>
      <c r="R248" s="243"/>
      <c r="T248" s="244"/>
      <c r="U248" s="240"/>
      <c r="V248" s="240"/>
      <c r="W248" s="240"/>
      <c r="X248" s="240"/>
      <c r="Y248" s="240"/>
      <c r="Z248" s="240"/>
      <c r="AA248" s="245"/>
      <c r="AT248" s="246" t="s">
        <v>201</v>
      </c>
      <c r="AU248" s="246" t="s">
        <v>88</v>
      </c>
      <c r="AV248" s="238" t="s">
        <v>83</v>
      </c>
      <c r="AW248" s="238" t="s">
        <v>33</v>
      </c>
      <c r="AX248" s="238" t="s">
        <v>76</v>
      </c>
      <c r="AY248" s="246" t="s">
        <v>175</v>
      </c>
    </row>
    <row collapsed="false" customFormat="true" customHeight="true" hidden="false" ht="22.5" outlineLevel="0" r="249" s="216">
      <c r="B249" s="217"/>
      <c r="C249" s="218"/>
      <c r="D249" s="218"/>
      <c r="E249" s="219"/>
      <c r="F249" s="227" t="s">
        <v>83</v>
      </c>
      <c r="G249" s="227"/>
      <c r="H249" s="227"/>
      <c r="I249" s="227"/>
      <c r="J249" s="218"/>
      <c r="K249" s="221" t="n">
        <v>1</v>
      </c>
      <c r="L249" s="218"/>
      <c r="M249" s="218"/>
      <c r="N249" s="218"/>
      <c r="O249" s="218"/>
      <c r="P249" s="218"/>
      <c r="Q249" s="218"/>
      <c r="R249" s="222"/>
      <c r="T249" s="223"/>
      <c r="U249" s="218"/>
      <c r="V249" s="218"/>
      <c r="W249" s="218"/>
      <c r="X249" s="218"/>
      <c r="Y249" s="218"/>
      <c r="Z249" s="218"/>
      <c r="AA249" s="224"/>
      <c r="AT249" s="225" t="s">
        <v>201</v>
      </c>
      <c r="AU249" s="225" t="s">
        <v>88</v>
      </c>
      <c r="AV249" s="216" t="s">
        <v>88</v>
      </c>
      <c r="AW249" s="216" t="s">
        <v>33</v>
      </c>
      <c r="AX249" s="216" t="s">
        <v>76</v>
      </c>
      <c r="AY249" s="225" t="s">
        <v>175</v>
      </c>
    </row>
    <row collapsed="false" customFormat="true" customHeight="true" hidden="false" ht="22.5" outlineLevel="0" r="250" s="228">
      <c r="B250" s="229"/>
      <c r="C250" s="230"/>
      <c r="D250" s="230"/>
      <c r="E250" s="231"/>
      <c r="F250" s="232" t="s">
        <v>214</v>
      </c>
      <c r="G250" s="232"/>
      <c r="H250" s="232"/>
      <c r="I250" s="232"/>
      <c r="J250" s="230"/>
      <c r="K250" s="233" t="n">
        <v>1</v>
      </c>
      <c r="L250" s="230"/>
      <c r="M250" s="230"/>
      <c r="N250" s="230"/>
      <c r="O250" s="230"/>
      <c r="P250" s="230"/>
      <c r="Q250" s="230"/>
      <c r="R250" s="234"/>
      <c r="T250" s="235"/>
      <c r="U250" s="230"/>
      <c r="V250" s="230"/>
      <c r="W250" s="230"/>
      <c r="X250" s="230"/>
      <c r="Y250" s="230"/>
      <c r="Z250" s="230"/>
      <c r="AA250" s="236"/>
      <c r="AT250" s="237" t="s">
        <v>201</v>
      </c>
      <c r="AU250" s="237" t="s">
        <v>88</v>
      </c>
      <c r="AV250" s="228" t="s">
        <v>181</v>
      </c>
      <c r="AW250" s="228" t="s">
        <v>33</v>
      </c>
      <c r="AX250" s="228" t="s">
        <v>83</v>
      </c>
      <c r="AY250" s="237" t="s">
        <v>175</v>
      </c>
    </row>
    <row collapsed="false" customFormat="true" customHeight="true" hidden="false" ht="31.5" outlineLevel="0" r="251" s="32">
      <c r="B251" s="171"/>
      <c r="C251" s="248" t="s">
        <v>426</v>
      </c>
      <c r="D251" s="248" t="s">
        <v>295</v>
      </c>
      <c r="E251" s="249" t="s">
        <v>1616</v>
      </c>
      <c r="F251" s="250" t="s">
        <v>1617</v>
      </c>
      <c r="G251" s="250"/>
      <c r="H251" s="250"/>
      <c r="I251" s="250"/>
      <c r="J251" s="251" t="s">
        <v>699</v>
      </c>
      <c r="K251" s="252" t="n">
        <v>1</v>
      </c>
      <c r="L251" s="253" t="n">
        <v>0</v>
      </c>
      <c r="M251" s="253"/>
      <c r="N251" s="254" t="n">
        <f aca="false">ROUND(L251*K251,2)</f>
        <v>0</v>
      </c>
      <c r="O251" s="254"/>
      <c r="P251" s="254"/>
      <c r="Q251" s="254"/>
      <c r="R251" s="173"/>
      <c r="T251" s="213"/>
      <c r="U251" s="44" t="s">
        <v>41</v>
      </c>
      <c r="V251" s="34"/>
      <c r="W251" s="214" t="n">
        <f aca="false">V251*K251</f>
        <v>0</v>
      </c>
      <c r="X251" s="214" t="n">
        <v>0</v>
      </c>
      <c r="Y251" s="214" t="n">
        <f aca="false">X251*K251</f>
        <v>0</v>
      </c>
      <c r="Z251" s="214" t="n">
        <v>0</v>
      </c>
      <c r="AA251" s="215" t="n">
        <f aca="false">Z251*K251</f>
        <v>0</v>
      </c>
      <c r="AR251" s="10" t="s">
        <v>258</v>
      </c>
      <c r="AT251" s="10" t="s">
        <v>295</v>
      </c>
      <c r="AU251" s="10" t="s">
        <v>88</v>
      </c>
      <c r="AY251" s="10" t="s">
        <v>175</v>
      </c>
      <c r="BE251" s="134" t="n">
        <f aca="false">IF(U251="základní",N251,0)</f>
        <v>0</v>
      </c>
      <c r="BF251" s="134" t="n">
        <f aca="false">IF(U251="snížená",N251,0)</f>
        <v>0</v>
      </c>
      <c r="BG251" s="134" t="n">
        <f aca="false">IF(U251="zákl. přenesená",N251,0)</f>
        <v>0</v>
      </c>
      <c r="BH251" s="134" t="n">
        <f aca="false">IF(U251="sníž. přenesená",N251,0)</f>
        <v>0</v>
      </c>
      <c r="BI251" s="134" t="n">
        <f aca="false">IF(U251="nulová",N251,0)</f>
        <v>0</v>
      </c>
      <c r="BJ251" s="10" t="s">
        <v>83</v>
      </c>
      <c r="BK251" s="134" t="n">
        <f aca="false">ROUND(L251*K251,2)</f>
        <v>0</v>
      </c>
      <c r="BL251" s="10" t="s">
        <v>181</v>
      </c>
      <c r="BM251" s="10" t="s">
        <v>1618</v>
      </c>
    </row>
    <row collapsed="false" customFormat="true" customHeight="true" hidden="false" ht="22.5" outlineLevel="0" r="252" s="216">
      <c r="B252" s="217"/>
      <c r="C252" s="218"/>
      <c r="D252" s="218"/>
      <c r="E252" s="219"/>
      <c r="F252" s="220" t="s">
        <v>83</v>
      </c>
      <c r="G252" s="220"/>
      <c r="H252" s="220"/>
      <c r="I252" s="220"/>
      <c r="J252" s="218"/>
      <c r="K252" s="221" t="n">
        <v>1</v>
      </c>
      <c r="L252" s="218"/>
      <c r="M252" s="218"/>
      <c r="N252" s="218"/>
      <c r="O252" s="218"/>
      <c r="P252" s="218"/>
      <c r="Q252" s="218"/>
      <c r="R252" s="222"/>
      <c r="T252" s="223"/>
      <c r="U252" s="218"/>
      <c r="V252" s="218"/>
      <c r="W252" s="218"/>
      <c r="X252" s="218"/>
      <c r="Y252" s="218"/>
      <c r="Z252" s="218"/>
      <c r="AA252" s="224"/>
      <c r="AT252" s="225" t="s">
        <v>201</v>
      </c>
      <c r="AU252" s="225" t="s">
        <v>88</v>
      </c>
      <c r="AV252" s="216" t="s">
        <v>88</v>
      </c>
      <c r="AW252" s="216" t="s">
        <v>33</v>
      </c>
      <c r="AX252" s="216" t="s">
        <v>76</v>
      </c>
      <c r="AY252" s="225" t="s">
        <v>175</v>
      </c>
    </row>
    <row collapsed="false" customFormat="true" customHeight="true" hidden="false" ht="22.5" outlineLevel="0" r="253" s="228">
      <c r="B253" s="229"/>
      <c r="C253" s="230"/>
      <c r="D253" s="230"/>
      <c r="E253" s="231"/>
      <c r="F253" s="232" t="s">
        <v>214</v>
      </c>
      <c r="G253" s="232"/>
      <c r="H253" s="232"/>
      <c r="I253" s="232"/>
      <c r="J253" s="230"/>
      <c r="K253" s="233" t="n">
        <v>1</v>
      </c>
      <c r="L253" s="230"/>
      <c r="M253" s="230"/>
      <c r="N253" s="230"/>
      <c r="O253" s="230"/>
      <c r="P253" s="230"/>
      <c r="Q253" s="230"/>
      <c r="R253" s="234"/>
      <c r="T253" s="235"/>
      <c r="U253" s="230"/>
      <c r="V253" s="230"/>
      <c r="W253" s="230"/>
      <c r="X253" s="230"/>
      <c r="Y253" s="230"/>
      <c r="Z253" s="230"/>
      <c r="AA253" s="236"/>
      <c r="AT253" s="237" t="s">
        <v>201</v>
      </c>
      <c r="AU253" s="237" t="s">
        <v>88</v>
      </c>
      <c r="AV253" s="228" t="s">
        <v>181</v>
      </c>
      <c r="AW253" s="228" t="s">
        <v>33</v>
      </c>
      <c r="AX253" s="228" t="s">
        <v>83</v>
      </c>
      <c r="AY253" s="237" t="s">
        <v>175</v>
      </c>
    </row>
    <row collapsed="false" customFormat="true" customHeight="true" hidden="false" ht="29.85" outlineLevel="0" r="254" s="193">
      <c r="B254" s="194"/>
      <c r="C254" s="195"/>
      <c r="D254" s="204" t="s">
        <v>1488</v>
      </c>
      <c r="E254" s="204"/>
      <c r="F254" s="204"/>
      <c r="G254" s="204"/>
      <c r="H254" s="204"/>
      <c r="I254" s="204"/>
      <c r="J254" s="204"/>
      <c r="K254" s="204"/>
      <c r="L254" s="204"/>
      <c r="M254" s="204"/>
      <c r="N254" s="205" t="n">
        <f aca="false">BK254</f>
        <v>0</v>
      </c>
      <c r="O254" s="205"/>
      <c r="P254" s="205"/>
      <c r="Q254" s="205"/>
      <c r="R254" s="197"/>
      <c r="T254" s="198"/>
      <c r="U254" s="195"/>
      <c r="V254" s="195"/>
      <c r="W254" s="199" t="n">
        <f aca="false">SUM(W255:W259)</f>
        <v>0</v>
      </c>
      <c r="X254" s="195"/>
      <c r="Y254" s="199" t="n">
        <f aca="false">SUM(Y255:Y259)</f>
        <v>0</v>
      </c>
      <c r="Z254" s="195"/>
      <c r="AA254" s="200" t="n">
        <f aca="false">SUM(AA255:AA259)</f>
        <v>0</v>
      </c>
      <c r="AR254" s="201" t="s">
        <v>83</v>
      </c>
      <c r="AT254" s="202" t="s">
        <v>75</v>
      </c>
      <c r="AU254" s="202" t="s">
        <v>83</v>
      </c>
      <c r="AY254" s="201" t="s">
        <v>175</v>
      </c>
      <c r="BK254" s="203" t="n">
        <f aca="false">SUM(BK255:BK259)</f>
        <v>0</v>
      </c>
    </row>
    <row collapsed="false" customFormat="true" customHeight="true" hidden="false" ht="31.5" outlineLevel="0" r="255" s="32">
      <c r="B255" s="171"/>
      <c r="C255" s="206" t="s">
        <v>431</v>
      </c>
      <c r="D255" s="206" t="s">
        <v>177</v>
      </c>
      <c r="E255" s="207" t="s">
        <v>1619</v>
      </c>
      <c r="F255" s="208" t="s">
        <v>1620</v>
      </c>
      <c r="G255" s="208"/>
      <c r="H255" s="208"/>
      <c r="I255" s="208"/>
      <c r="J255" s="209" t="s">
        <v>221</v>
      </c>
      <c r="K255" s="210" t="n">
        <v>9.059</v>
      </c>
      <c r="L255" s="211" t="n">
        <v>0</v>
      </c>
      <c r="M255" s="211"/>
      <c r="N255" s="212" t="n">
        <f aca="false">ROUND(L255*K255,2)</f>
        <v>0</v>
      </c>
      <c r="O255" s="212"/>
      <c r="P255" s="212"/>
      <c r="Q255" s="212"/>
      <c r="R255" s="173"/>
      <c r="T255" s="213"/>
      <c r="U255" s="44" t="s">
        <v>41</v>
      </c>
      <c r="V255" s="34"/>
      <c r="W255" s="214" t="n">
        <f aca="false">V255*K255</f>
        <v>0</v>
      </c>
      <c r="X255" s="214" t="n">
        <v>0</v>
      </c>
      <c r="Y255" s="214" t="n">
        <f aca="false">X255*K255</f>
        <v>0</v>
      </c>
      <c r="Z255" s="214" t="n">
        <v>0</v>
      </c>
      <c r="AA255" s="215" t="n">
        <f aca="false">Z255*K255</f>
        <v>0</v>
      </c>
      <c r="AR255" s="10" t="s">
        <v>181</v>
      </c>
      <c r="AT255" s="10" t="s">
        <v>177</v>
      </c>
      <c r="AU255" s="10" t="s">
        <v>88</v>
      </c>
      <c r="AY255" s="10" t="s">
        <v>175</v>
      </c>
      <c r="BE255" s="134" t="n">
        <f aca="false">IF(U255="základní",N255,0)</f>
        <v>0</v>
      </c>
      <c r="BF255" s="134" t="n">
        <f aca="false">IF(U255="snížená",N255,0)</f>
        <v>0</v>
      </c>
      <c r="BG255" s="134" t="n">
        <f aca="false">IF(U255="zákl. přenesená",N255,0)</f>
        <v>0</v>
      </c>
      <c r="BH255" s="134" t="n">
        <f aca="false">IF(U255="sníž. přenesená",N255,0)</f>
        <v>0</v>
      </c>
      <c r="BI255" s="134" t="n">
        <f aca="false">IF(U255="nulová",N255,0)</f>
        <v>0</v>
      </c>
      <c r="BJ255" s="10" t="s">
        <v>83</v>
      </c>
      <c r="BK255" s="134" t="n">
        <f aca="false">ROUND(L255*K255,2)</f>
        <v>0</v>
      </c>
      <c r="BL255" s="10" t="s">
        <v>181</v>
      </c>
      <c r="BM255" s="10" t="s">
        <v>1621</v>
      </c>
    </row>
    <row collapsed="false" customFormat="true" customHeight="true" hidden="false" ht="22.5" outlineLevel="0" r="256" s="238">
      <c r="B256" s="239"/>
      <c r="C256" s="240"/>
      <c r="D256" s="240"/>
      <c r="E256" s="241"/>
      <c r="F256" s="242" t="s">
        <v>1622</v>
      </c>
      <c r="G256" s="242"/>
      <c r="H256" s="242"/>
      <c r="I256" s="242"/>
      <c r="J256" s="240"/>
      <c r="K256" s="241"/>
      <c r="L256" s="240"/>
      <c r="M256" s="240"/>
      <c r="N256" s="240"/>
      <c r="O256" s="240"/>
      <c r="P256" s="240"/>
      <c r="Q256" s="240"/>
      <c r="R256" s="243"/>
      <c r="T256" s="244"/>
      <c r="U256" s="240"/>
      <c r="V256" s="240"/>
      <c r="W256" s="240"/>
      <c r="X256" s="240"/>
      <c r="Y256" s="240"/>
      <c r="Z256" s="240"/>
      <c r="AA256" s="245"/>
      <c r="AT256" s="246" t="s">
        <v>201</v>
      </c>
      <c r="AU256" s="246" t="s">
        <v>88</v>
      </c>
      <c r="AV256" s="238" t="s">
        <v>83</v>
      </c>
      <c r="AW256" s="238" t="s">
        <v>33</v>
      </c>
      <c r="AX256" s="238" t="s">
        <v>76</v>
      </c>
      <c r="AY256" s="246" t="s">
        <v>175</v>
      </c>
    </row>
    <row collapsed="false" customFormat="true" customHeight="true" hidden="false" ht="22.5" outlineLevel="0" r="257" s="216">
      <c r="B257" s="217"/>
      <c r="C257" s="218"/>
      <c r="D257" s="218"/>
      <c r="E257" s="219"/>
      <c r="F257" s="227" t="s">
        <v>1623</v>
      </c>
      <c r="G257" s="227"/>
      <c r="H257" s="227"/>
      <c r="I257" s="227"/>
      <c r="J257" s="218"/>
      <c r="K257" s="221" t="n">
        <v>4.153</v>
      </c>
      <c r="L257" s="218"/>
      <c r="M257" s="218"/>
      <c r="N257" s="218"/>
      <c r="O257" s="218"/>
      <c r="P257" s="218"/>
      <c r="Q257" s="218"/>
      <c r="R257" s="222"/>
      <c r="T257" s="223"/>
      <c r="U257" s="218"/>
      <c r="V257" s="218"/>
      <c r="W257" s="218"/>
      <c r="X257" s="218"/>
      <c r="Y257" s="218"/>
      <c r="Z257" s="218"/>
      <c r="AA257" s="224"/>
      <c r="AT257" s="225" t="s">
        <v>201</v>
      </c>
      <c r="AU257" s="225" t="s">
        <v>88</v>
      </c>
      <c r="AV257" s="216" t="s">
        <v>88</v>
      </c>
      <c r="AW257" s="216" t="s">
        <v>33</v>
      </c>
      <c r="AX257" s="216" t="s">
        <v>76</v>
      </c>
      <c r="AY257" s="225" t="s">
        <v>175</v>
      </c>
    </row>
    <row collapsed="false" customFormat="true" customHeight="true" hidden="false" ht="22.5" outlineLevel="0" r="258" s="216">
      <c r="B258" s="217"/>
      <c r="C258" s="218"/>
      <c r="D258" s="218"/>
      <c r="E258" s="219"/>
      <c r="F258" s="227" t="s">
        <v>1624</v>
      </c>
      <c r="G258" s="227"/>
      <c r="H258" s="227"/>
      <c r="I258" s="227"/>
      <c r="J258" s="218"/>
      <c r="K258" s="221" t="n">
        <v>4.906</v>
      </c>
      <c r="L258" s="218"/>
      <c r="M258" s="218"/>
      <c r="N258" s="218"/>
      <c r="O258" s="218"/>
      <c r="P258" s="218"/>
      <c r="Q258" s="218"/>
      <c r="R258" s="222"/>
      <c r="T258" s="223"/>
      <c r="U258" s="218"/>
      <c r="V258" s="218"/>
      <c r="W258" s="218"/>
      <c r="X258" s="218"/>
      <c r="Y258" s="218"/>
      <c r="Z258" s="218"/>
      <c r="AA258" s="224"/>
      <c r="AT258" s="225" t="s">
        <v>201</v>
      </c>
      <c r="AU258" s="225" t="s">
        <v>88</v>
      </c>
      <c r="AV258" s="216" t="s">
        <v>88</v>
      </c>
      <c r="AW258" s="216" t="s">
        <v>33</v>
      </c>
      <c r="AX258" s="216" t="s">
        <v>76</v>
      </c>
      <c r="AY258" s="225" t="s">
        <v>175</v>
      </c>
    </row>
    <row collapsed="false" customFormat="true" customHeight="true" hidden="false" ht="22.5" outlineLevel="0" r="259" s="228">
      <c r="B259" s="229"/>
      <c r="C259" s="230"/>
      <c r="D259" s="230"/>
      <c r="E259" s="231"/>
      <c r="F259" s="232" t="s">
        <v>214</v>
      </c>
      <c r="G259" s="232"/>
      <c r="H259" s="232"/>
      <c r="I259" s="232"/>
      <c r="J259" s="230"/>
      <c r="K259" s="233" t="n">
        <v>9.059</v>
      </c>
      <c r="L259" s="230"/>
      <c r="M259" s="230"/>
      <c r="N259" s="230"/>
      <c r="O259" s="230"/>
      <c r="P259" s="230"/>
      <c r="Q259" s="230"/>
      <c r="R259" s="234"/>
      <c r="T259" s="235"/>
      <c r="U259" s="230"/>
      <c r="V259" s="230"/>
      <c r="W259" s="230"/>
      <c r="X259" s="230"/>
      <c r="Y259" s="230"/>
      <c r="Z259" s="230"/>
      <c r="AA259" s="236"/>
      <c r="AT259" s="237" t="s">
        <v>201</v>
      </c>
      <c r="AU259" s="237" t="s">
        <v>88</v>
      </c>
      <c r="AV259" s="228" t="s">
        <v>181</v>
      </c>
      <c r="AW259" s="228" t="s">
        <v>33</v>
      </c>
      <c r="AX259" s="228" t="s">
        <v>83</v>
      </c>
      <c r="AY259" s="237" t="s">
        <v>175</v>
      </c>
    </row>
    <row collapsed="false" customFormat="true" customHeight="true" hidden="false" ht="29.85" outlineLevel="0" r="260" s="193">
      <c r="B260" s="194"/>
      <c r="C260" s="195"/>
      <c r="D260" s="204" t="s">
        <v>1489</v>
      </c>
      <c r="E260" s="204"/>
      <c r="F260" s="204"/>
      <c r="G260" s="204"/>
      <c r="H260" s="204"/>
      <c r="I260" s="204"/>
      <c r="J260" s="204"/>
      <c r="K260" s="204"/>
      <c r="L260" s="204"/>
      <c r="M260" s="204"/>
      <c r="N260" s="205" t="n">
        <f aca="false">BK260</f>
        <v>0</v>
      </c>
      <c r="O260" s="205"/>
      <c r="P260" s="205"/>
      <c r="Q260" s="205"/>
      <c r="R260" s="197"/>
      <c r="T260" s="198"/>
      <c r="U260" s="195"/>
      <c r="V260" s="195"/>
      <c r="W260" s="199" t="n">
        <f aca="false">SUM(W261:W278)</f>
        <v>0</v>
      </c>
      <c r="X260" s="195"/>
      <c r="Y260" s="199" t="n">
        <f aca="false">SUM(Y261:Y278)</f>
        <v>0</v>
      </c>
      <c r="Z260" s="195"/>
      <c r="AA260" s="200" t="n">
        <f aca="false">SUM(AA261:AA278)</f>
        <v>0</v>
      </c>
      <c r="AR260" s="201" t="s">
        <v>83</v>
      </c>
      <c r="AT260" s="202" t="s">
        <v>75</v>
      </c>
      <c r="AU260" s="202" t="s">
        <v>83</v>
      </c>
      <c r="AY260" s="201" t="s">
        <v>175</v>
      </c>
      <c r="BK260" s="203" t="n">
        <f aca="false">SUM(BK261:BK278)</f>
        <v>0</v>
      </c>
    </row>
    <row collapsed="false" customFormat="true" customHeight="true" hidden="false" ht="31.5" outlineLevel="0" r="261" s="32">
      <c r="B261" s="171"/>
      <c r="C261" s="206" t="s">
        <v>436</v>
      </c>
      <c r="D261" s="206" t="s">
        <v>177</v>
      </c>
      <c r="E261" s="207" t="s">
        <v>1625</v>
      </c>
      <c r="F261" s="208" t="s">
        <v>1626</v>
      </c>
      <c r="G261" s="208"/>
      <c r="H261" s="208"/>
      <c r="I261" s="208"/>
      <c r="J261" s="209" t="s">
        <v>221</v>
      </c>
      <c r="K261" s="210" t="n">
        <v>9</v>
      </c>
      <c r="L261" s="211" t="n">
        <v>0</v>
      </c>
      <c r="M261" s="211"/>
      <c r="N261" s="212" t="n">
        <f aca="false">ROUND(L261*K261,2)</f>
        <v>0</v>
      </c>
      <c r="O261" s="212"/>
      <c r="P261" s="212"/>
      <c r="Q261" s="212"/>
      <c r="R261" s="173"/>
      <c r="T261" s="213"/>
      <c r="U261" s="44" t="s">
        <v>41</v>
      </c>
      <c r="V261" s="34"/>
      <c r="W261" s="214" t="n">
        <f aca="false">V261*K261</f>
        <v>0</v>
      </c>
      <c r="X261" s="214" t="n">
        <v>0</v>
      </c>
      <c r="Y261" s="214" t="n">
        <f aca="false">X261*K261</f>
        <v>0</v>
      </c>
      <c r="Z261" s="214" t="n">
        <v>0</v>
      </c>
      <c r="AA261" s="215" t="n">
        <f aca="false">Z261*K261</f>
        <v>0</v>
      </c>
      <c r="AR261" s="10" t="s">
        <v>181</v>
      </c>
      <c r="AT261" s="10" t="s">
        <v>177</v>
      </c>
      <c r="AU261" s="10" t="s">
        <v>88</v>
      </c>
      <c r="AY261" s="10" t="s">
        <v>175</v>
      </c>
      <c r="BE261" s="134" t="n">
        <f aca="false">IF(U261="základní",N261,0)</f>
        <v>0</v>
      </c>
      <c r="BF261" s="134" t="n">
        <f aca="false">IF(U261="snížená",N261,0)</f>
        <v>0</v>
      </c>
      <c r="BG261" s="134" t="n">
        <f aca="false">IF(U261="zákl. přenesená",N261,0)</f>
        <v>0</v>
      </c>
      <c r="BH261" s="134" t="n">
        <f aca="false">IF(U261="sníž. přenesená",N261,0)</f>
        <v>0</v>
      </c>
      <c r="BI261" s="134" t="n">
        <f aca="false">IF(U261="nulová",N261,0)</f>
        <v>0</v>
      </c>
      <c r="BJ261" s="10" t="s">
        <v>83</v>
      </c>
      <c r="BK261" s="134" t="n">
        <f aca="false">ROUND(L261*K261,2)</f>
        <v>0</v>
      </c>
      <c r="BL261" s="10" t="s">
        <v>181</v>
      </c>
      <c r="BM261" s="10" t="s">
        <v>1627</v>
      </c>
    </row>
    <row collapsed="false" customFormat="true" customHeight="true" hidden="false" ht="22.5" outlineLevel="0" r="262" s="238">
      <c r="B262" s="239"/>
      <c r="C262" s="240"/>
      <c r="D262" s="240"/>
      <c r="E262" s="241"/>
      <c r="F262" s="242" t="s">
        <v>1499</v>
      </c>
      <c r="G262" s="242"/>
      <c r="H262" s="242"/>
      <c r="I262" s="242"/>
      <c r="J262" s="240"/>
      <c r="K262" s="241"/>
      <c r="L262" s="240"/>
      <c r="M262" s="240"/>
      <c r="N262" s="240"/>
      <c r="O262" s="240"/>
      <c r="P262" s="240"/>
      <c r="Q262" s="240"/>
      <c r="R262" s="243"/>
      <c r="T262" s="244"/>
      <c r="U262" s="240"/>
      <c r="V262" s="240"/>
      <c r="W262" s="240"/>
      <c r="X262" s="240"/>
      <c r="Y262" s="240"/>
      <c r="Z262" s="240"/>
      <c r="AA262" s="245"/>
      <c r="AT262" s="246" t="s">
        <v>201</v>
      </c>
      <c r="AU262" s="246" t="s">
        <v>88</v>
      </c>
      <c r="AV262" s="238" t="s">
        <v>83</v>
      </c>
      <c r="AW262" s="238" t="s">
        <v>33</v>
      </c>
      <c r="AX262" s="238" t="s">
        <v>76</v>
      </c>
      <c r="AY262" s="246" t="s">
        <v>175</v>
      </c>
    </row>
    <row collapsed="false" customFormat="true" customHeight="true" hidden="false" ht="22.5" outlineLevel="0" r="263" s="216">
      <c r="B263" s="217"/>
      <c r="C263" s="218"/>
      <c r="D263" s="218"/>
      <c r="E263" s="219"/>
      <c r="F263" s="227" t="s">
        <v>1509</v>
      </c>
      <c r="G263" s="227"/>
      <c r="H263" s="227"/>
      <c r="I263" s="227"/>
      <c r="J263" s="218"/>
      <c r="K263" s="221" t="n">
        <v>9</v>
      </c>
      <c r="L263" s="218"/>
      <c r="M263" s="218"/>
      <c r="N263" s="218"/>
      <c r="O263" s="218"/>
      <c r="P263" s="218"/>
      <c r="Q263" s="218"/>
      <c r="R263" s="222"/>
      <c r="T263" s="223"/>
      <c r="U263" s="218"/>
      <c r="V263" s="218"/>
      <c r="W263" s="218"/>
      <c r="X263" s="218"/>
      <c r="Y263" s="218"/>
      <c r="Z263" s="218"/>
      <c r="AA263" s="224"/>
      <c r="AT263" s="225" t="s">
        <v>201</v>
      </c>
      <c r="AU263" s="225" t="s">
        <v>88</v>
      </c>
      <c r="AV263" s="216" t="s">
        <v>88</v>
      </c>
      <c r="AW263" s="216" t="s">
        <v>33</v>
      </c>
      <c r="AX263" s="216" t="s">
        <v>76</v>
      </c>
      <c r="AY263" s="225" t="s">
        <v>175</v>
      </c>
    </row>
    <row collapsed="false" customFormat="true" customHeight="true" hidden="false" ht="22.5" outlineLevel="0" r="264" s="228">
      <c r="B264" s="229"/>
      <c r="C264" s="230"/>
      <c r="D264" s="230"/>
      <c r="E264" s="231"/>
      <c r="F264" s="232" t="s">
        <v>214</v>
      </c>
      <c r="G264" s="232"/>
      <c r="H264" s="232"/>
      <c r="I264" s="232"/>
      <c r="J264" s="230"/>
      <c r="K264" s="233" t="n">
        <v>9</v>
      </c>
      <c r="L264" s="230"/>
      <c r="M264" s="230"/>
      <c r="N264" s="230"/>
      <c r="O264" s="230"/>
      <c r="P264" s="230"/>
      <c r="Q264" s="230"/>
      <c r="R264" s="234"/>
      <c r="T264" s="235"/>
      <c r="U264" s="230"/>
      <c r="V264" s="230"/>
      <c r="W264" s="230"/>
      <c r="X264" s="230"/>
      <c r="Y264" s="230"/>
      <c r="Z264" s="230"/>
      <c r="AA264" s="236"/>
      <c r="AT264" s="237" t="s">
        <v>201</v>
      </c>
      <c r="AU264" s="237" t="s">
        <v>88</v>
      </c>
      <c r="AV264" s="228" t="s">
        <v>181</v>
      </c>
      <c r="AW264" s="228" t="s">
        <v>33</v>
      </c>
      <c r="AX264" s="228" t="s">
        <v>83</v>
      </c>
      <c r="AY264" s="237" t="s">
        <v>175</v>
      </c>
    </row>
    <row collapsed="false" customFormat="true" customHeight="true" hidden="false" ht="22.5" outlineLevel="0" r="265" s="32">
      <c r="B265" s="171"/>
      <c r="C265" s="206" t="s">
        <v>463</v>
      </c>
      <c r="D265" s="206" t="s">
        <v>177</v>
      </c>
      <c r="E265" s="207" t="s">
        <v>1628</v>
      </c>
      <c r="F265" s="208" t="s">
        <v>1629</v>
      </c>
      <c r="G265" s="208"/>
      <c r="H265" s="208"/>
      <c r="I265" s="208"/>
      <c r="J265" s="209" t="s">
        <v>221</v>
      </c>
      <c r="K265" s="210" t="n">
        <v>11</v>
      </c>
      <c r="L265" s="211" t="n">
        <v>0</v>
      </c>
      <c r="M265" s="211"/>
      <c r="N265" s="212" t="n">
        <f aca="false">ROUND(L265*K265,2)</f>
        <v>0</v>
      </c>
      <c r="O265" s="212"/>
      <c r="P265" s="212"/>
      <c r="Q265" s="212"/>
      <c r="R265" s="173"/>
      <c r="T265" s="213"/>
      <c r="U265" s="44" t="s">
        <v>41</v>
      </c>
      <c r="V265" s="34"/>
      <c r="W265" s="214" t="n">
        <f aca="false">V265*K265</f>
        <v>0</v>
      </c>
      <c r="X265" s="214" t="n">
        <v>0</v>
      </c>
      <c r="Y265" s="214" t="n">
        <f aca="false">X265*K265</f>
        <v>0</v>
      </c>
      <c r="Z265" s="214" t="n">
        <v>0</v>
      </c>
      <c r="AA265" s="215" t="n">
        <f aca="false">Z265*K265</f>
        <v>0</v>
      </c>
      <c r="AR265" s="10" t="s">
        <v>181</v>
      </c>
      <c r="AT265" s="10" t="s">
        <v>177</v>
      </c>
      <c r="AU265" s="10" t="s">
        <v>88</v>
      </c>
      <c r="AY265" s="10" t="s">
        <v>175</v>
      </c>
      <c r="BE265" s="134" t="n">
        <f aca="false">IF(U265="základní",N265,0)</f>
        <v>0</v>
      </c>
      <c r="BF265" s="134" t="n">
        <f aca="false">IF(U265="snížená",N265,0)</f>
        <v>0</v>
      </c>
      <c r="BG265" s="134" t="n">
        <f aca="false">IF(U265="zákl. přenesená",N265,0)</f>
        <v>0</v>
      </c>
      <c r="BH265" s="134" t="n">
        <f aca="false">IF(U265="sníž. přenesená",N265,0)</f>
        <v>0</v>
      </c>
      <c r="BI265" s="134" t="n">
        <f aca="false">IF(U265="nulová",N265,0)</f>
        <v>0</v>
      </c>
      <c r="BJ265" s="10" t="s">
        <v>83</v>
      </c>
      <c r="BK265" s="134" t="n">
        <f aca="false">ROUND(L265*K265,2)</f>
        <v>0</v>
      </c>
      <c r="BL265" s="10" t="s">
        <v>181</v>
      </c>
      <c r="BM265" s="10" t="s">
        <v>1630</v>
      </c>
    </row>
    <row collapsed="false" customFormat="true" customHeight="true" hidden="false" ht="22.5" outlineLevel="0" r="266" s="216">
      <c r="B266" s="217"/>
      <c r="C266" s="218"/>
      <c r="D266" s="218"/>
      <c r="E266" s="219"/>
      <c r="F266" s="220" t="s">
        <v>1631</v>
      </c>
      <c r="G266" s="220"/>
      <c r="H266" s="220"/>
      <c r="I266" s="220"/>
      <c r="J266" s="218"/>
      <c r="K266" s="221" t="n">
        <v>2</v>
      </c>
      <c r="L266" s="218"/>
      <c r="M266" s="218"/>
      <c r="N266" s="218"/>
      <c r="O266" s="218"/>
      <c r="P266" s="218"/>
      <c r="Q266" s="218"/>
      <c r="R266" s="222"/>
      <c r="T266" s="223"/>
      <c r="U266" s="218"/>
      <c r="V266" s="218"/>
      <c r="W266" s="218"/>
      <c r="X266" s="218"/>
      <c r="Y266" s="218"/>
      <c r="Z266" s="218"/>
      <c r="AA266" s="224"/>
      <c r="AT266" s="225" t="s">
        <v>201</v>
      </c>
      <c r="AU266" s="225" t="s">
        <v>88</v>
      </c>
      <c r="AV266" s="216" t="s">
        <v>88</v>
      </c>
      <c r="AW266" s="216" t="s">
        <v>33</v>
      </c>
      <c r="AX266" s="216" t="s">
        <v>76</v>
      </c>
      <c r="AY266" s="225" t="s">
        <v>175</v>
      </c>
    </row>
    <row collapsed="false" customFormat="true" customHeight="true" hidden="false" ht="22.5" outlineLevel="0" r="267" s="216">
      <c r="B267" s="217"/>
      <c r="C267" s="218"/>
      <c r="D267" s="218"/>
      <c r="E267" s="219"/>
      <c r="F267" s="227" t="s">
        <v>1632</v>
      </c>
      <c r="G267" s="227"/>
      <c r="H267" s="227"/>
      <c r="I267" s="227"/>
      <c r="J267" s="218"/>
      <c r="K267" s="221" t="n">
        <v>9</v>
      </c>
      <c r="L267" s="218"/>
      <c r="M267" s="218"/>
      <c r="N267" s="218"/>
      <c r="O267" s="218"/>
      <c r="P267" s="218"/>
      <c r="Q267" s="218"/>
      <c r="R267" s="222"/>
      <c r="T267" s="223"/>
      <c r="U267" s="218"/>
      <c r="V267" s="218"/>
      <c r="W267" s="218"/>
      <c r="X267" s="218"/>
      <c r="Y267" s="218"/>
      <c r="Z267" s="218"/>
      <c r="AA267" s="224"/>
      <c r="AT267" s="225" t="s">
        <v>201</v>
      </c>
      <c r="AU267" s="225" t="s">
        <v>88</v>
      </c>
      <c r="AV267" s="216" t="s">
        <v>88</v>
      </c>
      <c r="AW267" s="216" t="s">
        <v>33</v>
      </c>
      <c r="AX267" s="216" t="s">
        <v>76</v>
      </c>
      <c r="AY267" s="225" t="s">
        <v>175</v>
      </c>
    </row>
    <row collapsed="false" customFormat="true" customHeight="true" hidden="false" ht="22.5" outlineLevel="0" r="268" s="228">
      <c r="B268" s="229"/>
      <c r="C268" s="230"/>
      <c r="D268" s="230"/>
      <c r="E268" s="231"/>
      <c r="F268" s="232" t="s">
        <v>214</v>
      </c>
      <c r="G268" s="232"/>
      <c r="H268" s="232"/>
      <c r="I268" s="232"/>
      <c r="J268" s="230"/>
      <c r="K268" s="233" t="n">
        <v>11</v>
      </c>
      <c r="L268" s="230"/>
      <c r="M268" s="230"/>
      <c r="N268" s="230"/>
      <c r="O268" s="230"/>
      <c r="P268" s="230"/>
      <c r="Q268" s="230"/>
      <c r="R268" s="234"/>
      <c r="T268" s="235"/>
      <c r="U268" s="230"/>
      <c r="V268" s="230"/>
      <c r="W268" s="230"/>
      <c r="X268" s="230"/>
      <c r="Y268" s="230"/>
      <c r="Z268" s="230"/>
      <c r="AA268" s="236"/>
      <c r="AT268" s="237" t="s">
        <v>201</v>
      </c>
      <c r="AU268" s="237" t="s">
        <v>88</v>
      </c>
      <c r="AV268" s="228" t="s">
        <v>181</v>
      </c>
      <c r="AW268" s="228" t="s">
        <v>33</v>
      </c>
      <c r="AX268" s="228" t="s">
        <v>83</v>
      </c>
      <c r="AY268" s="237" t="s">
        <v>175</v>
      </c>
    </row>
    <row collapsed="false" customFormat="true" customHeight="true" hidden="false" ht="22.5" outlineLevel="0" r="269" s="32">
      <c r="B269" s="171"/>
      <c r="C269" s="206" t="s">
        <v>368</v>
      </c>
      <c r="D269" s="206" t="s">
        <v>177</v>
      </c>
      <c r="E269" s="207" t="s">
        <v>1633</v>
      </c>
      <c r="F269" s="208" t="s">
        <v>1634</v>
      </c>
      <c r="G269" s="208"/>
      <c r="H269" s="208"/>
      <c r="I269" s="208"/>
      <c r="J269" s="209" t="s">
        <v>221</v>
      </c>
      <c r="K269" s="210" t="n">
        <v>9</v>
      </c>
      <c r="L269" s="211" t="n">
        <v>0</v>
      </c>
      <c r="M269" s="211"/>
      <c r="N269" s="212" t="n">
        <f aca="false">ROUND(L269*K269,2)</f>
        <v>0</v>
      </c>
      <c r="O269" s="212"/>
      <c r="P269" s="212"/>
      <c r="Q269" s="212"/>
      <c r="R269" s="173"/>
      <c r="T269" s="213"/>
      <c r="U269" s="44" t="s">
        <v>41</v>
      </c>
      <c r="V269" s="34"/>
      <c r="W269" s="214" t="n">
        <f aca="false">V269*K269</f>
        <v>0</v>
      </c>
      <c r="X269" s="214" t="n">
        <v>0</v>
      </c>
      <c r="Y269" s="214" t="n">
        <f aca="false">X269*K269</f>
        <v>0</v>
      </c>
      <c r="Z269" s="214" t="n">
        <v>0</v>
      </c>
      <c r="AA269" s="215" t="n">
        <f aca="false">Z269*K269</f>
        <v>0</v>
      </c>
      <c r="AR269" s="10" t="s">
        <v>181</v>
      </c>
      <c r="AT269" s="10" t="s">
        <v>177</v>
      </c>
      <c r="AU269" s="10" t="s">
        <v>88</v>
      </c>
      <c r="AY269" s="10" t="s">
        <v>175</v>
      </c>
      <c r="BE269" s="134" t="n">
        <f aca="false">IF(U269="základní",N269,0)</f>
        <v>0</v>
      </c>
      <c r="BF269" s="134" t="n">
        <f aca="false">IF(U269="snížená",N269,0)</f>
        <v>0</v>
      </c>
      <c r="BG269" s="134" t="n">
        <f aca="false">IF(U269="zákl. přenesená",N269,0)</f>
        <v>0</v>
      </c>
      <c r="BH269" s="134" t="n">
        <f aca="false">IF(U269="sníž. přenesená",N269,0)</f>
        <v>0</v>
      </c>
      <c r="BI269" s="134" t="n">
        <f aca="false">IF(U269="nulová",N269,0)</f>
        <v>0</v>
      </c>
      <c r="BJ269" s="10" t="s">
        <v>83</v>
      </c>
      <c r="BK269" s="134" t="n">
        <f aca="false">ROUND(L269*K269,2)</f>
        <v>0</v>
      </c>
      <c r="BL269" s="10" t="s">
        <v>181</v>
      </c>
      <c r="BM269" s="10" t="s">
        <v>1635</v>
      </c>
    </row>
    <row collapsed="false" customFormat="true" customHeight="true" hidden="false" ht="22.5" outlineLevel="0" r="270" s="216">
      <c r="B270" s="217"/>
      <c r="C270" s="218"/>
      <c r="D270" s="218"/>
      <c r="E270" s="219"/>
      <c r="F270" s="220" t="s">
        <v>1509</v>
      </c>
      <c r="G270" s="220"/>
      <c r="H270" s="220"/>
      <c r="I270" s="220"/>
      <c r="J270" s="218"/>
      <c r="K270" s="221" t="n">
        <v>9</v>
      </c>
      <c r="L270" s="218"/>
      <c r="M270" s="218"/>
      <c r="N270" s="218"/>
      <c r="O270" s="218"/>
      <c r="P270" s="218"/>
      <c r="Q270" s="218"/>
      <c r="R270" s="222"/>
      <c r="T270" s="223"/>
      <c r="U270" s="218"/>
      <c r="V270" s="218"/>
      <c r="W270" s="218"/>
      <c r="X270" s="218"/>
      <c r="Y270" s="218"/>
      <c r="Z270" s="218"/>
      <c r="AA270" s="224"/>
      <c r="AT270" s="225" t="s">
        <v>201</v>
      </c>
      <c r="AU270" s="225" t="s">
        <v>88</v>
      </c>
      <c r="AV270" s="216" t="s">
        <v>88</v>
      </c>
      <c r="AW270" s="216" t="s">
        <v>33</v>
      </c>
      <c r="AX270" s="216" t="s">
        <v>76</v>
      </c>
      <c r="AY270" s="225" t="s">
        <v>175</v>
      </c>
    </row>
    <row collapsed="false" customFormat="true" customHeight="true" hidden="false" ht="22.5" outlineLevel="0" r="271" s="228">
      <c r="B271" s="229"/>
      <c r="C271" s="230"/>
      <c r="D271" s="230"/>
      <c r="E271" s="231"/>
      <c r="F271" s="232" t="s">
        <v>214</v>
      </c>
      <c r="G271" s="232"/>
      <c r="H271" s="232"/>
      <c r="I271" s="232"/>
      <c r="J271" s="230"/>
      <c r="K271" s="233" t="n">
        <v>9</v>
      </c>
      <c r="L271" s="230"/>
      <c r="M271" s="230"/>
      <c r="N271" s="230"/>
      <c r="O271" s="230"/>
      <c r="P271" s="230"/>
      <c r="Q271" s="230"/>
      <c r="R271" s="234"/>
      <c r="T271" s="235"/>
      <c r="U271" s="230"/>
      <c r="V271" s="230"/>
      <c r="W271" s="230"/>
      <c r="X271" s="230"/>
      <c r="Y271" s="230"/>
      <c r="Z271" s="230"/>
      <c r="AA271" s="236"/>
      <c r="AT271" s="237" t="s">
        <v>201</v>
      </c>
      <c r="AU271" s="237" t="s">
        <v>88</v>
      </c>
      <c r="AV271" s="228" t="s">
        <v>181</v>
      </c>
      <c r="AW271" s="228" t="s">
        <v>33</v>
      </c>
      <c r="AX271" s="228" t="s">
        <v>83</v>
      </c>
      <c r="AY271" s="237" t="s">
        <v>175</v>
      </c>
    </row>
    <row collapsed="false" customFormat="true" customHeight="true" hidden="false" ht="31.5" outlineLevel="0" r="272" s="32">
      <c r="B272" s="171"/>
      <c r="C272" s="206" t="s">
        <v>605</v>
      </c>
      <c r="D272" s="206" t="s">
        <v>177</v>
      </c>
      <c r="E272" s="207" t="s">
        <v>1636</v>
      </c>
      <c r="F272" s="208" t="s">
        <v>1637</v>
      </c>
      <c r="G272" s="208"/>
      <c r="H272" s="208"/>
      <c r="I272" s="208"/>
      <c r="J272" s="209" t="s">
        <v>221</v>
      </c>
      <c r="K272" s="210" t="n">
        <v>9</v>
      </c>
      <c r="L272" s="211" t="n">
        <v>0</v>
      </c>
      <c r="M272" s="211"/>
      <c r="N272" s="212" t="n">
        <f aca="false">ROUND(L272*K272,2)</f>
        <v>0</v>
      </c>
      <c r="O272" s="212"/>
      <c r="P272" s="212"/>
      <c r="Q272" s="212"/>
      <c r="R272" s="173"/>
      <c r="T272" s="213"/>
      <c r="U272" s="44" t="s">
        <v>41</v>
      </c>
      <c r="V272" s="34"/>
      <c r="W272" s="214" t="n">
        <f aca="false">V272*K272</f>
        <v>0</v>
      </c>
      <c r="X272" s="214" t="n">
        <v>0</v>
      </c>
      <c r="Y272" s="214" t="n">
        <f aca="false">X272*K272</f>
        <v>0</v>
      </c>
      <c r="Z272" s="214" t="n">
        <v>0</v>
      </c>
      <c r="AA272" s="215" t="n">
        <f aca="false">Z272*K272</f>
        <v>0</v>
      </c>
      <c r="AR272" s="10" t="s">
        <v>181</v>
      </c>
      <c r="AT272" s="10" t="s">
        <v>177</v>
      </c>
      <c r="AU272" s="10" t="s">
        <v>88</v>
      </c>
      <c r="AY272" s="10" t="s">
        <v>175</v>
      </c>
      <c r="BE272" s="134" t="n">
        <f aca="false">IF(U272="základní",N272,0)</f>
        <v>0</v>
      </c>
      <c r="BF272" s="134" t="n">
        <f aca="false">IF(U272="snížená",N272,0)</f>
        <v>0</v>
      </c>
      <c r="BG272" s="134" t="n">
        <f aca="false">IF(U272="zákl. přenesená",N272,0)</f>
        <v>0</v>
      </c>
      <c r="BH272" s="134" t="n">
        <f aca="false">IF(U272="sníž. přenesená",N272,0)</f>
        <v>0</v>
      </c>
      <c r="BI272" s="134" t="n">
        <f aca="false">IF(U272="nulová",N272,0)</f>
        <v>0</v>
      </c>
      <c r="BJ272" s="10" t="s">
        <v>83</v>
      </c>
      <c r="BK272" s="134" t="n">
        <f aca="false">ROUND(L272*K272,2)</f>
        <v>0</v>
      </c>
      <c r="BL272" s="10" t="s">
        <v>181</v>
      </c>
      <c r="BM272" s="10" t="s">
        <v>1638</v>
      </c>
    </row>
    <row collapsed="false" customFormat="true" customHeight="true" hidden="false" ht="22.5" outlineLevel="0" r="273" s="216">
      <c r="B273" s="217"/>
      <c r="C273" s="218"/>
      <c r="D273" s="218"/>
      <c r="E273" s="219"/>
      <c r="F273" s="220" t="s">
        <v>1509</v>
      </c>
      <c r="G273" s="220"/>
      <c r="H273" s="220"/>
      <c r="I273" s="220"/>
      <c r="J273" s="218"/>
      <c r="K273" s="221" t="n">
        <v>9</v>
      </c>
      <c r="L273" s="218"/>
      <c r="M273" s="218"/>
      <c r="N273" s="218"/>
      <c r="O273" s="218"/>
      <c r="P273" s="218"/>
      <c r="Q273" s="218"/>
      <c r="R273" s="222"/>
      <c r="T273" s="223"/>
      <c r="U273" s="218"/>
      <c r="V273" s="218"/>
      <c r="W273" s="218"/>
      <c r="X273" s="218"/>
      <c r="Y273" s="218"/>
      <c r="Z273" s="218"/>
      <c r="AA273" s="224"/>
      <c r="AT273" s="225" t="s">
        <v>201</v>
      </c>
      <c r="AU273" s="225" t="s">
        <v>88</v>
      </c>
      <c r="AV273" s="216" t="s">
        <v>88</v>
      </c>
      <c r="AW273" s="216" t="s">
        <v>33</v>
      </c>
      <c r="AX273" s="216" t="s">
        <v>76</v>
      </c>
      <c r="AY273" s="225" t="s">
        <v>175</v>
      </c>
    </row>
    <row collapsed="false" customFormat="true" customHeight="true" hidden="false" ht="22.5" outlineLevel="0" r="274" s="228">
      <c r="B274" s="229"/>
      <c r="C274" s="230"/>
      <c r="D274" s="230"/>
      <c r="E274" s="231"/>
      <c r="F274" s="232" t="s">
        <v>214</v>
      </c>
      <c r="G274" s="232"/>
      <c r="H274" s="232"/>
      <c r="I274" s="232"/>
      <c r="J274" s="230"/>
      <c r="K274" s="233" t="n">
        <v>9</v>
      </c>
      <c r="L274" s="230"/>
      <c r="M274" s="230"/>
      <c r="N274" s="230"/>
      <c r="O274" s="230"/>
      <c r="P274" s="230"/>
      <c r="Q274" s="230"/>
      <c r="R274" s="234"/>
      <c r="T274" s="235"/>
      <c r="U274" s="230"/>
      <c r="V274" s="230"/>
      <c r="W274" s="230"/>
      <c r="X274" s="230"/>
      <c r="Y274" s="230"/>
      <c r="Z274" s="230"/>
      <c r="AA274" s="236"/>
      <c r="AT274" s="237" t="s">
        <v>201</v>
      </c>
      <c r="AU274" s="237" t="s">
        <v>88</v>
      </c>
      <c r="AV274" s="228" t="s">
        <v>181</v>
      </c>
      <c r="AW274" s="228" t="s">
        <v>33</v>
      </c>
      <c r="AX274" s="228" t="s">
        <v>83</v>
      </c>
      <c r="AY274" s="237" t="s">
        <v>175</v>
      </c>
    </row>
    <row collapsed="false" customFormat="true" customHeight="true" hidden="false" ht="31.5" outlineLevel="0" r="275" s="32">
      <c r="B275" s="171"/>
      <c r="C275" s="206" t="s">
        <v>615</v>
      </c>
      <c r="D275" s="206" t="s">
        <v>177</v>
      </c>
      <c r="E275" s="207" t="s">
        <v>1639</v>
      </c>
      <c r="F275" s="208" t="s">
        <v>1640</v>
      </c>
      <c r="G275" s="208"/>
      <c r="H275" s="208"/>
      <c r="I275" s="208"/>
      <c r="J275" s="209" t="s">
        <v>221</v>
      </c>
      <c r="K275" s="210" t="n">
        <v>9</v>
      </c>
      <c r="L275" s="211" t="n">
        <v>0</v>
      </c>
      <c r="M275" s="211"/>
      <c r="N275" s="212" t="n">
        <f aca="false">ROUND(L275*K275,2)</f>
        <v>0</v>
      </c>
      <c r="O275" s="212"/>
      <c r="P275" s="212"/>
      <c r="Q275" s="212"/>
      <c r="R275" s="173"/>
      <c r="T275" s="213"/>
      <c r="U275" s="44" t="s">
        <v>41</v>
      </c>
      <c r="V275" s="34"/>
      <c r="W275" s="214" t="n">
        <f aca="false">V275*K275</f>
        <v>0</v>
      </c>
      <c r="X275" s="214" t="n">
        <v>0</v>
      </c>
      <c r="Y275" s="214" t="n">
        <f aca="false">X275*K275</f>
        <v>0</v>
      </c>
      <c r="Z275" s="214" t="n">
        <v>0</v>
      </c>
      <c r="AA275" s="215" t="n">
        <f aca="false">Z275*K275</f>
        <v>0</v>
      </c>
      <c r="AR275" s="10" t="s">
        <v>181</v>
      </c>
      <c r="AT275" s="10" t="s">
        <v>177</v>
      </c>
      <c r="AU275" s="10" t="s">
        <v>88</v>
      </c>
      <c r="AY275" s="10" t="s">
        <v>175</v>
      </c>
      <c r="BE275" s="134" t="n">
        <f aca="false">IF(U275="základní",N275,0)</f>
        <v>0</v>
      </c>
      <c r="BF275" s="134" t="n">
        <f aca="false">IF(U275="snížená",N275,0)</f>
        <v>0</v>
      </c>
      <c r="BG275" s="134" t="n">
        <f aca="false">IF(U275="zákl. přenesená",N275,0)</f>
        <v>0</v>
      </c>
      <c r="BH275" s="134" t="n">
        <f aca="false">IF(U275="sníž. přenesená",N275,0)</f>
        <v>0</v>
      </c>
      <c r="BI275" s="134" t="n">
        <f aca="false">IF(U275="nulová",N275,0)</f>
        <v>0</v>
      </c>
      <c r="BJ275" s="10" t="s">
        <v>83</v>
      </c>
      <c r="BK275" s="134" t="n">
        <f aca="false">ROUND(L275*K275,2)</f>
        <v>0</v>
      </c>
      <c r="BL275" s="10" t="s">
        <v>181</v>
      </c>
      <c r="BM275" s="10" t="s">
        <v>1641</v>
      </c>
    </row>
    <row collapsed="false" customFormat="true" customHeight="true" hidden="false" ht="22.5" outlineLevel="0" r="276" s="238">
      <c r="B276" s="239"/>
      <c r="C276" s="240"/>
      <c r="D276" s="240"/>
      <c r="E276" s="241"/>
      <c r="F276" s="242" t="s">
        <v>1499</v>
      </c>
      <c r="G276" s="242"/>
      <c r="H276" s="242"/>
      <c r="I276" s="242"/>
      <c r="J276" s="240"/>
      <c r="K276" s="241"/>
      <c r="L276" s="240"/>
      <c r="M276" s="240"/>
      <c r="N276" s="240"/>
      <c r="O276" s="240"/>
      <c r="P276" s="240"/>
      <c r="Q276" s="240"/>
      <c r="R276" s="243"/>
      <c r="T276" s="244"/>
      <c r="U276" s="240"/>
      <c r="V276" s="240"/>
      <c r="W276" s="240"/>
      <c r="X276" s="240"/>
      <c r="Y276" s="240"/>
      <c r="Z276" s="240"/>
      <c r="AA276" s="245"/>
      <c r="AT276" s="246" t="s">
        <v>201</v>
      </c>
      <c r="AU276" s="246" t="s">
        <v>88</v>
      </c>
      <c r="AV276" s="238" t="s">
        <v>83</v>
      </c>
      <c r="AW276" s="238" t="s">
        <v>33</v>
      </c>
      <c r="AX276" s="238" t="s">
        <v>76</v>
      </c>
      <c r="AY276" s="246" t="s">
        <v>175</v>
      </c>
    </row>
    <row collapsed="false" customFormat="true" customHeight="true" hidden="false" ht="22.5" outlineLevel="0" r="277" s="216">
      <c r="B277" s="217"/>
      <c r="C277" s="218"/>
      <c r="D277" s="218"/>
      <c r="E277" s="219"/>
      <c r="F277" s="227" t="s">
        <v>1509</v>
      </c>
      <c r="G277" s="227"/>
      <c r="H277" s="227"/>
      <c r="I277" s="227"/>
      <c r="J277" s="218"/>
      <c r="K277" s="221" t="n">
        <v>9</v>
      </c>
      <c r="L277" s="218"/>
      <c r="M277" s="218"/>
      <c r="N277" s="218"/>
      <c r="O277" s="218"/>
      <c r="P277" s="218"/>
      <c r="Q277" s="218"/>
      <c r="R277" s="222"/>
      <c r="T277" s="223"/>
      <c r="U277" s="218"/>
      <c r="V277" s="218"/>
      <c r="W277" s="218"/>
      <c r="X277" s="218"/>
      <c r="Y277" s="218"/>
      <c r="Z277" s="218"/>
      <c r="AA277" s="224"/>
      <c r="AT277" s="225" t="s">
        <v>201</v>
      </c>
      <c r="AU277" s="225" t="s">
        <v>88</v>
      </c>
      <c r="AV277" s="216" t="s">
        <v>88</v>
      </c>
      <c r="AW277" s="216" t="s">
        <v>33</v>
      </c>
      <c r="AX277" s="216" t="s">
        <v>76</v>
      </c>
      <c r="AY277" s="225" t="s">
        <v>175</v>
      </c>
    </row>
    <row collapsed="false" customFormat="true" customHeight="true" hidden="false" ht="22.5" outlineLevel="0" r="278" s="228">
      <c r="B278" s="229"/>
      <c r="C278" s="230"/>
      <c r="D278" s="230"/>
      <c r="E278" s="231"/>
      <c r="F278" s="232" t="s">
        <v>214</v>
      </c>
      <c r="G278" s="232"/>
      <c r="H278" s="232"/>
      <c r="I278" s="232"/>
      <c r="J278" s="230"/>
      <c r="K278" s="233" t="n">
        <v>9</v>
      </c>
      <c r="L278" s="230"/>
      <c r="M278" s="230"/>
      <c r="N278" s="230"/>
      <c r="O278" s="230"/>
      <c r="P278" s="230"/>
      <c r="Q278" s="230"/>
      <c r="R278" s="234"/>
      <c r="T278" s="235"/>
      <c r="U278" s="230"/>
      <c r="V278" s="230"/>
      <c r="W278" s="230"/>
      <c r="X278" s="230"/>
      <c r="Y278" s="230"/>
      <c r="Z278" s="230"/>
      <c r="AA278" s="236"/>
      <c r="AT278" s="237" t="s">
        <v>201</v>
      </c>
      <c r="AU278" s="237" t="s">
        <v>88</v>
      </c>
      <c r="AV278" s="228" t="s">
        <v>181</v>
      </c>
      <c r="AW278" s="228" t="s">
        <v>33</v>
      </c>
      <c r="AX278" s="228" t="s">
        <v>83</v>
      </c>
      <c r="AY278" s="237" t="s">
        <v>175</v>
      </c>
    </row>
    <row collapsed="false" customFormat="true" customHeight="true" hidden="false" ht="29.85" outlineLevel="0" r="279" s="193">
      <c r="B279" s="194"/>
      <c r="C279" s="195"/>
      <c r="D279" s="204" t="s">
        <v>136</v>
      </c>
      <c r="E279" s="204"/>
      <c r="F279" s="204"/>
      <c r="G279" s="204"/>
      <c r="H279" s="204"/>
      <c r="I279" s="204"/>
      <c r="J279" s="204"/>
      <c r="K279" s="204"/>
      <c r="L279" s="204"/>
      <c r="M279" s="204"/>
      <c r="N279" s="205" t="n">
        <f aca="false">BK279</f>
        <v>0</v>
      </c>
      <c r="O279" s="205"/>
      <c r="P279" s="205"/>
      <c r="Q279" s="205"/>
      <c r="R279" s="197"/>
      <c r="T279" s="198"/>
      <c r="U279" s="195"/>
      <c r="V279" s="195"/>
      <c r="W279" s="199" t="n">
        <f aca="false">SUM(W280:W284)</f>
        <v>0</v>
      </c>
      <c r="X279" s="195"/>
      <c r="Y279" s="199" t="n">
        <f aca="false">SUM(Y280:Y284)</f>
        <v>0</v>
      </c>
      <c r="Z279" s="195"/>
      <c r="AA279" s="200" t="n">
        <f aca="false">SUM(AA280:AA284)</f>
        <v>0</v>
      </c>
      <c r="AR279" s="201" t="s">
        <v>83</v>
      </c>
      <c r="AT279" s="202" t="s">
        <v>75</v>
      </c>
      <c r="AU279" s="202" t="s">
        <v>83</v>
      </c>
      <c r="AY279" s="201" t="s">
        <v>175</v>
      </c>
      <c r="BK279" s="203" t="n">
        <f aca="false">SUM(BK280:BK284)</f>
        <v>0</v>
      </c>
    </row>
    <row collapsed="false" customFormat="true" customHeight="true" hidden="false" ht="31.5" outlineLevel="0" r="280" s="32">
      <c r="B280" s="171"/>
      <c r="C280" s="206" t="s">
        <v>620</v>
      </c>
      <c r="D280" s="206" t="s">
        <v>177</v>
      </c>
      <c r="E280" s="207" t="s">
        <v>1642</v>
      </c>
      <c r="F280" s="208" t="s">
        <v>1643</v>
      </c>
      <c r="G280" s="208"/>
      <c r="H280" s="208"/>
      <c r="I280" s="208"/>
      <c r="J280" s="209" t="s">
        <v>221</v>
      </c>
      <c r="K280" s="210" t="n">
        <v>2</v>
      </c>
      <c r="L280" s="211" t="n">
        <v>0</v>
      </c>
      <c r="M280" s="211"/>
      <c r="N280" s="212" t="n">
        <f aca="false">ROUND(L280*K280,2)</f>
        <v>0</v>
      </c>
      <c r="O280" s="212"/>
      <c r="P280" s="212"/>
      <c r="Q280" s="212"/>
      <c r="R280" s="173"/>
      <c r="T280" s="213"/>
      <c r="U280" s="44" t="s">
        <v>41</v>
      </c>
      <c r="V280" s="34"/>
      <c r="W280" s="214" t="n">
        <f aca="false">V280*K280</f>
        <v>0</v>
      </c>
      <c r="X280" s="214" t="n">
        <v>0</v>
      </c>
      <c r="Y280" s="214" t="n">
        <f aca="false">X280*K280</f>
        <v>0</v>
      </c>
      <c r="Z280" s="214" t="n">
        <v>0</v>
      </c>
      <c r="AA280" s="215" t="n">
        <f aca="false">Z280*K280</f>
        <v>0</v>
      </c>
      <c r="AR280" s="10" t="s">
        <v>181</v>
      </c>
      <c r="AT280" s="10" t="s">
        <v>177</v>
      </c>
      <c r="AU280" s="10" t="s">
        <v>88</v>
      </c>
      <c r="AY280" s="10" t="s">
        <v>175</v>
      </c>
      <c r="BE280" s="134" t="n">
        <f aca="false">IF(U280="základní",N280,0)</f>
        <v>0</v>
      </c>
      <c r="BF280" s="134" t="n">
        <f aca="false">IF(U280="snížená",N280,0)</f>
        <v>0</v>
      </c>
      <c r="BG280" s="134" t="n">
        <f aca="false">IF(U280="zákl. přenesená",N280,0)</f>
        <v>0</v>
      </c>
      <c r="BH280" s="134" t="n">
        <f aca="false">IF(U280="sníž. přenesená",N280,0)</f>
        <v>0</v>
      </c>
      <c r="BI280" s="134" t="n">
        <f aca="false">IF(U280="nulová",N280,0)</f>
        <v>0</v>
      </c>
      <c r="BJ280" s="10" t="s">
        <v>83</v>
      </c>
      <c r="BK280" s="134" t="n">
        <f aca="false">ROUND(L280*K280,2)</f>
        <v>0</v>
      </c>
      <c r="BL280" s="10" t="s">
        <v>181</v>
      </c>
      <c r="BM280" s="10" t="s">
        <v>1644</v>
      </c>
    </row>
    <row collapsed="false" customFormat="true" customHeight="true" hidden="false" ht="22.5" outlineLevel="0" r="281" s="238">
      <c r="B281" s="239"/>
      <c r="C281" s="240"/>
      <c r="D281" s="240"/>
      <c r="E281" s="241"/>
      <c r="F281" s="242" t="s">
        <v>1504</v>
      </c>
      <c r="G281" s="242"/>
      <c r="H281" s="242"/>
      <c r="I281" s="242"/>
      <c r="J281" s="240"/>
      <c r="K281" s="241"/>
      <c r="L281" s="240"/>
      <c r="M281" s="240"/>
      <c r="N281" s="240"/>
      <c r="O281" s="240"/>
      <c r="P281" s="240"/>
      <c r="Q281" s="240"/>
      <c r="R281" s="243"/>
      <c r="T281" s="244"/>
      <c r="U281" s="240"/>
      <c r="V281" s="240"/>
      <c r="W281" s="240"/>
      <c r="X281" s="240"/>
      <c r="Y281" s="240"/>
      <c r="Z281" s="240"/>
      <c r="AA281" s="245"/>
      <c r="AT281" s="246" t="s">
        <v>201</v>
      </c>
      <c r="AU281" s="246" t="s">
        <v>88</v>
      </c>
      <c r="AV281" s="238" t="s">
        <v>83</v>
      </c>
      <c r="AW281" s="238" t="s">
        <v>33</v>
      </c>
      <c r="AX281" s="238" t="s">
        <v>76</v>
      </c>
      <c r="AY281" s="246" t="s">
        <v>175</v>
      </c>
    </row>
    <row collapsed="false" customFormat="true" customHeight="true" hidden="false" ht="22.5" outlineLevel="0" r="282" s="216">
      <c r="B282" s="217"/>
      <c r="C282" s="218"/>
      <c r="D282" s="218"/>
      <c r="E282" s="219"/>
      <c r="F282" s="227" t="s">
        <v>1500</v>
      </c>
      <c r="G282" s="227"/>
      <c r="H282" s="227"/>
      <c r="I282" s="227"/>
      <c r="J282" s="218"/>
      <c r="K282" s="221" t="n">
        <v>2</v>
      </c>
      <c r="L282" s="218"/>
      <c r="M282" s="218"/>
      <c r="N282" s="218"/>
      <c r="O282" s="218"/>
      <c r="P282" s="218"/>
      <c r="Q282" s="218"/>
      <c r="R282" s="222"/>
      <c r="T282" s="223"/>
      <c r="U282" s="218"/>
      <c r="V282" s="218"/>
      <c r="W282" s="218"/>
      <c r="X282" s="218"/>
      <c r="Y282" s="218"/>
      <c r="Z282" s="218"/>
      <c r="AA282" s="224"/>
      <c r="AT282" s="225" t="s">
        <v>201</v>
      </c>
      <c r="AU282" s="225" t="s">
        <v>88</v>
      </c>
      <c r="AV282" s="216" t="s">
        <v>88</v>
      </c>
      <c r="AW282" s="216" t="s">
        <v>33</v>
      </c>
      <c r="AX282" s="216" t="s">
        <v>76</v>
      </c>
      <c r="AY282" s="225" t="s">
        <v>175</v>
      </c>
    </row>
    <row collapsed="false" customFormat="true" customHeight="true" hidden="false" ht="22.5" outlineLevel="0" r="283" s="228">
      <c r="B283" s="229"/>
      <c r="C283" s="230"/>
      <c r="D283" s="230"/>
      <c r="E283" s="231"/>
      <c r="F283" s="232" t="s">
        <v>214</v>
      </c>
      <c r="G283" s="232"/>
      <c r="H283" s="232"/>
      <c r="I283" s="232"/>
      <c r="J283" s="230"/>
      <c r="K283" s="233" t="n">
        <v>2</v>
      </c>
      <c r="L283" s="230"/>
      <c r="M283" s="230"/>
      <c r="N283" s="230"/>
      <c r="O283" s="230"/>
      <c r="P283" s="230"/>
      <c r="Q283" s="230"/>
      <c r="R283" s="234"/>
      <c r="T283" s="235"/>
      <c r="U283" s="230"/>
      <c r="V283" s="230"/>
      <c r="W283" s="230"/>
      <c r="X283" s="230"/>
      <c r="Y283" s="230"/>
      <c r="Z283" s="230"/>
      <c r="AA283" s="236"/>
      <c r="AT283" s="237" t="s">
        <v>201</v>
      </c>
      <c r="AU283" s="237" t="s">
        <v>88</v>
      </c>
      <c r="AV283" s="228" t="s">
        <v>181</v>
      </c>
      <c r="AW283" s="228" t="s">
        <v>33</v>
      </c>
      <c r="AX283" s="228" t="s">
        <v>83</v>
      </c>
      <c r="AY283" s="237" t="s">
        <v>175</v>
      </c>
    </row>
    <row collapsed="false" customFormat="true" customHeight="true" hidden="false" ht="22.5" outlineLevel="0" r="284" s="32">
      <c r="B284" s="171"/>
      <c r="C284" s="248" t="s">
        <v>627</v>
      </c>
      <c r="D284" s="248" t="s">
        <v>295</v>
      </c>
      <c r="E284" s="249" t="s">
        <v>1645</v>
      </c>
      <c r="F284" s="250" t="s">
        <v>1646</v>
      </c>
      <c r="G284" s="250"/>
      <c r="H284" s="250"/>
      <c r="I284" s="250"/>
      <c r="J284" s="251" t="s">
        <v>221</v>
      </c>
      <c r="K284" s="252" t="n">
        <v>2.04</v>
      </c>
      <c r="L284" s="253" t="n">
        <v>0</v>
      </c>
      <c r="M284" s="253"/>
      <c r="N284" s="254" t="n">
        <f aca="false">ROUND(L284*K284,2)</f>
        <v>0</v>
      </c>
      <c r="O284" s="254"/>
      <c r="P284" s="254"/>
      <c r="Q284" s="254"/>
      <c r="R284" s="173"/>
      <c r="T284" s="213"/>
      <c r="U284" s="44" t="s">
        <v>41</v>
      </c>
      <c r="V284" s="34"/>
      <c r="W284" s="214" t="n">
        <f aca="false">V284*K284</f>
        <v>0</v>
      </c>
      <c r="X284" s="214" t="n">
        <v>0</v>
      </c>
      <c r="Y284" s="214" t="n">
        <f aca="false">X284*K284</f>
        <v>0</v>
      </c>
      <c r="Z284" s="214" t="n">
        <v>0</v>
      </c>
      <c r="AA284" s="215" t="n">
        <f aca="false">Z284*K284</f>
        <v>0</v>
      </c>
      <c r="AR284" s="10" t="s">
        <v>258</v>
      </c>
      <c r="AT284" s="10" t="s">
        <v>295</v>
      </c>
      <c r="AU284" s="10" t="s">
        <v>88</v>
      </c>
      <c r="AY284" s="10" t="s">
        <v>175</v>
      </c>
      <c r="BE284" s="134" t="n">
        <f aca="false">IF(U284="základní",N284,0)</f>
        <v>0</v>
      </c>
      <c r="BF284" s="134" t="n">
        <f aca="false">IF(U284="snížená",N284,0)</f>
        <v>0</v>
      </c>
      <c r="BG284" s="134" t="n">
        <f aca="false">IF(U284="zákl. přenesená",N284,0)</f>
        <v>0</v>
      </c>
      <c r="BH284" s="134" t="n">
        <f aca="false">IF(U284="sníž. přenesená",N284,0)</f>
        <v>0</v>
      </c>
      <c r="BI284" s="134" t="n">
        <f aca="false">IF(U284="nulová",N284,0)</f>
        <v>0</v>
      </c>
      <c r="BJ284" s="10" t="s">
        <v>83</v>
      </c>
      <c r="BK284" s="134" t="n">
        <f aca="false">ROUND(L284*K284,2)</f>
        <v>0</v>
      </c>
      <c r="BL284" s="10" t="s">
        <v>181</v>
      </c>
      <c r="BM284" s="10" t="s">
        <v>1647</v>
      </c>
    </row>
    <row collapsed="false" customFormat="true" customHeight="true" hidden="false" ht="29.85" outlineLevel="0" r="285" s="193">
      <c r="B285" s="194"/>
      <c r="C285" s="195"/>
      <c r="D285" s="204" t="s">
        <v>1490</v>
      </c>
      <c r="E285" s="204"/>
      <c r="F285" s="204"/>
      <c r="G285" s="204"/>
      <c r="H285" s="204"/>
      <c r="I285" s="204"/>
      <c r="J285" s="204"/>
      <c r="K285" s="204"/>
      <c r="L285" s="204"/>
      <c r="M285" s="204"/>
      <c r="N285" s="226" t="n">
        <f aca="false">BK285</f>
        <v>0</v>
      </c>
      <c r="O285" s="226"/>
      <c r="P285" s="226"/>
      <c r="Q285" s="226"/>
      <c r="R285" s="197"/>
      <c r="T285" s="198"/>
      <c r="U285" s="195"/>
      <c r="V285" s="195"/>
      <c r="W285" s="199" t="n">
        <f aca="false">SUM(W286:W376)</f>
        <v>0</v>
      </c>
      <c r="X285" s="195"/>
      <c r="Y285" s="199" t="n">
        <f aca="false">SUM(Y286:Y376)</f>
        <v>0</v>
      </c>
      <c r="Z285" s="195"/>
      <c r="AA285" s="200" t="n">
        <f aca="false">SUM(AA286:AA376)</f>
        <v>0</v>
      </c>
      <c r="AR285" s="201" t="s">
        <v>83</v>
      </c>
      <c r="AT285" s="202" t="s">
        <v>75</v>
      </c>
      <c r="AU285" s="202" t="s">
        <v>83</v>
      </c>
      <c r="AY285" s="201" t="s">
        <v>175</v>
      </c>
      <c r="BK285" s="203" t="n">
        <f aca="false">SUM(BK286:BK376)</f>
        <v>0</v>
      </c>
    </row>
    <row collapsed="false" customFormat="true" customHeight="true" hidden="false" ht="31.5" outlineLevel="0" r="286" s="32">
      <c r="B286" s="171"/>
      <c r="C286" s="206" t="s">
        <v>640</v>
      </c>
      <c r="D286" s="206" t="s">
        <v>177</v>
      </c>
      <c r="E286" s="207" t="s">
        <v>1648</v>
      </c>
      <c r="F286" s="208" t="s">
        <v>1649</v>
      </c>
      <c r="G286" s="208"/>
      <c r="H286" s="208"/>
      <c r="I286" s="208"/>
      <c r="J286" s="209" t="s">
        <v>303</v>
      </c>
      <c r="K286" s="210" t="n">
        <v>40</v>
      </c>
      <c r="L286" s="211" t="n">
        <v>0</v>
      </c>
      <c r="M286" s="211"/>
      <c r="N286" s="212" t="n">
        <f aca="false">ROUND(L286*K286,2)</f>
        <v>0</v>
      </c>
      <c r="O286" s="212"/>
      <c r="P286" s="212"/>
      <c r="Q286" s="212"/>
      <c r="R286" s="173"/>
      <c r="T286" s="213"/>
      <c r="U286" s="44" t="s">
        <v>41</v>
      </c>
      <c r="V286" s="34"/>
      <c r="W286" s="214" t="n">
        <f aca="false">V286*K286</f>
        <v>0</v>
      </c>
      <c r="X286" s="214" t="n">
        <v>0</v>
      </c>
      <c r="Y286" s="214" t="n">
        <f aca="false">X286*K286</f>
        <v>0</v>
      </c>
      <c r="Z286" s="214" t="n">
        <v>0</v>
      </c>
      <c r="AA286" s="215" t="n">
        <f aca="false">Z286*K286</f>
        <v>0</v>
      </c>
      <c r="AR286" s="10" t="s">
        <v>181</v>
      </c>
      <c r="AT286" s="10" t="s">
        <v>177</v>
      </c>
      <c r="AU286" s="10" t="s">
        <v>88</v>
      </c>
      <c r="AY286" s="10" t="s">
        <v>175</v>
      </c>
      <c r="BE286" s="134" t="n">
        <f aca="false">IF(U286="základní",N286,0)</f>
        <v>0</v>
      </c>
      <c r="BF286" s="134" t="n">
        <f aca="false">IF(U286="snížená",N286,0)</f>
        <v>0</v>
      </c>
      <c r="BG286" s="134" t="n">
        <f aca="false">IF(U286="zákl. přenesená",N286,0)</f>
        <v>0</v>
      </c>
      <c r="BH286" s="134" t="n">
        <f aca="false">IF(U286="sníž. přenesená",N286,0)</f>
        <v>0</v>
      </c>
      <c r="BI286" s="134" t="n">
        <f aca="false">IF(U286="nulová",N286,0)</f>
        <v>0</v>
      </c>
      <c r="BJ286" s="10" t="s">
        <v>83</v>
      </c>
      <c r="BK286" s="134" t="n">
        <f aca="false">ROUND(L286*K286,2)</f>
        <v>0</v>
      </c>
      <c r="BL286" s="10" t="s">
        <v>181</v>
      </c>
      <c r="BM286" s="10" t="s">
        <v>1650</v>
      </c>
    </row>
    <row collapsed="false" customFormat="true" customHeight="true" hidden="false" ht="22.5" outlineLevel="0" r="287" s="238">
      <c r="B287" s="239"/>
      <c r="C287" s="240"/>
      <c r="D287" s="240"/>
      <c r="E287" s="241"/>
      <c r="F287" s="242" t="s">
        <v>1499</v>
      </c>
      <c r="G287" s="242"/>
      <c r="H287" s="242"/>
      <c r="I287" s="242"/>
      <c r="J287" s="240"/>
      <c r="K287" s="241"/>
      <c r="L287" s="240"/>
      <c r="M287" s="240"/>
      <c r="N287" s="240"/>
      <c r="O287" s="240"/>
      <c r="P287" s="240"/>
      <c r="Q287" s="240"/>
      <c r="R287" s="243"/>
      <c r="T287" s="244"/>
      <c r="U287" s="240"/>
      <c r="V287" s="240"/>
      <c r="W287" s="240"/>
      <c r="X287" s="240"/>
      <c r="Y287" s="240"/>
      <c r="Z287" s="240"/>
      <c r="AA287" s="245"/>
      <c r="AT287" s="246" t="s">
        <v>201</v>
      </c>
      <c r="AU287" s="246" t="s">
        <v>88</v>
      </c>
      <c r="AV287" s="238" t="s">
        <v>83</v>
      </c>
      <c r="AW287" s="238" t="s">
        <v>33</v>
      </c>
      <c r="AX287" s="238" t="s">
        <v>76</v>
      </c>
      <c r="AY287" s="246" t="s">
        <v>175</v>
      </c>
    </row>
    <row collapsed="false" customFormat="true" customHeight="true" hidden="false" ht="22.5" outlineLevel="0" r="288" s="216">
      <c r="B288" s="217"/>
      <c r="C288" s="218"/>
      <c r="D288" s="218"/>
      <c r="E288" s="219"/>
      <c r="F288" s="227" t="s">
        <v>1651</v>
      </c>
      <c r="G288" s="227"/>
      <c r="H288" s="227"/>
      <c r="I288" s="227"/>
      <c r="J288" s="218"/>
      <c r="K288" s="221" t="n">
        <v>40</v>
      </c>
      <c r="L288" s="218"/>
      <c r="M288" s="218"/>
      <c r="N288" s="218"/>
      <c r="O288" s="218"/>
      <c r="P288" s="218"/>
      <c r="Q288" s="218"/>
      <c r="R288" s="222"/>
      <c r="T288" s="223"/>
      <c r="U288" s="218"/>
      <c r="V288" s="218"/>
      <c r="W288" s="218"/>
      <c r="X288" s="218"/>
      <c r="Y288" s="218"/>
      <c r="Z288" s="218"/>
      <c r="AA288" s="224"/>
      <c r="AT288" s="225" t="s">
        <v>201</v>
      </c>
      <c r="AU288" s="225" t="s">
        <v>88</v>
      </c>
      <c r="AV288" s="216" t="s">
        <v>88</v>
      </c>
      <c r="AW288" s="216" t="s">
        <v>33</v>
      </c>
      <c r="AX288" s="216" t="s">
        <v>76</v>
      </c>
      <c r="AY288" s="225" t="s">
        <v>175</v>
      </c>
    </row>
    <row collapsed="false" customFormat="true" customHeight="true" hidden="false" ht="22.5" outlineLevel="0" r="289" s="228">
      <c r="B289" s="229"/>
      <c r="C289" s="230"/>
      <c r="D289" s="230"/>
      <c r="E289" s="231"/>
      <c r="F289" s="232" t="s">
        <v>214</v>
      </c>
      <c r="G289" s="232"/>
      <c r="H289" s="232"/>
      <c r="I289" s="232"/>
      <c r="J289" s="230"/>
      <c r="K289" s="233" t="n">
        <v>40</v>
      </c>
      <c r="L289" s="230"/>
      <c r="M289" s="230"/>
      <c r="N289" s="230"/>
      <c r="O289" s="230"/>
      <c r="P289" s="230"/>
      <c r="Q289" s="230"/>
      <c r="R289" s="234"/>
      <c r="T289" s="235"/>
      <c r="U289" s="230"/>
      <c r="V289" s="230"/>
      <c r="W289" s="230"/>
      <c r="X289" s="230"/>
      <c r="Y289" s="230"/>
      <c r="Z289" s="230"/>
      <c r="AA289" s="236"/>
      <c r="AT289" s="237" t="s">
        <v>201</v>
      </c>
      <c r="AU289" s="237" t="s">
        <v>88</v>
      </c>
      <c r="AV289" s="228" t="s">
        <v>181</v>
      </c>
      <c r="AW289" s="228" t="s">
        <v>33</v>
      </c>
      <c r="AX289" s="228" t="s">
        <v>83</v>
      </c>
      <c r="AY289" s="237" t="s">
        <v>175</v>
      </c>
    </row>
    <row collapsed="false" customFormat="true" customHeight="true" hidden="false" ht="31.5" outlineLevel="0" r="290" s="32">
      <c r="B290" s="171"/>
      <c r="C290" s="248" t="s">
        <v>644</v>
      </c>
      <c r="D290" s="248" t="s">
        <v>295</v>
      </c>
      <c r="E290" s="249" t="s">
        <v>1652</v>
      </c>
      <c r="F290" s="250" t="s">
        <v>1653</v>
      </c>
      <c r="G290" s="250"/>
      <c r="H290" s="250"/>
      <c r="I290" s="250"/>
      <c r="J290" s="251" t="s">
        <v>303</v>
      </c>
      <c r="K290" s="252" t="n">
        <v>40</v>
      </c>
      <c r="L290" s="253" t="n">
        <v>0</v>
      </c>
      <c r="M290" s="253"/>
      <c r="N290" s="254" t="n">
        <f aca="false">ROUND(L290*K290,2)</f>
        <v>0</v>
      </c>
      <c r="O290" s="254"/>
      <c r="P290" s="254"/>
      <c r="Q290" s="254"/>
      <c r="R290" s="173"/>
      <c r="T290" s="213"/>
      <c r="U290" s="44" t="s">
        <v>41</v>
      </c>
      <c r="V290" s="34"/>
      <c r="W290" s="214" t="n">
        <f aca="false">V290*K290</f>
        <v>0</v>
      </c>
      <c r="X290" s="214" t="n">
        <v>0</v>
      </c>
      <c r="Y290" s="214" t="n">
        <f aca="false">X290*K290</f>
        <v>0</v>
      </c>
      <c r="Z290" s="214" t="n">
        <v>0</v>
      </c>
      <c r="AA290" s="215" t="n">
        <f aca="false">Z290*K290</f>
        <v>0</v>
      </c>
      <c r="AR290" s="10" t="s">
        <v>258</v>
      </c>
      <c r="AT290" s="10" t="s">
        <v>295</v>
      </c>
      <c r="AU290" s="10" t="s">
        <v>88</v>
      </c>
      <c r="AY290" s="10" t="s">
        <v>175</v>
      </c>
      <c r="BE290" s="134" t="n">
        <f aca="false">IF(U290="základní",N290,0)</f>
        <v>0</v>
      </c>
      <c r="BF290" s="134" t="n">
        <f aca="false">IF(U290="snížená",N290,0)</f>
        <v>0</v>
      </c>
      <c r="BG290" s="134" t="n">
        <f aca="false">IF(U290="zákl. přenesená",N290,0)</f>
        <v>0</v>
      </c>
      <c r="BH290" s="134" t="n">
        <f aca="false">IF(U290="sníž. přenesená",N290,0)</f>
        <v>0</v>
      </c>
      <c r="BI290" s="134" t="n">
        <f aca="false">IF(U290="nulová",N290,0)</f>
        <v>0</v>
      </c>
      <c r="BJ290" s="10" t="s">
        <v>83</v>
      </c>
      <c r="BK290" s="134" t="n">
        <f aca="false">ROUND(L290*K290,2)</f>
        <v>0</v>
      </c>
      <c r="BL290" s="10" t="s">
        <v>181</v>
      </c>
      <c r="BM290" s="10" t="s">
        <v>1654</v>
      </c>
    </row>
    <row collapsed="false" customFormat="true" customHeight="true" hidden="false" ht="22.5" outlineLevel="0" r="291" s="216">
      <c r="B291" s="217"/>
      <c r="C291" s="218"/>
      <c r="D291" s="218"/>
      <c r="E291" s="219"/>
      <c r="F291" s="220" t="s">
        <v>1651</v>
      </c>
      <c r="G291" s="220"/>
      <c r="H291" s="220"/>
      <c r="I291" s="220"/>
      <c r="J291" s="218"/>
      <c r="K291" s="221" t="n">
        <v>40</v>
      </c>
      <c r="L291" s="218"/>
      <c r="M291" s="218"/>
      <c r="N291" s="218"/>
      <c r="O291" s="218"/>
      <c r="P291" s="218"/>
      <c r="Q291" s="218"/>
      <c r="R291" s="222"/>
      <c r="T291" s="223"/>
      <c r="U291" s="218"/>
      <c r="V291" s="218"/>
      <c r="W291" s="218"/>
      <c r="X291" s="218"/>
      <c r="Y291" s="218"/>
      <c r="Z291" s="218"/>
      <c r="AA291" s="224"/>
      <c r="AT291" s="225" t="s">
        <v>201</v>
      </c>
      <c r="AU291" s="225" t="s">
        <v>88</v>
      </c>
      <c r="AV291" s="216" t="s">
        <v>88</v>
      </c>
      <c r="AW291" s="216" t="s">
        <v>33</v>
      </c>
      <c r="AX291" s="216" t="s">
        <v>76</v>
      </c>
      <c r="AY291" s="225" t="s">
        <v>175</v>
      </c>
    </row>
    <row collapsed="false" customFormat="true" customHeight="true" hidden="false" ht="22.5" outlineLevel="0" r="292" s="228">
      <c r="B292" s="229"/>
      <c r="C292" s="230"/>
      <c r="D292" s="230"/>
      <c r="E292" s="231"/>
      <c r="F292" s="232" t="s">
        <v>214</v>
      </c>
      <c r="G292" s="232"/>
      <c r="H292" s="232"/>
      <c r="I292" s="232"/>
      <c r="J292" s="230"/>
      <c r="K292" s="233" t="n">
        <v>40</v>
      </c>
      <c r="L292" s="230"/>
      <c r="M292" s="230"/>
      <c r="N292" s="230"/>
      <c r="O292" s="230"/>
      <c r="P292" s="230"/>
      <c r="Q292" s="230"/>
      <c r="R292" s="234"/>
      <c r="T292" s="235"/>
      <c r="U292" s="230"/>
      <c r="V292" s="230"/>
      <c r="W292" s="230"/>
      <c r="X292" s="230"/>
      <c r="Y292" s="230"/>
      <c r="Z292" s="230"/>
      <c r="AA292" s="236"/>
      <c r="AT292" s="237" t="s">
        <v>201</v>
      </c>
      <c r="AU292" s="237" t="s">
        <v>88</v>
      </c>
      <c r="AV292" s="228" t="s">
        <v>181</v>
      </c>
      <c r="AW292" s="228" t="s">
        <v>33</v>
      </c>
      <c r="AX292" s="228" t="s">
        <v>83</v>
      </c>
      <c r="AY292" s="237" t="s">
        <v>175</v>
      </c>
    </row>
    <row collapsed="false" customFormat="true" customHeight="true" hidden="false" ht="31.5" outlineLevel="0" r="293" s="32">
      <c r="B293" s="171"/>
      <c r="C293" s="206" t="s">
        <v>648</v>
      </c>
      <c r="D293" s="206" t="s">
        <v>177</v>
      </c>
      <c r="E293" s="207" t="s">
        <v>1655</v>
      </c>
      <c r="F293" s="208" t="s">
        <v>1656</v>
      </c>
      <c r="G293" s="208"/>
      <c r="H293" s="208"/>
      <c r="I293" s="208"/>
      <c r="J293" s="209"/>
      <c r="K293" s="210" t="n">
        <v>130</v>
      </c>
      <c r="L293" s="211" t="n">
        <v>0</v>
      </c>
      <c r="M293" s="211"/>
      <c r="N293" s="212" t="n">
        <f aca="false">ROUND(L293*K293,2)</f>
        <v>0</v>
      </c>
      <c r="O293" s="212"/>
      <c r="P293" s="212"/>
      <c r="Q293" s="212"/>
      <c r="R293" s="173"/>
      <c r="T293" s="213"/>
      <c r="U293" s="44" t="s">
        <v>41</v>
      </c>
      <c r="V293" s="34"/>
      <c r="W293" s="214" t="n">
        <f aca="false">V293*K293</f>
        <v>0</v>
      </c>
      <c r="X293" s="214" t="n">
        <v>0</v>
      </c>
      <c r="Y293" s="214" t="n">
        <f aca="false">X293*K293</f>
        <v>0</v>
      </c>
      <c r="Z293" s="214" t="n">
        <v>0</v>
      </c>
      <c r="AA293" s="215" t="n">
        <f aca="false">Z293*K293</f>
        <v>0</v>
      </c>
      <c r="AR293" s="10" t="s">
        <v>181</v>
      </c>
      <c r="AT293" s="10" t="s">
        <v>177</v>
      </c>
      <c r="AU293" s="10" t="s">
        <v>88</v>
      </c>
      <c r="AY293" s="10" t="s">
        <v>175</v>
      </c>
      <c r="BE293" s="134" t="n">
        <f aca="false">IF(U293="základní",N293,0)</f>
        <v>0</v>
      </c>
      <c r="BF293" s="134" t="n">
        <f aca="false">IF(U293="snížená",N293,0)</f>
        <v>0</v>
      </c>
      <c r="BG293" s="134" t="n">
        <f aca="false">IF(U293="zákl. přenesená",N293,0)</f>
        <v>0</v>
      </c>
      <c r="BH293" s="134" t="n">
        <f aca="false">IF(U293="sníž. přenesená",N293,0)</f>
        <v>0</v>
      </c>
      <c r="BI293" s="134" t="n">
        <f aca="false">IF(U293="nulová",N293,0)</f>
        <v>0</v>
      </c>
      <c r="BJ293" s="10" t="s">
        <v>83</v>
      </c>
      <c r="BK293" s="134" t="n">
        <f aca="false">ROUND(L293*K293,2)</f>
        <v>0</v>
      </c>
      <c r="BL293" s="10" t="s">
        <v>181</v>
      </c>
      <c r="BM293" s="10" t="s">
        <v>1657</v>
      </c>
    </row>
    <row collapsed="false" customFormat="true" customHeight="true" hidden="false" ht="22.5" outlineLevel="0" r="294" s="238">
      <c r="B294" s="239"/>
      <c r="C294" s="240"/>
      <c r="D294" s="240"/>
      <c r="E294" s="241"/>
      <c r="F294" s="242" t="s">
        <v>1499</v>
      </c>
      <c r="G294" s="242"/>
      <c r="H294" s="242"/>
      <c r="I294" s="242"/>
      <c r="J294" s="240"/>
      <c r="K294" s="241"/>
      <c r="L294" s="240"/>
      <c r="M294" s="240"/>
      <c r="N294" s="240"/>
      <c r="O294" s="240"/>
      <c r="P294" s="240"/>
      <c r="Q294" s="240"/>
      <c r="R294" s="243"/>
      <c r="T294" s="244"/>
      <c r="U294" s="240"/>
      <c r="V294" s="240"/>
      <c r="W294" s="240"/>
      <c r="X294" s="240"/>
      <c r="Y294" s="240"/>
      <c r="Z294" s="240"/>
      <c r="AA294" s="245"/>
      <c r="AT294" s="246" t="s">
        <v>201</v>
      </c>
      <c r="AU294" s="246" t="s">
        <v>88</v>
      </c>
      <c r="AV294" s="238" t="s">
        <v>83</v>
      </c>
      <c r="AW294" s="238" t="s">
        <v>33</v>
      </c>
      <c r="AX294" s="238" t="s">
        <v>76</v>
      </c>
      <c r="AY294" s="246" t="s">
        <v>175</v>
      </c>
    </row>
    <row collapsed="false" customFormat="true" customHeight="true" hidden="false" ht="22.5" outlineLevel="0" r="295" s="216">
      <c r="B295" s="217"/>
      <c r="C295" s="218"/>
      <c r="D295" s="218"/>
      <c r="E295" s="219"/>
      <c r="F295" s="227" t="s">
        <v>1562</v>
      </c>
      <c r="G295" s="227"/>
      <c r="H295" s="227"/>
      <c r="I295" s="227"/>
      <c r="J295" s="218"/>
      <c r="K295" s="221" t="n">
        <v>130</v>
      </c>
      <c r="L295" s="218"/>
      <c r="M295" s="218"/>
      <c r="N295" s="218"/>
      <c r="O295" s="218"/>
      <c r="P295" s="218"/>
      <c r="Q295" s="218"/>
      <c r="R295" s="222"/>
      <c r="T295" s="223"/>
      <c r="U295" s="218"/>
      <c r="V295" s="218"/>
      <c r="W295" s="218"/>
      <c r="X295" s="218"/>
      <c r="Y295" s="218"/>
      <c r="Z295" s="218"/>
      <c r="AA295" s="224"/>
      <c r="AT295" s="225" t="s">
        <v>201</v>
      </c>
      <c r="AU295" s="225" t="s">
        <v>88</v>
      </c>
      <c r="AV295" s="216" t="s">
        <v>88</v>
      </c>
      <c r="AW295" s="216" t="s">
        <v>33</v>
      </c>
      <c r="AX295" s="216" t="s">
        <v>76</v>
      </c>
      <c r="AY295" s="225" t="s">
        <v>175</v>
      </c>
    </row>
    <row collapsed="false" customFormat="true" customHeight="true" hidden="false" ht="22.5" outlineLevel="0" r="296" s="228">
      <c r="B296" s="229"/>
      <c r="C296" s="230"/>
      <c r="D296" s="230"/>
      <c r="E296" s="231"/>
      <c r="F296" s="232" t="s">
        <v>214</v>
      </c>
      <c r="G296" s="232"/>
      <c r="H296" s="232"/>
      <c r="I296" s="232"/>
      <c r="J296" s="230"/>
      <c r="K296" s="233" t="n">
        <v>130</v>
      </c>
      <c r="L296" s="230"/>
      <c r="M296" s="230"/>
      <c r="N296" s="230"/>
      <c r="O296" s="230"/>
      <c r="P296" s="230"/>
      <c r="Q296" s="230"/>
      <c r="R296" s="234"/>
      <c r="T296" s="235"/>
      <c r="U296" s="230"/>
      <c r="V296" s="230"/>
      <c r="W296" s="230"/>
      <c r="X296" s="230"/>
      <c r="Y296" s="230"/>
      <c r="Z296" s="230"/>
      <c r="AA296" s="236"/>
      <c r="AT296" s="237" t="s">
        <v>201</v>
      </c>
      <c r="AU296" s="237" t="s">
        <v>88</v>
      </c>
      <c r="AV296" s="228" t="s">
        <v>181</v>
      </c>
      <c r="AW296" s="228" t="s">
        <v>33</v>
      </c>
      <c r="AX296" s="228" t="s">
        <v>83</v>
      </c>
      <c r="AY296" s="237" t="s">
        <v>175</v>
      </c>
    </row>
    <row collapsed="false" customFormat="true" customHeight="true" hidden="false" ht="31.5" outlineLevel="0" r="297" s="32">
      <c r="B297" s="171"/>
      <c r="C297" s="248" t="s">
        <v>653</v>
      </c>
      <c r="D297" s="248" t="s">
        <v>295</v>
      </c>
      <c r="E297" s="249" t="s">
        <v>1658</v>
      </c>
      <c r="F297" s="250" t="s">
        <v>1659</v>
      </c>
      <c r="G297" s="250"/>
      <c r="H297" s="250"/>
      <c r="I297" s="250"/>
      <c r="J297" s="251" t="s">
        <v>303</v>
      </c>
      <c r="K297" s="252" t="n">
        <v>130</v>
      </c>
      <c r="L297" s="253" t="n">
        <v>0</v>
      </c>
      <c r="M297" s="253"/>
      <c r="N297" s="254" t="n">
        <f aca="false">ROUND(L297*K297,2)</f>
        <v>0</v>
      </c>
      <c r="O297" s="254"/>
      <c r="P297" s="254"/>
      <c r="Q297" s="254"/>
      <c r="R297" s="173"/>
      <c r="T297" s="213"/>
      <c r="U297" s="44" t="s">
        <v>41</v>
      </c>
      <c r="V297" s="34"/>
      <c r="W297" s="214" t="n">
        <f aca="false">V297*K297</f>
        <v>0</v>
      </c>
      <c r="X297" s="214" t="n">
        <v>0</v>
      </c>
      <c r="Y297" s="214" t="n">
        <f aca="false">X297*K297</f>
        <v>0</v>
      </c>
      <c r="Z297" s="214" t="n">
        <v>0</v>
      </c>
      <c r="AA297" s="215" t="n">
        <f aca="false">Z297*K297</f>
        <v>0</v>
      </c>
      <c r="AR297" s="10" t="s">
        <v>258</v>
      </c>
      <c r="AT297" s="10" t="s">
        <v>295</v>
      </c>
      <c r="AU297" s="10" t="s">
        <v>88</v>
      </c>
      <c r="AY297" s="10" t="s">
        <v>175</v>
      </c>
      <c r="BE297" s="134" t="n">
        <f aca="false">IF(U297="základní",N297,0)</f>
        <v>0</v>
      </c>
      <c r="BF297" s="134" t="n">
        <f aca="false">IF(U297="snížená",N297,0)</f>
        <v>0</v>
      </c>
      <c r="BG297" s="134" t="n">
        <f aca="false">IF(U297="zákl. přenesená",N297,0)</f>
        <v>0</v>
      </c>
      <c r="BH297" s="134" t="n">
        <f aca="false">IF(U297="sníž. přenesená",N297,0)</f>
        <v>0</v>
      </c>
      <c r="BI297" s="134" t="n">
        <f aca="false">IF(U297="nulová",N297,0)</f>
        <v>0</v>
      </c>
      <c r="BJ297" s="10" t="s">
        <v>83</v>
      </c>
      <c r="BK297" s="134" t="n">
        <f aca="false">ROUND(L297*K297,2)</f>
        <v>0</v>
      </c>
      <c r="BL297" s="10" t="s">
        <v>181</v>
      </c>
      <c r="BM297" s="10" t="s">
        <v>1660</v>
      </c>
    </row>
    <row collapsed="false" customFormat="true" customHeight="true" hidden="false" ht="22.5" outlineLevel="0" r="298" s="216">
      <c r="B298" s="217"/>
      <c r="C298" s="218"/>
      <c r="D298" s="218"/>
      <c r="E298" s="219"/>
      <c r="F298" s="220" t="s">
        <v>1562</v>
      </c>
      <c r="G298" s="220"/>
      <c r="H298" s="220"/>
      <c r="I298" s="220"/>
      <c r="J298" s="218"/>
      <c r="K298" s="221" t="n">
        <v>130</v>
      </c>
      <c r="L298" s="218"/>
      <c r="M298" s="218"/>
      <c r="N298" s="218"/>
      <c r="O298" s="218"/>
      <c r="P298" s="218"/>
      <c r="Q298" s="218"/>
      <c r="R298" s="222"/>
      <c r="T298" s="223"/>
      <c r="U298" s="218"/>
      <c r="V298" s="218"/>
      <c r="W298" s="218"/>
      <c r="X298" s="218"/>
      <c r="Y298" s="218"/>
      <c r="Z298" s="218"/>
      <c r="AA298" s="224"/>
      <c r="AT298" s="225" t="s">
        <v>201</v>
      </c>
      <c r="AU298" s="225" t="s">
        <v>88</v>
      </c>
      <c r="AV298" s="216" t="s">
        <v>88</v>
      </c>
      <c r="AW298" s="216" t="s">
        <v>33</v>
      </c>
      <c r="AX298" s="216" t="s">
        <v>76</v>
      </c>
      <c r="AY298" s="225" t="s">
        <v>175</v>
      </c>
    </row>
    <row collapsed="false" customFormat="true" customHeight="true" hidden="false" ht="22.5" outlineLevel="0" r="299" s="228">
      <c r="B299" s="229"/>
      <c r="C299" s="230"/>
      <c r="D299" s="230"/>
      <c r="E299" s="231"/>
      <c r="F299" s="232" t="s">
        <v>214</v>
      </c>
      <c r="G299" s="232"/>
      <c r="H299" s="232"/>
      <c r="I299" s="232"/>
      <c r="J299" s="230"/>
      <c r="K299" s="233" t="n">
        <v>130</v>
      </c>
      <c r="L299" s="230"/>
      <c r="M299" s="230"/>
      <c r="N299" s="230"/>
      <c r="O299" s="230"/>
      <c r="P299" s="230"/>
      <c r="Q299" s="230"/>
      <c r="R299" s="234"/>
      <c r="T299" s="235"/>
      <c r="U299" s="230"/>
      <c r="V299" s="230"/>
      <c r="W299" s="230"/>
      <c r="X299" s="230"/>
      <c r="Y299" s="230"/>
      <c r="Z299" s="230"/>
      <c r="AA299" s="236"/>
      <c r="AT299" s="237" t="s">
        <v>201</v>
      </c>
      <c r="AU299" s="237" t="s">
        <v>88</v>
      </c>
      <c r="AV299" s="228" t="s">
        <v>181</v>
      </c>
      <c r="AW299" s="228" t="s">
        <v>33</v>
      </c>
      <c r="AX299" s="228" t="s">
        <v>83</v>
      </c>
      <c r="AY299" s="237" t="s">
        <v>175</v>
      </c>
    </row>
    <row collapsed="false" customFormat="true" customHeight="true" hidden="false" ht="31.5" outlineLevel="0" r="300" s="32">
      <c r="B300" s="171"/>
      <c r="C300" s="206" t="s">
        <v>658</v>
      </c>
      <c r="D300" s="206" t="s">
        <v>177</v>
      </c>
      <c r="E300" s="207" t="s">
        <v>1661</v>
      </c>
      <c r="F300" s="208" t="s">
        <v>1662</v>
      </c>
      <c r="G300" s="208"/>
      <c r="H300" s="208"/>
      <c r="I300" s="208"/>
      <c r="J300" s="209"/>
      <c r="K300" s="210" t="n">
        <v>13.6</v>
      </c>
      <c r="L300" s="211" t="n">
        <v>0</v>
      </c>
      <c r="M300" s="211"/>
      <c r="N300" s="212" t="n">
        <f aca="false">ROUND(L300*K300,2)</f>
        <v>0</v>
      </c>
      <c r="O300" s="212"/>
      <c r="P300" s="212"/>
      <c r="Q300" s="212"/>
      <c r="R300" s="173"/>
      <c r="T300" s="213"/>
      <c r="U300" s="44" t="s">
        <v>41</v>
      </c>
      <c r="V300" s="34"/>
      <c r="W300" s="214" t="n">
        <f aca="false">V300*K300</f>
        <v>0</v>
      </c>
      <c r="X300" s="214" t="n">
        <v>0</v>
      </c>
      <c r="Y300" s="214" t="n">
        <f aca="false">X300*K300</f>
        <v>0</v>
      </c>
      <c r="Z300" s="214" t="n">
        <v>0</v>
      </c>
      <c r="AA300" s="215" t="n">
        <f aca="false">Z300*K300</f>
        <v>0</v>
      </c>
      <c r="AR300" s="10" t="s">
        <v>181</v>
      </c>
      <c r="AT300" s="10" t="s">
        <v>177</v>
      </c>
      <c r="AU300" s="10" t="s">
        <v>88</v>
      </c>
      <c r="AY300" s="10" t="s">
        <v>175</v>
      </c>
      <c r="BE300" s="134" t="n">
        <f aca="false">IF(U300="základní",N300,0)</f>
        <v>0</v>
      </c>
      <c r="BF300" s="134" t="n">
        <f aca="false">IF(U300="snížená",N300,0)</f>
        <v>0</v>
      </c>
      <c r="BG300" s="134" t="n">
        <f aca="false">IF(U300="zákl. přenesená",N300,0)</f>
        <v>0</v>
      </c>
      <c r="BH300" s="134" t="n">
        <f aca="false">IF(U300="sníž. přenesená",N300,0)</f>
        <v>0</v>
      </c>
      <c r="BI300" s="134" t="n">
        <f aca="false">IF(U300="nulová",N300,0)</f>
        <v>0</v>
      </c>
      <c r="BJ300" s="10" t="s">
        <v>83</v>
      </c>
      <c r="BK300" s="134" t="n">
        <f aca="false">ROUND(L300*K300,2)</f>
        <v>0</v>
      </c>
      <c r="BL300" s="10" t="s">
        <v>181</v>
      </c>
      <c r="BM300" s="10" t="s">
        <v>1663</v>
      </c>
    </row>
    <row collapsed="false" customFormat="true" customHeight="true" hidden="false" ht="22.5" outlineLevel="0" r="301" s="238">
      <c r="B301" s="239"/>
      <c r="C301" s="240"/>
      <c r="D301" s="240"/>
      <c r="E301" s="241"/>
      <c r="F301" s="242" t="s">
        <v>1499</v>
      </c>
      <c r="G301" s="242"/>
      <c r="H301" s="242"/>
      <c r="I301" s="242"/>
      <c r="J301" s="240"/>
      <c r="K301" s="241"/>
      <c r="L301" s="240"/>
      <c r="M301" s="240"/>
      <c r="N301" s="240"/>
      <c r="O301" s="240"/>
      <c r="P301" s="240"/>
      <c r="Q301" s="240"/>
      <c r="R301" s="243"/>
      <c r="T301" s="244"/>
      <c r="U301" s="240"/>
      <c r="V301" s="240"/>
      <c r="W301" s="240"/>
      <c r="X301" s="240"/>
      <c r="Y301" s="240"/>
      <c r="Z301" s="240"/>
      <c r="AA301" s="245"/>
      <c r="AT301" s="246" t="s">
        <v>201</v>
      </c>
      <c r="AU301" s="246" t="s">
        <v>88</v>
      </c>
      <c r="AV301" s="238" t="s">
        <v>83</v>
      </c>
      <c r="AW301" s="238" t="s">
        <v>33</v>
      </c>
      <c r="AX301" s="238" t="s">
        <v>76</v>
      </c>
      <c r="AY301" s="246" t="s">
        <v>175</v>
      </c>
    </row>
    <row collapsed="false" customFormat="true" customHeight="true" hidden="false" ht="22.5" outlineLevel="0" r="302" s="216">
      <c r="B302" s="217"/>
      <c r="C302" s="218"/>
      <c r="D302" s="218"/>
      <c r="E302" s="219"/>
      <c r="F302" s="227" t="s">
        <v>1664</v>
      </c>
      <c r="G302" s="227"/>
      <c r="H302" s="227"/>
      <c r="I302" s="227"/>
      <c r="J302" s="218"/>
      <c r="K302" s="221" t="n">
        <v>13.6</v>
      </c>
      <c r="L302" s="218"/>
      <c r="M302" s="218"/>
      <c r="N302" s="218"/>
      <c r="O302" s="218"/>
      <c r="P302" s="218"/>
      <c r="Q302" s="218"/>
      <c r="R302" s="222"/>
      <c r="T302" s="223"/>
      <c r="U302" s="218"/>
      <c r="V302" s="218"/>
      <c r="W302" s="218"/>
      <c r="X302" s="218"/>
      <c r="Y302" s="218"/>
      <c r="Z302" s="218"/>
      <c r="AA302" s="224"/>
      <c r="AT302" s="225" t="s">
        <v>201</v>
      </c>
      <c r="AU302" s="225" t="s">
        <v>88</v>
      </c>
      <c r="AV302" s="216" t="s">
        <v>88</v>
      </c>
      <c r="AW302" s="216" t="s">
        <v>33</v>
      </c>
      <c r="AX302" s="216" t="s">
        <v>76</v>
      </c>
      <c r="AY302" s="225" t="s">
        <v>175</v>
      </c>
    </row>
    <row collapsed="false" customFormat="true" customHeight="true" hidden="false" ht="22.5" outlineLevel="0" r="303" s="228">
      <c r="B303" s="229"/>
      <c r="C303" s="230"/>
      <c r="D303" s="230"/>
      <c r="E303" s="231"/>
      <c r="F303" s="232" t="s">
        <v>214</v>
      </c>
      <c r="G303" s="232"/>
      <c r="H303" s="232"/>
      <c r="I303" s="232"/>
      <c r="J303" s="230"/>
      <c r="K303" s="233" t="n">
        <v>13.6</v>
      </c>
      <c r="L303" s="230"/>
      <c r="M303" s="230"/>
      <c r="N303" s="230"/>
      <c r="O303" s="230"/>
      <c r="P303" s="230"/>
      <c r="Q303" s="230"/>
      <c r="R303" s="234"/>
      <c r="T303" s="235"/>
      <c r="U303" s="230"/>
      <c r="V303" s="230"/>
      <c r="W303" s="230"/>
      <c r="X303" s="230"/>
      <c r="Y303" s="230"/>
      <c r="Z303" s="230"/>
      <c r="AA303" s="236"/>
      <c r="AT303" s="237" t="s">
        <v>201</v>
      </c>
      <c r="AU303" s="237" t="s">
        <v>88</v>
      </c>
      <c r="AV303" s="228" t="s">
        <v>181</v>
      </c>
      <c r="AW303" s="228" t="s">
        <v>33</v>
      </c>
      <c r="AX303" s="228" t="s">
        <v>83</v>
      </c>
      <c r="AY303" s="237" t="s">
        <v>175</v>
      </c>
    </row>
    <row collapsed="false" customFormat="true" customHeight="true" hidden="false" ht="31.5" outlineLevel="0" r="304" s="32">
      <c r="B304" s="171"/>
      <c r="C304" s="248" t="s">
        <v>669</v>
      </c>
      <c r="D304" s="248" t="s">
        <v>295</v>
      </c>
      <c r="E304" s="249" t="s">
        <v>1665</v>
      </c>
      <c r="F304" s="250" t="s">
        <v>1666</v>
      </c>
      <c r="G304" s="250"/>
      <c r="H304" s="250"/>
      <c r="I304" s="250"/>
      <c r="J304" s="251" t="s">
        <v>303</v>
      </c>
      <c r="K304" s="252" t="n">
        <v>13.6</v>
      </c>
      <c r="L304" s="253" t="n">
        <v>0</v>
      </c>
      <c r="M304" s="253"/>
      <c r="N304" s="254" t="n">
        <f aca="false">ROUND(L304*K304,2)</f>
        <v>0</v>
      </c>
      <c r="O304" s="254"/>
      <c r="P304" s="254"/>
      <c r="Q304" s="254"/>
      <c r="R304" s="173"/>
      <c r="T304" s="213"/>
      <c r="U304" s="44" t="s">
        <v>41</v>
      </c>
      <c r="V304" s="34"/>
      <c r="W304" s="214" t="n">
        <f aca="false">V304*K304</f>
        <v>0</v>
      </c>
      <c r="X304" s="214" t="n">
        <v>0</v>
      </c>
      <c r="Y304" s="214" t="n">
        <f aca="false">X304*K304</f>
        <v>0</v>
      </c>
      <c r="Z304" s="214" t="n">
        <v>0</v>
      </c>
      <c r="AA304" s="215" t="n">
        <f aca="false">Z304*K304</f>
        <v>0</v>
      </c>
      <c r="AR304" s="10" t="s">
        <v>258</v>
      </c>
      <c r="AT304" s="10" t="s">
        <v>295</v>
      </c>
      <c r="AU304" s="10" t="s">
        <v>88</v>
      </c>
      <c r="AY304" s="10" t="s">
        <v>175</v>
      </c>
      <c r="BE304" s="134" t="n">
        <f aca="false">IF(U304="základní",N304,0)</f>
        <v>0</v>
      </c>
      <c r="BF304" s="134" t="n">
        <f aca="false">IF(U304="snížená",N304,0)</f>
        <v>0</v>
      </c>
      <c r="BG304" s="134" t="n">
        <f aca="false">IF(U304="zákl. přenesená",N304,0)</f>
        <v>0</v>
      </c>
      <c r="BH304" s="134" t="n">
        <f aca="false">IF(U304="sníž. přenesená",N304,0)</f>
        <v>0</v>
      </c>
      <c r="BI304" s="134" t="n">
        <f aca="false">IF(U304="nulová",N304,0)</f>
        <v>0</v>
      </c>
      <c r="BJ304" s="10" t="s">
        <v>83</v>
      </c>
      <c r="BK304" s="134" t="n">
        <f aca="false">ROUND(L304*K304,2)</f>
        <v>0</v>
      </c>
      <c r="BL304" s="10" t="s">
        <v>181</v>
      </c>
      <c r="BM304" s="10" t="s">
        <v>1667</v>
      </c>
    </row>
    <row collapsed="false" customFormat="true" customHeight="true" hidden="false" ht="31.5" outlineLevel="0" r="305" s="32">
      <c r="B305" s="171"/>
      <c r="C305" s="206" t="s">
        <v>677</v>
      </c>
      <c r="D305" s="206" t="s">
        <v>177</v>
      </c>
      <c r="E305" s="207" t="s">
        <v>1668</v>
      </c>
      <c r="F305" s="208" t="s">
        <v>1669</v>
      </c>
      <c r="G305" s="208"/>
      <c r="H305" s="208"/>
      <c r="I305" s="208"/>
      <c r="J305" s="209" t="s">
        <v>303</v>
      </c>
      <c r="K305" s="210" t="n">
        <v>255</v>
      </c>
      <c r="L305" s="211" t="n">
        <v>0</v>
      </c>
      <c r="M305" s="211"/>
      <c r="N305" s="212" t="n">
        <f aca="false">ROUND(L305*K305,2)</f>
        <v>0</v>
      </c>
      <c r="O305" s="212"/>
      <c r="P305" s="212"/>
      <c r="Q305" s="212"/>
      <c r="R305" s="173"/>
      <c r="T305" s="213"/>
      <c r="U305" s="44" t="s">
        <v>41</v>
      </c>
      <c r="V305" s="34"/>
      <c r="W305" s="214" t="n">
        <f aca="false">V305*K305</f>
        <v>0</v>
      </c>
      <c r="X305" s="214" t="n">
        <v>0</v>
      </c>
      <c r="Y305" s="214" t="n">
        <f aca="false">X305*K305</f>
        <v>0</v>
      </c>
      <c r="Z305" s="214" t="n">
        <v>0</v>
      </c>
      <c r="AA305" s="215" t="n">
        <f aca="false">Z305*K305</f>
        <v>0</v>
      </c>
      <c r="AR305" s="10" t="s">
        <v>181</v>
      </c>
      <c r="AT305" s="10" t="s">
        <v>177</v>
      </c>
      <c r="AU305" s="10" t="s">
        <v>88</v>
      </c>
      <c r="AY305" s="10" t="s">
        <v>175</v>
      </c>
      <c r="BE305" s="134" t="n">
        <f aca="false">IF(U305="základní",N305,0)</f>
        <v>0</v>
      </c>
      <c r="BF305" s="134" t="n">
        <f aca="false">IF(U305="snížená",N305,0)</f>
        <v>0</v>
      </c>
      <c r="BG305" s="134" t="n">
        <f aca="false">IF(U305="zákl. přenesená",N305,0)</f>
        <v>0</v>
      </c>
      <c r="BH305" s="134" t="n">
        <f aca="false">IF(U305="sníž. přenesená",N305,0)</f>
        <v>0</v>
      </c>
      <c r="BI305" s="134" t="n">
        <f aca="false">IF(U305="nulová",N305,0)</f>
        <v>0</v>
      </c>
      <c r="BJ305" s="10" t="s">
        <v>83</v>
      </c>
      <c r="BK305" s="134" t="n">
        <f aca="false">ROUND(L305*K305,2)</f>
        <v>0</v>
      </c>
      <c r="BL305" s="10" t="s">
        <v>181</v>
      </c>
      <c r="BM305" s="10" t="s">
        <v>1670</v>
      </c>
    </row>
    <row collapsed="false" customFormat="true" customHeight="true" hidden="false" ht="22.5" outlineLevel="0" r="306" s="238">
      <c r="B306" s="239"/>
      <c r="C306" s="240"/>
      <c r="D306" s="240"/>
      <c r="E306" s="241"/>
      <c r="F306" s="242" t="s">
        <v>1499</v>
      </c>
      <c r="G306" s="242"/>
      <c r="H306" s="242"/>
      <c r="I306" s="242"/>
      <c r="J306" s="240"/>
      <c r="K306" s="241"/>
      <c r="L306" s="240"/>
      <c r="M306" s="240"/>
      <c r="N306" s="240"/>
      <c r="O306" s="240"/>
      <c r="P306" s="240"/>
      <c r="Q306" s="240"/>
      <c r="R306" s="243"/>
      <c r="T306" s="244"/>
      <c r="U306" s="240"/>
      <c r="V306" s="240"/>
      <c r="W306" s="240"/>
      <c r="X306" s="240"/>
      <c r="Y306" s="240"/>
      <c r="Z306" s="240"/>
      <c r="AA306" s="245"/>
      <c r="AT306" s="246" t="s">
        <v>201</v>
      </c>
      <c r="AU306" s="246" t="s">
        <v>88</v>
      </c>
      <c r="AV306" s="238" t="s">
        <v>83</v>
      </c>
      <c r="AW306" s="238" t="s">
        <v>33</v>
      </c>
      <c r="AX306" s="238" t="s">
        <v>76</v>
      </c>
      <c r="AY306" s="246" t="s">
        <v>175</v>
      </c>
    </row>
    <row collapsed="false" customFormat="true" customHeight="true" hidden="false" ht="22.5" outlineLevel="0" r="307" s="216">
      <c r="B307" s="217"/>
      <c r="C307" s="218"/>
      <c r="D307" s="218"/>
      <c r="E307" s="219"/>
      <c r="F307" s="227" t="s">
        <v>1671</v>
      </c>
      <c r="G307" s="227"/>
      <c r="H307" s="227"/>
      <c r="I307" s="227"/>
      <c r="J307" s="218"/>
      <c r="K307" s="221" t="n">
        <v>195</v>
      </c>
      <c r="L307" s="218"/>
      <c r="M307" s="218"/>
      <c r="N307" s="218"/>
      <c r="O307" s="218"/>
      <c r="P307" s="218"/>
      <c r="Q307" s="218"/>
      <c r="R307" s="222"/>
      <c r="T307" s="223"/>
      <c r="U307" s="218"/>
      <c r="V307" s="218"/>
      <c r="W307" s="218"/>
      <c r="X307" s="218"/>
      <c r="Y307" s="218"/>
      <c r="Z307" s="218"/>
      <c r="AA307" s="224"/>
      <c r="AT307" s="225" t="s">
        <v>201</v>
      </c>
      <c r="AU307" s="225" t="s">
        <v>88</v>
      </c>
      <c r="AV307" s="216" t="s">
        <v>88</v>
      </c>
      <c r="AW307" s="216" t="s">
        <v>33</v>
      </c>
      <c r="AX307" s="216" t="s">
        <v>76</v>
      </c>
      <c r="AY307" s="225" t="s">
        <v>175</v>
      </c>
    </row>
    <row collapsed="false" customFormat="true" customHeight="true" hidden="false" ht="22.5" outlineLevel="0" r="308" s="216">
      <c r="B308" s="217"/>
      <c r="C308" s="218"/>
      <c r="D308" s="218"/>
      <c r="E308" s="219"/>
      <c r="F308" s="227" t="s">
        <v>1672</v>
      </c>
      <c r="G308" s="227"/>
      <c r="H308" s="227"/>
      <c r="I308" s="227"/>
      <c r="J308" s="218"/>
      <c r="K308" s="221" t="n">
        <v>30</v>
      </c>
      <c r="L308" s="218"/>
      <c r="M308" s="218"/>
      <c r="N308" s="218"/>
      <c r="O308" s="218"/>
      <c r="P308" s="218"/>
      <c r="Q308" s="218"/>
      <c r="R308" s="222"/>
      <c r="T308" s="223"/>
      <c r="U308" s="218"/>
      <c r="V308" s="218"/>
      <c r="W308" s="218"/>
      <c r="X308" s="218"/>
      <c r="Y308" s="218"/>
      <c r="Z308" s="218"/>
      <c r="AA308" s="224"/>
      <c r="AT308" s="225" t="s">
        <v>201</v>
      </c>
      <c r="AU308" s="225" t="s">
        <v>88</v>
      </c>
      <c r="AV308" s="216" t="s">
        <v>88</v>
      </c>
      <c r="AW308" s="216" t="s">
        <v>33</v>
      </c>
      <c r="AX308" s="216" t="s">
        <v>76</v>
      </c>
      <c r="AY308" s="225" t="s">
        <v>175</v>
      </c>
    </row>
    <row collapsed="false" customFormat="true" customHeight="true" hidden="false" ht="22.5" outlineLevel="0" r="309" s="216">
      <c r="B309" s="217"/>
      <c r="C309" s="218"/>
      <c r="D309" s="218"/>
      <c r="E309" s="219"/>
      <c r="F309" s="227" t="s">
        <v>1673</v>
      </c>
      <c r="G309" s="227"/>
      <c r="H309" s="227"/>
      <c r="I309" s="227"/>
      <c r="J309" s="218"/>
      <c r="K309" s="221" t="n">
        <v>30</v>
      </c>
      <c r="L309" s="218"/>
      <c r="M309" s="218"/>
      <c r="N309" s="218"/>
      <c r="O309" s="218"/>
      <c r="P309" s="218"/>
      <c r="Q309" s="218"/>
      <c r="R309" s="222"/>
      <c r="T309" s="223"/>
      <c r="U309" s="218"/>
      <c r="V309" s="218"/>
      <c r="W309" s="218"/>
      <c r="X309" s="218"/>
      <c r="Y309" s="218"/>
      <c r="Z309" s="218"/>
      <c r="AA309" s="224"/>
      <c r="AT309" s="225" t="s">
        <v>201</v>
      </c>
      <c r="AU309" s="225" t="s">
        <v>88</v>
      </c>
      <c r="AV309" s="216" t="s">
        <v>88</v>
      </c>
      <c r="AW309" s="216" t="s">
        <v>33</v>
      </c>
      <c r="AX309" s="216" t="s">
        <v>76</v>
      </c>
      <c r="AY309" s="225" t="s">
        <v>175</v>
      </c>
    </row>
    <row collapsed="false" customFormat="true" customHeight="true" hidden="false" ht="22.5" outlineLevel="0" r="310" s="228">
      <c r="B310" s="229"/>
      <c r="C310" s="230"/>
      <c r="D310" s="230"/>
      <c r="E310" s="231"/>
      <c r="F310" s="232" t="s">
        <v>214</v>
      </c>
      <c r="G310" s="232"/>
      <c r="H310" s="232"/>
      <c r="I310" s="232"/>
      <c r="J310" s="230"/>
      <c r="K310" s="233" t="n">
        <v>255</v>
      </c>
      <c r="L310" s="230"/>
      <c r="M310" s="230"/>
      <c r="N310" s="230"/>
      <c r="O310" s="230"/>
      <c r="P310" s="230"/>
      <c r="Q310" s="230"/>
      <c r="R310" s="234"/>
      <c r="T310" s="235"/>
      <c r="U310" s="230"/>
      <c r="V310" s="230"/>
      <c r="W310" s="230"/>
      <c r="X310" s="230"/>
      <c r="Y310" s="230"/>
      <c r="Z310" s="230"/>
      <c r="AA310" s="236"/>
      <c r="AT310" s="237" t="s">
        <v>201</v>
      </c>
      <c r="AU310" s="237" t="s">
        <v>88</v>
      </c>
      <c r="AV310" s="228" t="s">
        <v>181</v>
      </c>
      <c r="AW310" s="228" t="s">
        <v>33</v>
      </c>
      <c r="AX310" s="228" t="s">
        <v>83</v>
      </c>
      <c r="AY310" s="237" t="s">
        <v>175</v>
      </c>
    </row>
    <row collapsed="false" customFormat="true" customHeight="true" hidden="false" ht="31.5" outlineLevel="0" r="311" s="32">
      <c r="B311" s="171"/>
      <c r="C311" s="248" t="s">
        <v>1238</v>
      </c>
      <c r="D311" s="248" t="s">
        <v>295</v>
      </c>
      <c r="E311" s="249" t="s">
        <v>1674</v>
      </c>
      <c r="F311" s="250" t="s">
        <v>1675</v>
      </c>
      <c r="G311" s="250"/>
      <c r="H311" s="250"/>
      <c r="I311" s="250"/>
      <c r="J311" s="251" t="s">
        <v>699</v>
      </c>
      <c r="K311" s="252" t="n">
        <v>6</v>
      </c>
      <c r="L311" s="253" t="n">
        <v>0</v>
      </c>
      <c r="M311" s="253"/>
      <c r="N311" s="254" t="n">
        <f aca="false">ROUND(L311*K311,2)</f>
        <v>0</v>
      </c>
      <c r="O311" s="254"/>
      <c r="P311" s="254"/>
      <c r="Q311" s="254"/>
      <c r="R311" s="173"/>
      <c r="T311" s="213"/>
      <c r="U311" s="44" t="s">
        <v>41</v>
      </c>
      <c r="V311" s="34"/>
      <c r="W311" s="214" t="n">
        <f aca="false">V311*K311</f>
        <v>0</v>
      </c>
      <c r="X311" s="214" t="n">
        <v>0</v>
      </c>
      <c r="Y311" s="214" t="n">
        <f aca="false">X311*K311</f>
        <v>0</v>
      </c>
      <c r="Z311" s="214" t="n">
        <v>0</v>
      </c>
      <c r="AA311" s="215" t="n">
        <f aca="false">Z311*K311</f>
        <v>0</v>
      </c>
      <c r="AR311" s="10" t="s">
        <v>258</v>
      </c>
      <c r="AT311" s="10" t="s">
        <v>295</v>
      </c>
      <c r="AU311" s="10" t="s">
        <v>88</v>
      </c>
      <c r="AY311" s="10" t="s">
        <v>175</v>
      </c>
      <c r="BE311" s="134" t="n">
        <f aca="false">IF(U311="základní",N311,0)</f>
        <v>0</v>
      </c>
      <c r="BF311" s="134" t="n">
        <f aca="false">IF(U311="snížená",N311,0)</f>
        <v>0</v>
      </c>
      <c r="BG311" s="134" t="n">
        <f aca="false">IF(U311="zákl. přenesená",N311,0)</f>
        <v>0</v>
      </c>
      <c r="BH311" s="134" t="n">
        <f aca="false">IF(U311="sníž. přenesená",N311,0)</f>
        <v>0</v>
      </c>
      <c r="BI311" s="134" t="n">
        <f aca="false">IF(U311="nulová",N311,0)</f>
        <v>0</v>
      </c>
      <c r="BJ311" s="10" t="s">
        <v>83</v>
      </c>
      <c r="BK311" s="134" t="n">
        <f aca="false">ROUND(L311*K311,2)</f>
        <v>0</v>
      </c>
      <c r="BL311" s="10" t="s">
        <v>181</v>
      </c>
      <c r="BM311" s="10" t="s">
        <v>1676</v>
      </c>
    </row>
    <row collapsed="false" customFormat="true" customHeight="true" hidden="false" ht="22.5" outlineLevel="0" r="312" s="216">
      <c r="B312" s="217"/>
      <c r="C312" s="218"/>
      <c r="D312" s="218"/>
      <c r="E312" s="219"/>
      <c r="F312" s="220" t="s">
        <v>1677</v>
      </c>
      <c r="G312" s="220"/>
      <c r="H312" s="220"/>
      <c r="I312" s="220"/>
      <c r="J312" s="218"/>
      <c r="K312" s="221" t="n">
        <v>6</v>
      </c>
      <c r="L312" s="218"/>
      <c r="M312" s="218"/>
      <c r="N312" s="218"/>
      <c r="O312" s="218"/>
      <c r="P312" s="218"/>
      <c r="Q312" s="218"/>
      <c r="R312" s="222"/>
      <c r="T312" s="223"/>
      <c r="U312" s="218"/>
      <c r="V312" s="218"/>
      <c r="W312" s="218"/>
      <c r="X312" s="218"/>
      <c r="Y312" s="218"/>
      <c r="Z312" s="218"/>
      <c r="AA312" s="224"/>
      <c r="AT312" s="225" t="s">
        <v>201</v>
      </c>
      <c r="AU312" s="225" t="s">
        <v>88</v>
      </c>
      <c r="AV312" s="216" t="s">
        <v>88</v>
      </c>
      <c r="AW312" s="216" t="s">
        <v>33</v>
      </c>
      <c r="AX312" s="216" t="s">
        <v>76</v>
      </c>
      <c r="AY312" s="225" t="s">
        <v>175</v>
      </c>
    </row>
    <row collapsed="false" customFormat="true" customHeight="true" hidden="false" ht="22.5" outlineLevel="0" r="313" s="228">
      <c r="B313" s="229"/>
      <c r="C313" s="230"/>
      <c r="D313" s="230"/>
      <c r="E313" s="231"/>
      <c r="F313" s="232" t="s">
        <v>214</v>
      </c>
      <c r="G313" s="232"/>
      <c r="H313" s="232"/>
      <c r="I313" s="232"/>
      <c r="J313" s="230"/>
      <c r="K313" s="233" t="n">
        <v>6</v>
      </c>
      <c r="L313" s="230"/>
      <c r="M313" s="230"/>
      <c r="N313" s="230"/>
      <c r="O313" s="230"/>
      <c r="P313" s="230"/>
      <c r="Q313" s="230"/>
      <c r="R313" s="234"/>
      <c r="T313" s="235"/>
      <c r="U313" s="230"/>
      <c r="V313" s="230"/>
      <c r="W313" s="230"/>
      <c r="X313" s="230"/>
      <c r="Y313" s="230"/>
      <c r="Z313" s="230"/>
      <c r="AA313" s="236"/>
      <c r="AT313" s="237" t="s">
        <v>201</v>
      </c>
      <c r="AU313" s="237" t="s">
        <v>88</v>
      </c>
      <c r="AV313" s="228" t="s">
        <v>181</v>
      </c>
      <c r="AW313" s="228" t="s">
        <v>33</v>
      </c>
      <c r="AX313" s="228" t="s">
        <v>83</v>
      </c>
      <c r="AY313" s="237" t="s">
        <v>175</v>
      </c>
    </row>
    <row collapsed="false" customFormat="true" customHeight="true" hidden="false" ht="31.5" outlineLevel="0" r="314" s="32">
      <c r="B314" s="171"/>
      <c r="C314" s="248" t="s">
        <v>691</v>
      </c>
      <c r="D314" s="248" t="s">
        <v>295</v>
      </c>
      <c r="E314" s="249" t="s">
        <v>1678</v>
      </c>
      <c r="F314" s="250" t="s">
        <v>1679</v>
      </c>
      <c r="G314" s="250"/>
      <c r="H314" s="250"/>
      <c r="I314" s="250"/>
      <c r="J314" s="251" t="s">
        <v>699</v>
      </c>
      <c r="K314" s="252" t="n">
        <v>6</v>
      </c>
      <c r="L314" s="253" t="n">
        <v>0</v>
      </c>
      <c r="M314" s="253"/>
      <c r="N314" s="254" t="n">
        <f aca="false">ROUND(L314*K314,2)</f>
        <v>0</v>
      </c>
      <c r="O314" s="254"/>
      <c r="P314" s="254"/>
      <c r="Q314" s="254"/>
      <c r="R314" s="173"/>
      <c r="T314" s="213"/>
      <c r="U314" s="44" t="s">
        <v>41</v>
      </c>
      <c r="V314" s="34"/>
      <c r="W314" s="214" t="n">
        <f aca="false">V314*K314</f>
        <v>0</v>
      </c>
      <c r="X314" s="214" t="n">
        <v>0</v>
      </c>
      <c r="Y314" s="214" t="n">
        <f aca="false">X314*K314</f>
        <v>0</v>
      </c>
      <c r="Z314" s="214" t="n">
        <v>0</v>
      </c>
      <c r="AA314" s="215" t="n">
        <f aca="false">Z314*K314</f>
        <v>0</v>
      </c>
      <c r="AR314" s="10" t="s">
        <v>258</v>
      </c>
      <c r="AT314" s="10" t="s">
        <v>295</v>
      </c>
      <c r="AU314" s="10" t="s">
        <v>88</v>
      </c>
      <c r="AY314" s="10" t="s">
        <v>175</v>
      </c>
      <c r="BE314" s="134" t="n">
        <f aca="false">IF(U314="základní",N314,0)</f>
        <v>0</v>
      </c>
      <c r="BF314" s="134" t="n">
        <f aca="false">IF(U314="snížená",N314,0)</f>
        <v>0</v>
      </c>
      <c r="BG314" s="134" t="n">
        <f aca="false">IF(U314="zákl. přenesená",N314,0)</f>
        <v>0</v>
      </c>
      <c r="BH314" s="134" t="n">
        <f aca="false">IF(U314="sníž. přenesená",N314,0)</f>
        <v>0</v>
      </c>
      <c r="BI314" s="134" t="n">
        <f aca="false">IF(U314="nulová",N314,0)</f>
        <v>0</v>
      </c>
      <c r="BJ314" s="10" t="s">
        <v>83</v>
      </c>
      <c r="BK314" s="134" t="n">
        <f aca="false">ROUND(L314*K314,2)</f>
        <v>0</v>
      </c>
      <c r="BL314" s="10" t="s">
        <v>181</v>
      </c>
      <c r="BM314" s="10" t="s">
        <v>1680</v>
      </c>
    </row>
    <row collapsed="false" customFormat="true" customHeight="true" hidden="false" ht="22.5" outlineLevel="0" r="315" s="216">
      <c r="B315" s="217"/>
      <c r="C315" s="218"/>
      <c r="D315" s="218"/>
      <c r="E315" s="219"/>
      <c r="F315" s="220" t="s">
        <v>1677</v>
      </c>
      <c r="G315" s="220"/>
      <c r="H315" s="220"/>
      <c r="I315" s="220"/>
      <c r="J315" s="218"/>
      <c r="K315" s="221" t="n">
        <v>6</v>
      </c>
      <c r="L315" s="218"/>
      <c r="M315" s="218"/>
      <c r="N315" s="218"/>
      <c r="O315" s="218"/>
      <c r="P315" s="218"/>
      <c r="Q315" s="218"/>
      <c r="R315" s="222"/>
      <c r="T315" s="223"/>
      <c r="U315" s="218"/>
      <c r="V315" s="218"/>
      <c r="W315" s="218"/>
      <c r="X315" s="218"/>
      <c r="Y315" s="218"/>
      <c r="Z315" s="218"/>
      <c r="AA315" s="224"/>
      <c r="AT315" s="225" t="s">
        <v>201</v>
      </c>
      <c r="AU315" s="225" t="s">
        <v>88</v>
      </c>
      <c r="AV315" s="216" t="s">
        <v>88</v>
      </c>
      <c r="AW315" s="216" t="s">
        <v>33</v>
      </c>
      <c r="AX315" s="216" t="s">
        <v>76</v>
      </c>
      <c r="AY315" s="225" t="s">
        <v>175</v>
      </c>
    </row>
    <row collapsed="false" customFormat="true" customHeight="true" hidden="false" ht="22.5" outlineLevel="0" r="316" s="228">
      <c r="B316" s="229"/>
      <c r="C316" s="230"/>
      <c r="D316" s="230"/>
      <c r="E316" s="231"/>
      <c r="F316" s="232" t="s">
        <v>214</v>
      </c>
      <c r="G316" s="232"/>
      <c r="H316" s="232"/>
      <c r="I316" s="232"/>
      <c r="J316" s="230"/>
      <c r="K316" s="233" t="n">
        <v>6</v>
      </c>
      <c r="L316" s="230"/>
      <c r="M316" s="230"/>
      <c r="N316" s="230"/>
      <c r="O316" s="230"/>
      <c r="P316" s="230"/>
      <c r="Q316" s="230"/>
      <c r="R316" s="234"/>
      <c r="T316" s="235"/>
      <c r="U316" s="230"/>
      <c r="V316" s="230"/>
      <c r="W316" s="230"/>
      <c r="X316" s="230"/>
      <c r="Y316" s="230"/>
      <c r="Z316" s="230"/>
      <c r="AA316" s="236"/>
      <c r="AT316" s="237" t="s">
        <v>201</v>
      </c>
      <c r="AU316" s="237" t="s">
        <v>88</v>
      </c>
      <c r="AV316" s="228" t="s">
        <v>181</v>
      </c>
      <c r="AW316" s="228" t="s">
        <v>33</v>
      </c>
      <c r="AX316" s="228" t="s">
        <v>83</v>
      </c>
      <c r="AY316" s="237" t="s">
        <v>175</v>
      </c>
    </row>
    <row collapsed="false" customFormat="true" customHeight="true" hidden="false" ht="31.5" outlineLevel="0" r="317" s="32">
      <c r="B317" s="171"/>
      <c r="C317" s="248" t="s">
        <v>1247</v>
      </c>
      <c r="D317" s="248" t="s">
        <v>295</v>
      </c>
      <c r="E317" s="249" t="s">
        <v>1681</v>
      </c>
      <c r="F317" s="250" t="s">
        <v>1682</v>
      </c>
      <c r="G317" s="250"/>
      <c r="H317" s="250"/>
      <c r="I317" s="250"/>
      <c r="J317" s="251" t="s">
        <v>699</v>
      </c>
      <c r="K317" s="252" t="n">
        <v>39</v>
      </c>
      <c r="L317" s="253" t="n">
        <v>0</v>
      </c>
      <c r="M317" s="253"/>
      <c r="N317" s="254" t="n">
        <f aca="false">ROUND(L317*K317,2)</f>
        <v>0</v>
      </c>
      <c r="O317" s="254"/>
      <c r="P317" s="254"/>
      <c r="Q317" s="254"/>
      <c r="R317" s="173"/>
      <c r="T317" s="213"/>
      <c r="U317" s="44" t="s">
        <v>41</v>
      </c>
      <c r="V317" s="34"/>
      <c r="W317" s="214" t="n">
        <f aca="false">V317*K317</f>
        <v>0</v>
      </c>
      <c r="X317" s="214" t="n">
        <v>0</v>
      </c>
      <c r="Y317" s="214" t="n">
        <f aca="false">X317*K317</f>
        <v>0</v>
      </c>
      <c r="Z317" s="214" t="n">
        <v>0</v>
      </c>
      <c r="AA317" s="215" t="n">
        <f aca="false">Z317*K317</f>
        <v>0</v>
      </c>
      <c r="AR317" s="10" t="s">
        <v>258</v>
      </c>
      <c r="AT317" s="10" t="s">
        <v>295</v>
      </c>
      <c r="AU317" s="10" t="s">
        <v>88</v>
      </c>
      <c r="AY317" s="10" t="s">
        <v>175</v>
      </c>
      <c r="BE317" s="134" t="n">
        <f aca="false">IF(U317="základní",N317,0)</f>
        <v>0</v>
      </c>
      <c r="BF317" s="134" t="n">
        <f aca="false">IF(U317="snížená",N317,0)</f>
        <v>0</v>
      </c>
      <c r="BG317" s="134" t="n">
        <f aca="false">IF(U317="zákl. přenesená",N317,0)</f>
        <v>0</v>
      </c>
      <c r="BH317" s="134" t="n">
        <f aca="false">IF(U317="sníž. přenesená",N317,0)</f>
        <v>0</v>
      </c>
      <c r="BI317" s="134" t="n">
        <f aca="false">IF(U317="nulová",N317,0)</f>
        <v>0</v>
      </c>
      <c r="BJ317" s="10" t="s">
        <v>83</v>
      </c>
      <c r="BK317" s="134" t="n">
        <f aca="false">ROUND(L317*K317,2)</f>
        <v>0</v>
      </c>
      <c r="BL317" s="10" t="s">
        <v>181</v>
      </c>
      <c r="BM317" s="10" t="s">
        <v>1683</v>
      </c>
    </row>
    <row collapsed="false" customFormat="true" customHeight="true" hidden="false" ht="22.5" outlineLevel="0" r="318" s="216">
      <c r="B318" s="217"/>
      <c r="C318" s="218"/>
      <c r="D318" s="218"/>
      <c r="E318" s="219"/>
      <c r="F318" s="220" t="s">
        <v>1684</v>
      </c>
      <c r="G318" s="220"/>
      <c r="H318" s="220"/>
      <c r="I318" s="220"/>
      <c r="J318" s="218"/>
      <c r="K318" s="221" t="n">
        <v>39</v>
      </c>
      <c r="L318" s="218"/>
      <c r="M318" s="218"/>
      <c r="N318" s="218"/>
      <c r="O318" s="218"/>
      <c r="P318" s="218"/>
      <c r="Q318" s="218"/>
      <c r="R318" s="222"/>
      <c r="T318" s="223"/>
      <c r="U318" s="218"/>
      <c r="V318" s="218"/>
      <c r="W318" s="218"/>
      <c r="X318" s="218"/>
      <c r="Y318" s="218"/>
      <c r="Z318" s="218"/>
      <c r="AA318" s="224"/>
      <c r="AT318" s="225" t="s">
        <v>201</v>
      </c>
      <c r="AU318" s="225" t="s">
        <v>88</v>
      </c>
      <c r="AV318" s="216" t="s">
        <v>88</v>
      </c>
      <c r="AW318" s="216" t="s">
        <v>33</v>
      </c>
      <c r="AX318" s="216" t="s">
        <v>76</v>
      </c>
      <c r="AY318" s="225" t="s">
        <v>175</v>
      </c>
    </row>
    <row collapsed="false" customFormat="true" customHeight="true" hidden="false" ht="22.5" outlineLevel="0" r="319" s="228">
      <c r="B319" s="229"/>
      <c r="C319" s="230"/>
      <c r="D319" s="230"/>
      <c r="E319" s="231"/>
      <c r="F319" s="232" t="s">
        <v>214</v>
      </c>
      <c r="G319" s="232"/>
      <c r="H319" s="232"/>
      <c r="I319" s="232"/>
      <c r="J319" s="230"/>
      <c r="K319" s="233" t="n">
        <v>39</v>
      </c>
      <c r="L319" s="230"/>
      <c r="M319" s="230"/>
      <c r="N319" s="230"/>
      <c r="O319" s="230"/>
      <c r="P319" s="230"/>
      <c r="Q319" s="230"/>
      <c r="R319" s="234"/>
      <c r="T319" s="235"/>
      <c r="U319" s="230"/>
      <c r="V319" s="230"/>
      <c r="W319" s="230"/>
      <c r="X319" s="230"/>
      <c r="Y319" s="230"/>
      <c r="Z319" s="230"/>
      <c r="AA319" s="236"/>
      <c r="AT319" s="237" t="s">
        <v>201</v>
      </c>
      <c r="AU319" s="237" t="s">
        <v>88</v>
      </c>
      <c r="AV319" s="228" t="s">
        <v>181</v>
      </c>
      <c r="AW319" s="228" t="s">
        <v>33</v>
      </c>
      <c r="AX319" s="228" t="s">
        <v>83</v>
      </c>
      <c r="AY319" s="237" t="s">
        <v>175</v>
      </c>
    </row>
    <row collapsed="false" customFormat="true" customHeight="true" hidden="false" ht="22.5" outlineLevel="0" r="320" s="32">
      <c r="B320" s="171"/>
      <c r="C320" s="248" t="s">
        <v>701</v>
      </c>
      <c r="D320" s="248" t="s">
        <v>295</v>
      </c>
      <c r="E320" s="249" t="s">
        <v>1685</v>
      </c>
      <c r="F320" s="250" t="s">
        <v>1686</v>
      </c>
      <c r="G320" s="250"/>
      <c r="H320" s="250"/>
      <c r="I320" s="250"/>
      <c r="J320" s="251" t="s">
        <v>699</v>
      </c>
      <c r="K320" s="252" t="n">
        <v>9</v>
      </c>
      <c r="L320" s="253" t="n">
        <v>0</v>
      </c>
      <c r="M320" s="253"/>
      <c r="N320" s="254" t="n">
        <f aca="false">ROUND(L320*K320,2)</f>
        <v>0</v>
      </c>
      <c r="O320" s="254"/>
      <c r="P320" s="254"/>
      <c r="Q320" s="254"/>
      <c r="R320" s="173"/>
      <c r="T320" s="213"/>
      <c r="U320" s="44" t="s">
        <v>41</v>
      </c>
      <c r="V320" s="34"/>
      <c r="W320" s="214" t="n">
        <f aca="false">V320*K320</f>
        <v>0</v>
      </c>
      <c r="X320" s="214" t="n">
        <v>0</v>
      </c>
      <c r="Y320" s="214" t="n">
        <f aca="false">X320*K320</f>
        <v>0</v>
      </c>
      <c r="Z320" s="214" t="n">
        <v>0</v>
      </c>
      <c r="AA320" s="215" t="n">
        <f aca="false">Z320*K320</f>
        <v>0</v>
      </c>
      <c r="AR320" s="10" t="s">
        <v>258</v>
      </c>
      <c r="AT320" s="10" t="s">
        <v>295</v>
      </c>
      <c r="AU320" s="10" t="s">
        <v>88</v>
      </c>
      <c r="AY320" s="10" t="s">
        <v>175</v>
      </c>
      <c r="BE320" s="134" t="n">
        <f aca="false">IF(U320="základní",N320,0)</f>
        <v>0</v>
      </c>
      <c r="BF320" s="134" t="n">
        <f aca="false">IF(U320="snížená",N320,0)</f>
        <v>0</v>
      </c>
      <c r="BG320" s="134" t="n">
        <f aca="false">IF(U320="zákl. přenesená",N320,0)</f>
        <v>0</v>
      </c>
      <c r="BH320" s="134" t="n">
        <f aca="false">IF(U320="sníž. přenesená",N320,0)</f>
        <v>0</v>
      </c>
      <c r="BI320" s="134" t="n">
        <f aca="false">IF(U320="nulová",N320,0)</f>
        <v>0</v>
      </c>
      <c r="BJ320" s="10" t="s">
        <v>83</v>
      </c>
      <c r="BK320" s="134" t="n">
        <f aca="false">ROUND(L320*K320,2)</f>
        <v>0</v>
      </c>
      <c r="BL320" s="10" t="s">
        <v>181</v>
      </c>
      <c r="BM320" s="10" t="s">
        <v>1687</v>
      </c>
    </row>
    <row collapsed="false" customFormat="true" customHeight="true" hidden="false" ht="22.5" outlineLevel="0" r="321" s="238">
      <c r="B321" s="239"/>
      <c r="C321" s="240"/>
      <c r="D321" s="240"/>
      <c r="E321" s="241"/>
      <c r="F321" s="242" t="s">
        <v>1499</v>
      </c>
      <c r="G321" s="242"/>
      <c r="H321" s="242"/>
      <c r="I321" s="242"/>
      <c r="J321" s="240"/>
      <c r="K321" s="241"/>
      <c r="L321" s="240"/>
      <c r="M321" s="240"/>
      <c r="N321" s="240"/>
      <c r="O321" s="240"/>
      <c r="P321" s="240"/>
      <c r="Q321" s="240"/>
      <c r="R321" s="243"/>
      <c r="T321" s="244"/>
      <c r="U321" s="240"/>
      <c r="V321" s="240"/>
      <c r="W321" s="240"/>
      <c r="X321" s="240"/>
      <c r="Y321" s="240"/>
      <c r="Z321" s="240"/>
      <c r="AA321" s="245"/>
      <c r="AT321" s="246" t="s">
        <v>201</v>
      </c>
      <c r="AU321" s="246" t="s">
        <v>88</v>
      </c>
      <c r="AV321" s="238" t="s">
        <v>83</v>
      </c>
      <c r="AW321" s="238" t="s">
        <v>33</v>
      </c>
      <c r="AX321" s="238" t="s">
        <v>76</v>
      </c>
      <c r="AY321" s="246" t="s">
        <v>175</v>
      </c>
    </row>
    <row collapsed="false" customFormat="true" customHeight="true" hidden="false" ht="22.5" outlineLevel="0" r="322" s="216">
      <c r="B322" s="217"/>
      <c r="C322" s="218"/>
      <c r="D322" s="218"/>
      <c r="E322" s="219"/>
      <c r="F322" s="227" t="s">
        <v>287</v>
      </c>
      <c r="G322" s="227"/>
      <c r="H322" s="227"/>
      <c r="I322" s="227"/>
      <c r="J322" s="218"/>
      <c r="K322" s="221" t="n">
        <v>9</v>
      </c>
      <c r="L322" s="218"/>
      <c r="M322" s="218"/>
      <c r="N322" s="218"/>
      <c r="O322" s="218"/>
      <c r="P322" s="218"/>
      <c r="Q322" s="218"/>
      <c r="R322" s="222"/>
      <c r="T322" s="223"/>
      <c r="U322" s="218"/>
      <c r="V322" s="218"/>
      <c r="W322" s="218"/>
      <c r="X322" s="218"/>
      <c r="Y322" s="218"/>
      <c r="Z322" s="218"/>
      <c r="AA322" s="224"/>
      <c r="AT322" s="225" t="s">
        <v>201</v>
      </c>
      <c r="AU322" s="225" t="s">
        <v>88</v>
      </c>
      <c r="AV322" s="216" t="s">
        <v>88</v>
      </c>
      <c r="AW322" s="216" t="s">
        <v>33</v>
      </c>
      <c r="AX322" s="216" t="s">
        <v>76</v>
      </c>
      <c r="AY322" s="225" t="s">
        <v>175</v>
      </c>
    </row>
    <row collapsed="false" customFormat="true" customHeight="true" hidden="false" ht="22.5" outlineLevel="0" r="323" s="228">
      <c r="B323" s="229"/>
      <c r="C323" s="230"/>
      <c r="D323" s="230"/>
      <c r="E323" s="231"/>
      <c r="F323" s="232" t="s">
        <v>214</v>
      </c>
      <c r="G323" s="232"/>
      <c r="H323" s="232"/>
      <c r="I323" s="232"/>
      <c r="J323" s="230"/>
      <c r="K323" s="233" t="n">
        <v>9</v>
      </c>
      <c r="L323" s="230"/>
      <c r="M323" s="230"/>
      <c r="N323" s="230"/>
      <c r="O323" s="230"/>
      <c r="P323" s="230"/>
      <c r="Q323" s="230"/>
      <c r="R323" s="234"/>
      <c r="T323" s="235"/>
      <c r="U323" s="230"/>
      <c r="V323" s="230"/>
      <c r="W323" s="230"/>
      <c r="X323" s="230"/>
      <c r="Y323" s="230"/>
      <c r="Z323" s="230"/>
      <c r="AA323" s="236"/>
      <c r="AT323" s="237" t="s">
        <v>201</v>
      </c>
      <c r="AU323" s="237" t="s">
        <v>88</v>
      </c>
      <c r="AV323" s="228" t="s">
        <v>181</v>
      </c>
      <c r="AW323" s="228" t="s">
        <v>33</v>
      </c>
      <c r="AX323" s="228" t="s">
        <v>83</v>
      </c>
      <c r="AY323" s="237" t="s">
        <v>175</v>
      </c>
    </row>
    <row collapsed="false" customFormat="true" customHeight="true" hidden="false" ht="22.5" outlineLevel="0" r="324" s="32">
      <c r="B324" s="171"/>
      <c r="C324" s="206" t="s">
        <v>707</v>
      </c>
      <c r="D324" s="206" t="s">
        <v>177</v>
      </c>
      <c r="E324" s="207" t="s">
        <v>1688</v>
      </c>
      <c r="F324" s="208" t="s">
        <v>1689</v>
      </c>
      <c r="G324" s="208"/>
      <c r="H324" s="208"/>
      <c r="I324" s="208"/>
      <c r="J324" s="209" t="s">
        <v>699</v>
      </c>
      <c r="K324" s="210" t="n">
        <v>1</v>
      </c>
      <c r="L324" s="211" t="n">
        <v>0</v>
      </c>
      <c r="M324" s="211"/>
      <c r="N324" s="212" t="n">
        <f aca="false">ROUND(L324*K324,2)</f>
        <v>0</v>
      </c>
      <c r="O324" s="212"/>
      <c r="P324" s="212"/>
      <c r="Q324" s="212"/>
      <c r="R324" s="173"/>
      <c r="T324" s="213"/>
      <c r="U324" s="44" t="s">
        <v>41</v>
      </c>
      <c r="V324" s="34"/>
      <c r="W324" s="214" t="n">
        <f aca="false">V324*K324</f>
        <v>0</v>
      </c>
      <c r="X324" s="214" t="n">
        <v>0</v>
      </c>
      <c r="Y324" s="214" t="n">
        <f aca="false">X324*K324</f>
        <v>0</v>
      </c>
      <c r="Z324" s="214" t="n">
        <v>0</v>
      </c>
      <c r="AA324" s="215" t="n">
        <f aca="false">Z324*K324</f>
        <v>0</v>
      </c>
      <c r="AR324" s="10" t="s">
        <v>181</v>
      </c>
      <c r="AT324" s="10" t="s">
        <v>177</v>
      </c>
      <c r="AU324" s="10" t="s">
        <v>88</v>
      </c>
      <c r="AY324" s="10" t="s">
        <v>175</v>
      </c>
      <c r="BE324" s="134" t="n">
        <f aca="false">IF(U324="základní",N324,0)</f>
        <v>0</v>
      </c>
      <c r="BF324" s="134" t="n">
        <f aca="false">IF(U324="snížená",N324,0)</f>
        <v>0</v>
      </c>
      <c r="BG324" s="134" t="n">
        <f aca="false">IF(U324="zákl. přenesená",N324,0)</f>
        <v>0</v>
      </c>
      <c r="BH324" s="134" t="n">
        <f aca="false">IF(U324="sníž. přenesená",N324,0)</f>
        <v>0</v>
      </c>
      <c r="BI324" s="134" t="n">
        <f aca="false">IF(U324="nulová",N324,0)</f>
        <v>0</v>
      </c>
      <c r="BJ324" s="10" t="s">
        <v>83</v>
      </c>
      <c r="BK324" s="134" t="n">
        <f aca="false">ROUND(L324*K324,2)</f>
        <v>0</v>
      </c>
      <c r="BL324" s="10" t="s">
        <v>181</v>
      </c>
      <c r="BM324" s="10" t="s">
        <v>1690</v>
      </c>
    </row>
    <row collapsed="false" customFormat="true" customHeight="true" hidden="false" ht="22.5" outlineLevel="0" r="325" s="216">
      <c r="B325" s="217"/>
      <c r="C325" s="218"/>
      <c r="D325" s="218"/>
      <c r="E325" s="219"/>
      <c r="F325" s="220" t="s">
        <v>83</v>
      </c>
      <c r="G325" s="220"/>
      <c r="H325" s="220"/>
      <c r="I325" s="220"/>
      <c r="J325" s="218"/>
      <c r="K325" s="221" t="n">
        <v>1</v>
      </c>
      <c r="L325" s="218"/>
      <c r="M325" s="218"/>
      <c r="N325" s="218"/>
      <c r="O325" s="218"/>
      <c r="P325" s="218"/>
      <c r="Q325" s="218"/>
      <c r="R325" s="222"/>
      <c r="T325" s="223"/>
      <c r="U325" s="218"/>
      <c r="V325" s="218"/>
      <c r="W325" s="218"/>
      <c r="X325" s="218"/>
      <c r="Y325" s="218"/>
      <c r="Z325" s="218"/>
      <c r="AA325" s="224"/>
      <c r="AT325" s="225" t="s">
        <v>201</v>
      </c>
      <c r="AU325" s="225" t="s">
        <v>88</v>
      </c>
      <c r="AV325" s="216" t="s">
        <v>88</v>
      </c>
      <c r="AW325" s="216" t="s">
        <v>33</v>
      </c>
      <c r="AX325" s="216" t="s">
        <v>76</v>
      </c>
      <c r="AY325" s="225" t="s">
        <v>175</v>
      </c>
    </row>
    <row collapsed="false" customFormat="true" customHeight="true" hidden="false" ht="22.5" outlineLevel="0" r="326" s="228">
      <c r="B326" s="229"/>
      <c r="C326" s="230"/>
      <c r="D326" s="230"/>
      <c r="E326" s="231"/>
      <c r="F326" s="232" t="s">
        <v>214</v>
      </c>
      <c r="G326" s="232"/>
      <c r="H326" s="232"/>
      <c r="I326" s="232"/>
      <c r="J326" s="230"/>
      <c r="K326" s="233" t="n">
        <v>1</v>
      </c>
      <c r="L326" s="230"/>
      <c r="M326" s="230"/>
      <c r="N326" s="230"/>
      <c r="O326" s="230"/>
      <c r="P326" s="230"/>
      <c r="Q326" s="230"/>
      <c r="R326" s="234"/>
      <c r="T326" s="235"/>
      <c r="U326" s="230"/>
      <c r="V326" s="230"/>
      <c r="W326" s="230"/>
      <c r="X326" s="230"/>
      <c r="Y326" s="230"/>
      <c r="Z326" s="230"/>
      <c r="AA326" s="236"/>
      <c r="AT326" s="237" t="s">
        <v>201</v>
      </c>
      <c r="AU326" s="237" t="s">
        <v>88</v>
      </c>
      <c r="AV326" s="228" t="s">
        <v>181</v>
      </c>
      <c r="AW326" s="228" t="s">
        <v>33</v>
      </c>
      <c r="AX326" s="228" t="s">
        <v>83</v>
      </c>
      <c r="AY326" s="237" t="s">
        <v>175</v>
      </c>
    </row>
    <row collapsed="false" customFormat="true" customHeight="true" hidden="false" ht="31.5" outlineLevel="0" r="327" s="32">
      <c r="B327" s="171"/>
      <c r="C327" s="248" t="s">
        <v>711</v>
      </c>
      <c r="D327" s="248" t="s">
        <v>295</v>
      </c>
      <c r="E327" s="249" t="s">
        <v>1691</v>
      </c>
      <c r="F327" s="250" t="s">
        <v>1692</v>
      </c>
      <c r="G327" s="250"/>
      <c r="H327" s="250"/>
      <c r="I327" s="250"/>
      <c r="J327" s="251" t="s">
        <v>699</v>
      </c>
      <c r="K327" s="252" t="n">
        <v>1</v>
      </c>
      <c r="L327" s="253" t="n">
        <v>0</v>
      </c>
      <c r="M327" s="253"/>
      <c r="N327" s="254" t="n">
        <f aca="false">ROUND(L327*K327,2)</f>
        <v>0</v>
      </c>
      <c r="O327" s="254"/>
      <c r="P327" s="254"/>
      <c r="Q327" s="254"/>
      <c r="R327" s="173"/>
      <c r="T327" s="213"/>
      <c r="U327" s="44" t="s">
        <v>41</v>
      </c>
      <c r="V327" s="34"/>
      <c r="W327" s="214" t="n">
        <f aca="false">V327*K327</f>
        <v>0</v>
      </c>
      <c r="X327" s="214" t="n">
        <v>0</v>
      </c>
      <c r="Y327" s="214" t="n">
        <f aca="false">X327*K327</f>
        <v>0</v>
      </c>
      <c r="Z327" s="214" t="n">
        <v>0</v>
      </c>
      <c r="AA327" s="215" t="n">
        <f aca="false">Z327*K327</f>
        <v>0</v>
      </c>
      <c r="AR327" s="10" t="s">
        <v>258</v>
      </c>
      <c r="AT327" s="10" t="s">
        <v>295</v>
      </c>
      <c r="AU327" s="10" t="s">
        <v>88</v>
      </c>
      <c r="AY327" s="10" t="s">
        <v>175</v>
      </c>
      <c r="BE327" s="134" t="n">
        <f aca="false">IF(U327="základní",N327,0)</f>
        <v>0</v>
      </c>
      <c r="BF327" s="134" t="n">
        <f aca="false">IF(U327="snížená",N327,0)</f>
        <v>0</v>
      </c>
      <c r="BG327" s="134" t="n">
        <f aca="false">IF(U327="zákl. přenesená",N327,0)</f>
        <v>0</v>
      </c>
      <c r="BH327" s="134" t="n">
        <f aca="false">IF(U327="sníž. přenesená",N327,0)</f>
        <v>0</v>
      </c>
      <c r="BI327" s="134" t="n">
        <f aca="false">IF(U327="nulová",N327,0)</f>
        <v>0</v>
      </c>
      <c r="BJ327" s="10" t="s">
        <v>83</v>
      </c>
      <c r="BK327" s="134" t="n">
        <f aca="false">ROUND(L327*K327,2)</f>
        <v>0</v>
      </c>
      <c r="BL327" s="10" t="s">
        <v>181</v>
      </c>
      <c r="BM327" s="10" t="s">
        <v>1693</v>
      </c>
    </row>
    <row collapsed="false" customFormat="true" customHeight="true" hidden="false" ht="22.5" outlineLevel="0" r="328" s="216">
      <c r="B328" s="217"/>
      <c r="C328" s="218"/>
      <c r="D328" s="218"/>
      <c r="E328" s="219"/>
      <c r="F328" s="220" t="s">
        <v>83</v>
      </c>
      <c r="G328" s="220"/>
      <c r="H328" s="220"/>
      <c r="I328" s="220"/>
      <c r="J328" s="218"/>
      <c r="K328" s="221" t="n">
        <v>1</v>
      </c>
      <c r="L328" s="218"/>
      <c r="M328" s="218"/>
      <c r="N328" s="218"/>
      <c r="O328" s="218"/>
      <c r="P328" s="218"/>
      <c r="Q328" s="218"/>
      <c r="R328" s="222"/>
      <c r="T328" s="223"/>
      <c r="U328" s="218"/>
      <c r="V328" s="218"/>
      <c r="W328" s="218"/>
      <c r="X328" s="218"/>
      <c r="Y328" s="218"/>
      <c r="Z328" s="218"/>
      <c r="AA328" s="224"/>
      <c r="AT328" s="225" t="s">
        <v>201</v>
      </c>
      <c r="AU328" s="225" t="s">
        <v>88</v>
      </c>
      <c r="AV328" s="216" t="s">
        <v>88</v>
      </c>
      <c r="AW328" s="216" t="s">
        <v>33</v>
      </c>
      <c r="AX328" s="216" t="s">
        <v>76</v>
      </c>
      <c r="AY328" s="225" t="s">
        <v>175</v>
      </c>
    </row>
    <row collapsed="false" customFormat="true" customHeight="true" hidden="false" ht="22.5" outlineLevel="0" r="329" s="228">
      <c r="B329" s="229"/>
      <c r="C329" s="230"/>
      <c r="D329" s="230"/>
      <c r="E329" s="231"/>
      <c r="F329" s="232" t="s">
        <v>214</v>
      </c>
      <c r="G329" s="232"/>
      <c r="H329" s="232"/>
      <c r="I329" s="232"/>
      <c r="J329" s="230"/>
      <c r="K329" s="233" t="n">
        <v>1</v>
      </c>
      <c r="L329" s="230"/>
      <c r="M329" s="230"/>
      <c r="N329" s="230"/>
      <c r="O329" s="230"/>
      <c r="P329" s="230"/>
      <c r="Q329" s="230"/>
      <c r="R329" s="234"/>
      <c r="T329" s="235"/>
      <c r="U329" s="230"/>
      <c r="V329" s="230"/>
      <c r="W329" s="230"/>
      <c r="X329" s="230"/>
      <c r="Y329" s="230"/>
      <c r="Z329" s="230"/>
      <c r="AA329" s="236"/>
      <c r="AT329" s="237" t="s">
        <v>201</v>
      </c>
      <c r="AU329" s="237" t="s">
        <v>88</v>
      </c>
      <c r="AV329" s="228" t="s">
        <v>181</v>
      </c>
      <c r="AW329" s="228" t="s">
        <v>33</v>
      </c>
      <c r="AX329" s="228" t="s">
        <v>83</v>
      </c>
      <c r="AY329" s="237" t="s">
        <v>175</v>
      </c>
    </row>
    <row collapsed="false" customFormat="true" customHeight="true" hidden="false" ht="31.5" outlineLevel="0" r="330" s="32">
      <c r="B330" s="171"/>
      <c r="C330" s="206" t="s">
        <v>719</v>
      </c>
      <c r="D330" s="206" t="s">
        <v>177</v>
      </c>
      <c r="E330" s="207" t="s">
        <v>1694</v>
      </c>
      <c r="F330" s="208" t="s">
        <v>1695</v>
      </c>
      <c r="G330" s="208"/>
      <c r="H330" s="208"/>
      <c r="I330" s="208"/>
      <c r="J330" s="209" t="s">
        <v>699</v>
      </c>
      <c r="K330" s="210" t="n">
        <v>1</v>
      </c>
      <c r="L330" s="211" t="n">
        <v>0</v>
      </c>
      <c r="M330" s="211"/>
      <c r="N330" s="212" t="n">
        <f aca="false">ROUND(L330*K330,2)</f>
        <v>0</v>
      </c>
      <c r="O330" s="212"/>
      <c r="P330" s="212"/>
      <c r="Q330" s="212"/>
      <c r="R330" s="173"/>
      <c r="T330" s="213"/>
      <c r="U330" s="44" t="s">
        <v>41</v>
      </c>
      <c r="V330" s="34"/>
      <c r="W330" s="214" t="n">
        <f aca="false">V330*K330</f>
        <v>0</v>
      </c>
      <c r="X330" s="214" t="n">
        <v>0</v>
      </c>
      <c r="Y330" s="214" t="n">
        <f aca="false">X330*K330</f>
        <v>0</v>
      </c>
      <c r="Z330" s="214" t="n">
        <v>0</v>
      </c>
      <c r="AA330" s="215" t="n">
        <f aca="false">Z330*K330</f>
        <v>0</v>
      </c>
      <c r="AR330" s="10" t="s">
        <v>181</v>
      </c>
      <c r="AT330" s="10" t="s">
        <v>177</v>
      </c>
      <c r="AU330" s="10" t="s">
        <v>88</v>
      </c>
      <c r="AY330" s="10" t="s">
        <v>175</v>
      </c>
      <c r="BE330" s="134" t="n">
        <f aca="false">IF(U330="základní",N330,0)</f>
        <v>0</v>
      </c>
      <c r="BF330" s="134" t="n">
        <f aca="false">IF(U330="snížená",N330,0)</f>
        <v>0</v>
      </c>
      <c r="BG330" s="134" t="n">
        <f aca="false">IF(U330="zákl. přenesená",N330,0)</f>
        <v>0</v>
      </c>
      <c r="BH330" s="134" t="n">
        <f aca="false">IF(U330="sníž. přenesená",N330,0)</f>
        <v>0</v>
      </c>
      <c r="BI330" s="134" t="n">
        <f aca="false">IF(U330="nulová",N330,0)</f>
        <v>0</v>
      </c>
      <c r="BJ330" s="10" t="s">
        <v>83</v>
      </c>
      <c r="BK330" s="134" t="n">
        <f aca="false">ROUND(L330*K330,2)</f>
        <v>0</v>
      </c>
      <c r="BL330" s="10" t="s">
        <v>181</v>
      </c>
      <c r="BM330" s="10" t="s">
        <v>1696</v>
      </c>
    </row>
    <row collapsed="false" customFormat="true" customHeight="true" hidden="false" ht="22.5" outlineLevel="0" r="331" s="216">
      <c r="B331" s="217"/>
      <c r="C331" s="218"/>
      <c r="D331" s="218"/>
      <c r="E331" s="219"/>
      <c r="F331" s="220" t="s">
        <v>83</v>
      </c>
      <c r="G331" s="220"/>
      <c r="H331" s="220"/>
      <c r="I331" s="220"/>
      <c r="J331" s="218"/>
      <c r="K331" s="221" t="n">
        <v>1</v>
      </c>
      <c r="L331" s="218"/>
      <c r="M331" s="218"/>
      <c r="N331" s="218"/>
      <c r="O331" s="218"/>
      <c r="P331" s="218"/>
      <c r="Q331" s="218"/>
      <c r="R331" s="222"/>
      <c r="T331" s="223"/>
      <c r="U331" s="218"/>
      <c r="V331" s="218"/>
      <c r="W331" s="218"/>
      <c r="X331" s="218"/>
      <c r="Y331" s="218"/>
      <c r="Z331" s="218"/>
      <c r="AA331" s="224"/>
      <c r="AT331" s="225" t="s">
        <v>201</v>
      </c>
      <c r="AU331" s="225" t="s">
        <v>88</v>
      </c>
      <c r="AV331" s="216" t="s">
        <v>88</v>
      </c>
      <c r="AW331" s="216" t="s">
        <v>33</v>
      </c>
      <c r="AX331" s="216" t="s">
        <v>76</v>
      </c>
      <c r="AY331" s="225" t="s">
        <v>175</v>
      </c>
    </row>
    <row collapsed="false" customFormat="true" customHeight="true" hidden="false" ht="22.5" outlineLevel="0" r="332" s="228">
      <c r="B332" s="229"/>
      <c r="C332" s="230"/>
      <c r="D332" s="230"/>
      <c r="E332" s="231"/>
      <c r="F332" s="232" t="s">
        <v>214</v>
      </c>
      <c r="G332" s="232"/>
      <c r="H332" s="232"/>
      <c r="I332" s="232"/>
      <c r="J332" s="230"/>
      <c r="K332" s="233" t="n">
        <v>1</v>
      </c>
      <c r="L332" s="230"/>
      <c r="M332" s="230"/>
      <c r="N332" s="230"/>
      <c r="O332" s="230"/>
      <c r="P332" s="230"/>
      <c r="Q332" s="230"/>
      <c r="R332" s="234"/>
      <c r="T332" s="235"/>
      <c r="U332" s="230"/>
      <c r="V332" s="230"/>
      <c r="W332" s="230"/>
      <c r="X332" s="230"/>
      <c r="Y332" s="230"/>
      <c r="Z332" s="230"/>
      <c r="AA332" s="236"/>
      <c r="AT332" s="237" t="s">
        <v>201</v>
      </c>
      <c r="AU332" s="237" t="s">
        <v>88</v>
      </c>
      <c r="AV332" s="228" t="s">
        <v>181</v>
      </c>
      <c r="AW332" s="228" t="s">
        <v>33</v>
      </c>
      <c r="AX332" s="228" t="s">
        <v>83</v>
      </c>
      <c r="AY332" s="237" t="s">
        <v>175</v>
      </c>
    </row>
    <row collapsed="false" customFormat="true" customHeight="true" hidden="false" ht="22.5" outlineLevel="0" r="333" s="32">
      <c r="B333" s="171"/>
      <c r="C333" s="248" t="s">
        <v>723</v>
      </c>
      <c r="D333" s="248" t="s">
        <v>295</v>
      </c>
      <c r="E333" s="249" t="s">
        <v>1697</v>
      </c>
      <c r="F333" s="250" t="s">
        <v>1698</v>
      </c>
      <c r="G333" s="250"/>
      <c r="H333" s="250"/>
      <c r="I333" s="250"/>
      <c r="J333" s="251" t="s">
        <v>699</v>
      </c>
      <c r="K333" s="252" t="n">
        <v>1</v>
      </c>
      <c r="L333" s="253" t="n">
        <v>0</v>
      </c>
      <c r="M333" s="253"/>
      <c r="N333" s="254" t="n">
        <f aca="false">ROUND(L333*K333,2)</f>
        <v>0</v>
      </c>
      <c r="O333" s="254"/>
      <c r="P333" s="254"/>
      <c r="Q333" s="254"/>
      <c r="R333" s="173"/>
      <c r="T333" s="213"/>
      <c r="U333" s="44" t="s">
        <v>41</v>
      </c>
      <c r="V333" s="34"/>
      <c r="W333" s="214" t="n">
        <f aca="false">V333*K333</f>
        <v>0</v>
      </c>
      <c r="X333" s="214" t="n">
        <v>0</v>
      </c>
      <c r="Y333" s="214" t="n">
        <f aca="false">X333*K333</f>
        <v>0</v>
      </c>
      <c r="Z333" s="214" t="n">
        <v>0</v>
      </c>
      <c r="AA333" s="215" t="n">
        <f aca="false">Z333*K333</f>
        <v>0</v>
      </c>
      <c r="AR333" s="10" t="s">
        <v>258</v>
      </c>
      <c r="AT333" s="10" t="s">
        <v>295</v>
      </c>
      <c r="AU333" s="10" t="s">
        <v>88</v>
      </c>
      <c r="AY333" s="10" t="s">
        <v>175</v>
      </c>
      <c r="BE333" s="134" t="n">
        <f aca="false">IF(U333="základní",N333,0)</f>
        <v>0</v>
      </c>
      <c r="BF333" s="134" t="n">
        <f aca="false">IF(U333="snížená",N333,0)</f>
        <v>0</v>
      </c>
      <c r="BG333" s="134" t="n">
        <f aca="false">IF(U333="zákl. přenesená",N333,0)</f>
        <v>0</v>
      </c>
      <c r="BH333" s="134" t="n">
        <f aca="false">IF(U333="sníž. přenesená",N333,0)</f>
        <v>0</v>
      </c>
      <c r="BI333" s="134" t="n">
        <f aca="false">IF(U333="nulová",N333,0)</f>
        <v>0</v>
      </c>
      <c r="BJ333" s="10" t="s">
        <v>83</v>
      </c>
      <c r="BK333" s="134" t="n">
        <f aca="false">ROUND(L333*K333,2)</f>
        <v>0</v>
      </c>
      <c r="BL333" s="10" t="s">
        <v>181</v>
      </c>
      <c r="BM333" s="10" t="s">
        <v>1699</v>
      </c>
    </row>
    <row collapsed="false" customFormat="true" customHeight="true" hidden="false" ht="22.5" outlineLevel="0" r="334" s="216">
      <c r="B334" s="217"/>
      <c r="C334" s="218"/>
      <c r="D334" s="218"/>
      <c r="E334" s="219"/>
      <c r="F334" s="220" t="s">
        <v>83</v>
      </c>
      <c r="G334" s="220"/>
      <c r="H334" s="220"/>
      <c r="I334" s="220"/>
      <c r="J334" s="218"/>
      <c r="K334" s="221" t="n">
        <v>1</v>
      </c>
      <c r="L334" s="218"/>
      <c r="M334" s="218"/>
      <c r="N334" s="218"/>
      <c r="O334" s="218"/>
      <c r="P334" s="218"/>
      <c r="Q334" s="218"/>
      <c r="R334" s="222"/>
      <c r="T334" s="223"/>
      <c r="U334" s="218"/>
      <c r="V334" s="218"/>
      <c r="W334" s="218"/>
      <c r="X334" s="218"/>
      <c r="Y334" s="218"/>
      <c r="Z334" s="218"/>
      <c r="AA334" s="224"/>
      <c r="AT334" s="225" t="s">
        <v>201</v>
      </c>
      <c r="AU334" s="225" t="s">
        <v>88</v>
      </c>
      <c r="AV334" s="216" t="s">
        <v>88</v>
      </c>
      <c r="AW334" s="216" t="s">
        <v>33</v>
      </c>
      <c r="AX334" s="216" t="s">
        <v>76</v>
      </c>
      <c r="AY334" s="225" t="s">
        <v>175</v>
      </c>
    </row>
    <row collapsed="false" customFormat="true" customHeight="true" hidden="false" ht="22.5" outlineLevel="0" r="335" s="228">
      <c r="B335" s="229"/>
      <c r="C335" s="230"/>
      <c r="D335" s="230"/>
      <c r="E335" s="231"/>
      <c r="F335" s="232" t="s">
        <v>214</v>
      </c>
      <c r="G335" s="232"/>
      <c r="H335" s="232"/>
      <c r="I335" s="232"/>
      <c r="J335" s="230"/>
      <c r="K335" s="233" t="n">
        <v>1</v>
      </c>
      <c r="L335" s="230"/>
      <c r="M335" s="230"/>
      <c r="N335" s="230"/>
      <c r="O335" s="230"/>
      <c r="P335" s="230"/>
      <c r="Q335" s="230"/>
      <c r="R335" s="234"/>
      <c r="T335" s="235"/>
      <c r="U335" s="230"/>
      <c r="V335" s="230"/>
      <c r="W335" s="230"/>
      <c r="X335" s="230"/>
      <c r="Y335" s="230"/>
      <c r="Z335" s="230"/>
      <c r="AA335" s="236"/>
      <c r="AT335" s="237" t="s">
        <v>201</v>
      </c>
      <c r="AU335" s="237" t="s">
        <v>88</v>
      </c>
      <c r="AV335" s="228" t="s">
        <v>181</v>
      </c>
      <c r="AW335" s="228" t="s">
        <v>33</v>
      </c>
      <c r="AX335" s="228" t="s">
        <v>83</v>
      </c>
      <c r="AY335" s="237" t="s">
        <v>175</v>
      </c>
    </row>
    <row collapsed="false" customFormat="true" customHeight="true" hidden="false" ht="31.5" outlineLevel="0" r="336" s="32">
      <c r="B336" s="171"/>
      <c r="C336" s="206" t="s">
        <v>735</v>
      </c>
      <c r="D336" s="206" t="s">
        <v>177</v>
      </c>
      <c r="E336" s="207" t="s">
        <v>1700</v>
      </c>
      <c r="F336" s="208" t="s">
        <v>1701</v>
      </c>
      <c r="G336" s="208"/>
      <c r="H336" s="208"/>
      <c r="I336" s="208"/>
      <c r="J336" s="209" t="s">
        <v>303</v>
      </c>
      <c r="K336" s="210" t="n">
        <v>170</v>
      </c>
      <c r="L336" s="211" t="n">
        <v>0</v>
      </c>
      <c r="M336" s="211"/>
      <c r="N336" s="212" t="n">
        <f aca="false">ROUND(L336*K336,2)</f>
        <v>0</v>
      </c>
      <c r="O336" s="212"/>
      <c r="P336" s="212"/>
      <c r="Q336" s="212"/>
      <c r="R336" s="173"/>
      <c r="T336" s="213"/>
      <c r="U336" s="44" t="s">
        <v>41</v>
      </c>
      <c r="V336" s="34"/>
      <c r="W336" s="214" t="n">
        <f aca="false">V336*K336</f>
        <v>0</v>
      </c>
      <c r="X336" s="214" t="n">
        <v>0</v>
      </c>
      <c r="Y336" s="214" t="n">
        <f aca="false">X336*K336</f>
        <v>0</v>
      </c>
      <c r="Z336" s="214" t="n">
        <v>0</v>
      </c>
      <c r="AA336" s="215" t="n">
        <f aca="false">Z336*K336</f>
        <v>0</v>
      </c>
      <c r="AR336" s="10" t="s">
        <v>181</v>
      </c>
      <c r="AT336" s="10" t="s">
        <v>177</v>
      </c>
      <c r="AU336" s="10" t="s">
        <v>88</v>
      </c>
      <c r="AY336" s="10" t="s">
        <v>175</v>
      </c>
      <c r="BE336" s="134" t="n">
        <f aca="false">IF(U336="základní",N336,0)</f>
        <v>0</v>
      </c>
      <c r="BF336" s="134" t="n">
        <f aca="false">IF(U336="snížená",N336,0)</f>
        <v>0</v>
      </c>
      <c r="BG336" s="134" t="n">
        <f aca="false">IF(U336="zákl. přenesená",N336,0)</f>
        <v>0</v>
      </c>
      <c r="BH336" s="134" t="n">
        <f aca="false">IF(U336="sníž. přenesená",N336,0)</f>
        <v>0</v>
      </c>
      <c r="BI336" s="134" t="n">
        <f aca="false">IF(U336="nulová",N336,0)</f>
        <v>0</v>
      </c>
      <c r="BJ336" s="10" t="s">
        <v>83</v>
      </c>
      <c r="BK336" s="134" t="n">
        <f aca="false">ROUND(L336*K336,2)</f>
        <v>0</v>
      </c>
      <c r="BL336" s="10" t="s">
        <v>181</v>
      </c>
      <c r="BM336" s="10" t="s">
        <v>1702</v>
      </c>
    </row>
    <row collapsed="false" customFormat="true" customHeight="true" hidden="false" ht="22.5" outlineLevel="0" r="337" s="238">
      <c r="B337" s="239"/>
      <c r="C337" s="240"/>
      <c r="D337" s="240"/>
      <c r="E337" s="241"/>
      <c r="F337" s="242" t="s">
        <v>1499</v>
      </c>
      <c r="G337" s="242"/>
      <c r="H337" s="242"/>
      <c r="I337" s="242"/>
      <c r="J337" s="240"/>
      <c r="K337" s="241"/>
      <c r="L337" s="240"/>
      <c r="M337" s="240"/>
      <c r="N337" s="240"/>
      <c r="O337" s="240"/>
      <c r="P337" s="240"/>
      <c r="Q337" s="240"/>
      <c r="R337" s="243"/>
      <c r="T337" s="244"/>
      <c r="U337" s="240"/>
      <c r="V337" s="240"/>
      <c r="W337" s="240"/>
      <c r="X337" s="240"/>
      <c r="Y337" s="240"/>
      <c r="Z337" s="240"/>
      <c r="AA337" s="245"/>
      <c r="AT337" s="246" t="s">
        <v>201</v>
      </c>
      <c r="AU337" s="246" t="s">
        <v>88</v>
      </c>
      <c r="AV337" s="238" t="s">
        <v>83</v>
      </c>
      <c r="AW337" s="238" t="s">
        <v>33</v>
      </c>
      <c r="AX337" s="238" t="s">
        <v>76</v>
      </c>
      <c r="AY337" s="246" t="s">
        <v>175</v>
      </c>
    </row>
    <row collapsed="false" customFormat="true" customHeight="true" hidden="false" ht="22.5" outlineLevel="0" r="338" s="216">
      <c r="B338" s="217"/>
      <c r="C338" s="218"/>
      <c r="D338" s="218"/>
      <c r="E338" s="219"/>
      <c r="F338" s="227" t="s">
        <v>1703</v>
      </c>
      <c r="G338" s="227"/>
      <c r="H338" s="227"/>
      <c r="I338" s="227"/>
      <c r="J338" s="218"/>
      <c r="K338" s="221" t="n">
        <v>170</v>
      </c>
      <c r="L338" s="218"/>
      <c r="M338" s="218"/>
      <c r="N338" s="218"/>
      <c r="O338" s="218"/>
      <c r="P338" s="218"/>
      <c r="Q338" s="218"/>
      <c r="R338" s="222"/>
      <c r="T338" s="223"/>
      <c r="U338" s="218"/>
      <c r="V338" s="218"/>
      <c r="W338" s="218"/>
      <c r="X338" s="218"/>
      <c r="Y338" s="218"/>
      <c r="Z338" s="218"/>
      <c r="AA338" s="224"/>
      <c r="AT338" s="225" t="s">
        <v>201</v>
      </c>
      <c r="AU338" s="225" t="s">
        <v>88</v>
      </c>
      <c r="AV338" s="216" t="s">
        <v>88</v>
      </c>
      <c r="AW338" s="216" t="s">
        <v>33</v>
      </c>
      <c r="AX338" s="216" t="s">
        <v>76</v>
      </c>
      <c r="AY338" s="225" t="s">
        <v>175</v>
      </c>
    </row>
    <row collapsed="false" customFormat="true" customHeight="true" hidden="false" ht="22.5" outlineLevel="0" r="339" s="228">
      <c r="B339" s="229"/>
      <c r="C339" s="230"/>
      <c r="D339" s="230"/>
      <c r="E339" s="231"/>
      <c r="F339" s="232" t="s">
        <v>214</v>
      </c>
      <c r="G339" s="232"/>
      <c r="H339" s="232"/>
      <c r="I339" s="232"/>
      <c r="J339" s="230"/>
      <c r="K339" s="233" t="n">
        <v>170</v>
      </c>
      <c r="L339" s="230"/>
      <c r="M339" s="230"/>
      <c r="N339" s="230"/>
      <c r="O339" s="230"/>
      <c r="P339" s="230"/>
      <c r="Q339" s="230"/>
      <c r="R339" s="234"/>
      <c r="T339" s="235"/>
      <c r="U339" s="230"/>
      <c r="V339" s="230"/>
      <c r="W339" s="230"/>
      <c r="X339" s="230"/>
      <c r="Y339" s="230"/>
      <c r="Z339" s="230"/>
      <c r="AA339" s="236"/>
      <c r="AT339" s="237" t="s">
        <v>201</v>
      </c>
      <c r="AU339" s="237" t="s">
        <v>88</v>
      </c>
      <c r="AV339" s="228" t="s">
        <v>181</v>
      </c>
      <c r="AW339" s="228" t="s">
        <v>33</v>
      </c>
      <c r="AX339" s="228" t="s">
        <v>83</v>
      </c>
      <c r="AY339" s="237" t="s">
        <v>175</v>
      </c>
    </row>
    <row collapsed="false" customFormat="true" customHeight="true" hidden="false" ht="22.5" outlineLevel="0" r="340" s="32">
      <c r="B340" s="171"/>
      <c r="C340" s="206" t="s">
        <v>740</v>
      </c>
      <c r="D340" s="206" t="s">
        <v>177</v>
      </c>
      <c r="E340" s="207" t="s">
        <v>1704</v>
      </c>
      <c r="F340" s="208" t="s">
        <v>1705</v>
      </c>
      <c r="G340" s="208"/>
      <c r="H340" s="208"/>
      <c r="I340" s="208"/>
      <c r="J340" s="209" t="s">
        <v>303</v>
      </c>
      <c r="K340" s="210" t="n">
        <v>170</v>
      </c>
      <c r="L340" s="211" t="n">
        <v>0</v>
      </c>
      <c r="M340" s="211"/>
      <c r="N340" s="212" t="n">
        <f aca="false">ROUND(L340*K340,2)</f>
        <v>0</v>
      </c>
      <c r="O340" s="212"/>
      <c r="P340" s="212"/>
      <c r="Q340" s="212"/>
      <c r="R340" s="173"/>
      <c r="T340" s="213"/>
      <c r="U340" s="44" t="s">
        <v>41</v>
      </c>
      <c r="V340" s="34"/>
      <c r="W340" s="214" t="n">
        <f aca="false">V340*K340</f>
        <v>0</v>
      </c>
      <c r="X340" s="214" t="n">
        <v>0</v>
      </c>
      <c r="Y340" s="214" t="n">
        <f aca="false">X340*K340</f>
        <v>0</v>
      </c>
      <c r="Z340" s="214" t="n">
        <v>0</v>
      </c>
      <c r="AA340" s="215" t="n">
        <f aca="false">Z340*K340</f>
        <v>0</v>
      </c>
      <c r="AR340" s="10" t="s">
        <v>181</v>
      </c>
      <c r="AT340" s="10" t="s">
        <v>177</v>
      </c>
      <c r="AU340" s="10" t="s">
        <v>88</v>
      </c>
      <c r="AY340" s="10" t="s">
        <v>175</v>
      </c>
      <c r="BE340" s="134" t="n">
        <f aca="false">IF(U340="základní",N340,0)</f>
        <v>0</v>
      </c>
      <c r="BF340" s="134" t="n">
        <f aca="false">IF(U340="snížená",N340,0)</f>
        <v>0</v>
      </c>
      <c r="BG340" s="134" t="n">
        <f aca="false">IF(U340="zákl. přenesená",N340,0)</f>
        <v>0</v>
      </c>
      <c r="BH340" s="134" t="n">
        <f aca="false">IF(U340="sníž. přenesená",N340,0)</f>
        <v>0</v>
      </c>
      <c r="BI340" s="134" t="n">
        <f aca="false">IF(U340="nulová",N340,0)</f>
        <v>0</v>
      </c>
      <c r="BJ340" s="10" t="s">
        <v>83</v>
      </c>
      <c r="BK340" s="134" t="n">
        <f aca="false">ROUND(L340*K340,2)</f>
        <v>0</v>
      </c>
      <c r="BL340" s="10" t="s">
        <v>181</v>
      </c>
      <c r="BM340" s="10" t="s">
        <v>1706</v>
      </c>
    </row>
    <row collapsed="false" customFormat="true" customHeight="true" hidden="false" ht="22.5" outlineLevel="0" r="341" s="216">
      <c r="B341" s="217"/>
      <c r="C341" s="218"/>
      <c r="D341" s="218"/>
      <c r="E341" s="219"/>
      <c r="F341" s="220" t="s">
        <v>1703</v>
      </c>
      <c r="G341" s="220"/>
      <c r="H341" s="220"/>
      <c r="I341" s="220"/>
      <c r="J341" s="218"/>
      <c r="K341" s="221" t="n">
        <v>170</v>
      </c>
      <c r="L341" s="218"/>
      <c r="M341" s="218"/>
      <c r="N341" s="218"/>
      <c r="O341" s="218"/>
      <c r="P341" s="218"/>
      <c r="Q341" s="218"/>
      <c r="R341" s="222"/>
      <c r="T341" s="223"/>
      <c r="U341" s="218"/>
      <c r="V341" s="218"/>
      <c r="W341" s="218"/>
      <c r="X341" s="218"/>
      <c r="Y341" s="218"/>
      <c r="Z341" s="218"/>
      <c r="AA341" s="224"/>
      <c r="AT341" s="225" t="s">
        <v>201</v>
      </c>
      <c r="AU341" s="225" t="s">
        <v>88</v>
      </c>
      <c r="AV341" s="216" t="s">
        <v>88</v>
      </c>
      <c r="AW341" s="216" t="s">
        <v>33</v>
      </c>
      <c r="AX341" s="216" t="s">
        <v>76</v>
      </c>
      <c r="AY341" s="225" t="s">
        <v>175</v>
      </c>
    </row>
    <row collapsed="false" customFormat="true" customHeight="true" hidden="false" ht="22.5" outlineLevel="0" r="342" s="228">
      <c r="B342" s="229"/>
      <c r="C342" s="230"/>
      <c r="D342" s="230"/>
      <c r="E342" s="231"/>
      <c r="F342" s="232" t="s">
        <v>214</v>
      </c>
      <c r="G342" s="232"/>
      <c r="H342" s="232"/>
      <c r="I342" s="232"/>
      <c r="J342" s="230"/>
      <c r="K342" s="233" t="n">
        <v>170</v>
      </c>
      <c r="L342" s="230"/>
      <c r="M342" s="230"/>
      <c r="N342" s="230"/>
      <c r="O342" s="230"/>
      <c r="P342" s="230"/>
      <c r="Q342" s="230"/>
      <c r="R342" s="234"/>
      <c r="T342" s="235"/>
      <c r="U342" s="230"/>
      <c r="V342" s="230"/>
      <c r="W342" s="230"/>
      <c r="X342" s="230"/>
      <c r="Y342" s="230"/>
      <c r="Z342" s="230"/>
      <c r="AA342" s="236"/>
      <c r="AT342" s="237" t="s">
        <v>201</v>
      </c>
      <c r="AU342" s="237" t="s">
        <v>88</v>
      </c>
      <c r="AV342" s="228" t="s">
        <v>181</v>
      </c>
      <c r="AW342" s="228" t="s">
        <v>33</v>
      </c>
      <c r="AX342" s="228" t="s">
        <v>83</v>
      </c>
      <c r="AY342" s="237" t="s">
        <v>175</v>
      </c>
    </row>
    <row collapsed="false" customFormat="true" customHeight="true" hidden="false" ht="31.5" outlineLevel="0" r="343" s="32">
      <c r="B343" s="171"/>
      <c r="C343" s="206" t="s">
        <v>745</v>
      </c>
      <c r="D343" s="206" t="s">
        <v>177</v>
      </c>
      <c r="E343" s="207" t="s">
        <v>1707</v>
      </c>
      <c r="F343" s="208" t="s">
        <v>1708</v>
      </c>
      <c r="G343" s="208"/>
      <c r="H343" s="208"/>
      <c r="I343" s="208"/>
      <c r="J343" s="209" t="s">
        <v>699</v>
      </c>
      <c r="K343" s="210" t="n">
        <v>4</v>
      </c>
      <c r="L343" s="211" t="n">
        <v>0</v>
      </c>
      <c r="M343" s="211"/>
      <c r="N343" s="212" t="n">
        <f aca="false">ROUND(L343*K343,2)</f>
        <v>0</v>
      </c>
      <c r="O343" s="212"/>
      <c r="P343" s="212"/>
      <c r="Q343" s="212"/>
      <c r="R343" s="173"/>
      <c r="T343" s="213"/>
      <c r="U343" s="44" t="s">
        <v>41</v>
      </c>
      <c r="V343" s="34"/>
      <c r="W343" s="214" t="n">
        <f aca="false">V343*K343</f>
        <v>0</v>
      </c>
      <c r="X343" s="214" t="n">
        <v>0</v>
      </c>
      <c r="Y343" s="214" t="n">
        <f aca="false">X343*K343</f>
        <v>0</v>
      </c>
      <c r="Z343" s="214" t="n">
        <v>0</v>
      </c>
      <c r="AA343" s="215" t="n">
        <f aca="false">Z343*K343</f>
        <v>0</v>
      </c>
      <c r="AR343" s="10" t="s">
        <v>181</v>
      </c>
      <c r="AT343" s="10" t="s">
        <v>177</v>
      </c>
      <c r="AU343" s="10" t="s">
        <v>88</v>
      </c>
      <c r="AY343" s="10" t="s">
        <v>175</v>
      </c>
      <c r="BE343" s="134" t="n">
        <f aca="false">IF(U343="základní",N343,0)</f>
        <v>0</v>
      </c>
      <c r="BF343" s="134" t="n">
        <f aca="false">IF(U343="snížená",N343,0)</f>
        <v>0</v>
      </c>
      <c r="BG343" s="134" t="n">
        <f aca="false">IF(U343="zákl. přenesená",N343,0)</f>
        <v>0</v>
      </c>
      <c r="BH343" s="134" t="n">
        <f aca="false">IF(U343="sníž. přenesená",N343,0)</f>
        <v>0</v>
      </c>
      <c r="BI343" s="134" t="n">
        <f aca="false">IF(U343="nulová",N343,0)</f>
        <v>0</v>
      </c>
      <c r="BJ343" s="10" t="s">
        <v>83</v>
      </c>
      <c r="BK343" s="134" t="n">
        <f aca="false">ROUND(L343*K343,2)</f>
        <v>0</v>
      </c>
      <c r="BL343" s="10" t="s">
        <v>181</v>
      </c>
      <c r="BM343" s="10" t="s">
        <v>1709</v>
      </c>
    </row>
    <row collapsed="false" customFormat="true" customHeight="true" hidden="false" ht="22.5" outlineLevel="0" r="344" s="216">
      <c r="B344" s="217"/>
      <c r="C344" s="218"/>
      <c r="D344" s="218"/>
      <c r="E344" s="219"/>
      <c r="F344" s="220" t="s">
        <v>181</v>
      </c>
      <c r="G344" s="220"/>
      <c r="H344" s="220"/>
      <c r="I344" s="220"/>
      <c r="J344" s="218"/>
      <c r="K344" s="221" t="n">
        <v>4</v>
      </c>
      <c r="L344" s="218"/>
      <c r="M344" s="218"/>
      <c r="N344" s="218"/>
      <c r="O344" s="218"/>
      <c r="P344" s="218"/>
      <c r="Q344" s="218"/>
      <c r="R344" s="222"/>
      <c r="T344" s="223"/>
      <c r="U344" s="218"/>
      <c r="V344" s="218"/>
      <c r="W344" s="218"/>
      <c r="X344" s="218"/>
      <c r="Y344" s="218"/>
      <c r="Z344" s="218"/>
      <c r="AA344" s="224"/>
      <c r="AT344" s="225" t="s">
        <v>201</v>
      </c>
      <c r="AU344" s="225" t="s">
        <v>88</v>
      </c>
      <c r="AV344" s="216" t="s">
        <v>88</v>
      </c>
      <c r="AW344" s="216" t="s">
        <v>33</v>
      </c>
      <c r="AX344" s="216" t="s">
        <v>76</v>
      </c>
      <c r="AY344" s="225" t="s">
        <v>175</v>
      </c>
    </row>
    <row collapsed="false" customFormat="true" customHeight="true" hidden="false" ht="22.5" outlineLevel="0" r="345" s="228">
      <c r="B345" s="229"/>
      <c r="C345" s="230"/>
      <c r="D345" s="230"/>
      <c r="E345" s="231"/>
      <c r="F345" s="232" t="s">
        <v>214</v>
      </c>
      <c r="G345" s="232"/>
      <c r="H345" s="232"/>
      <c r="I345" s="232"/>
      <c r="J345" s="230"/>
      <c r="K345" s="233" t="n">
        <v>4</v>
      </c>
      <c r="L345" s="230"/>
      <c r="M345" s="230"/>
      <c r="N345" s="230"/>
      <c r="O345" s="230"/>
      <c r="P345" s="230"/>
      <c r="Q345" s="230"/>
      <c r="R345" s="234"/>
      <c r="T345" s="235"/>
      <c r="U345" s="230"/>
      <c r="V345" s="230"/>
      <c r="W345" s="230"/>
      <c r="X345" s="230"/>
      <c r="Y345" s="230"/>
      <c r="Z345" s="230"/>
      <c r="AA345" s="236"/>
      <c r="AT345" s="237" t="s">
        <v>201</v>
      </c>
      <c r="AU345" s="237" t="s">
        <v>88</v>
      </c>
      <c r="AV345" s="228" t="s">
        <v>181</v>
      </c>
      <c r="AW345" s="228" t="s">
        <v>33</v>
      </c>
      <c r="AX345" s="228" t="s">
        <v>83</v>
      </c>
      <c r="AY345" s="237" t="s">
        <v>175</v>
      </c>
    </row>
    <row collapsed="false" customFormat="true" customHeight="true" hidden="false" ht="44.25" outlineLevel="0" r="346" s="32">
      <c r="B346" s="171"/>
      <c r="C346" s="206" t="s">
        <v>795</v>
      </c>
      <c r="D346" s="206" t="s">
        <v>177</v>
      </c>
      <c r="E346" s="207" t="s">
        <v>1710</v>
      </c>
      <c r="F346" s="208" t="s">
        <v>1711</v>
      </c>
      <c r="G346" s="208"/>
      <c r="H346" s="208"/>
      <c r="I346" s="208"/>
      <c r="J346" s="209" t="s">
        <v>699</v>
      </c>
      <c r="K346" s="210" t="n">
        <v>1</v>
      </c>
      <c r="L346" s="211" t="n">
        <v>0</v>
      </c>
      <c r="M346" s="211"/>
      <c r="N346" s="212" t="n">
        <f aca="false">ROUND(L346*K346,2)</f>
        <v>0</v>
      </c>
      <c r="O346" s="212"/>
      <c r="P346" s="212"/>
      <c r="Q346" s="212"/>
      <c r="R346" s="173"/>
      <c r="T346" s="213"/>
      <c r="U346" s="44" t="s">
        <v>41</v>
      </c>
      <c r="V346" s="34"/>
      <c r="W346" s="214" t="n">
        <f aca="false">V346*K346</f>
        <v>0</v>
      </c>
      <c r="X346" s="214" t="n">
        <v>0</v>
      </c>
      <c r="Y346" s="214" t="n">
        <f aca="false">X346*K346</f>
        <v>0</v>
      </c>
      <c r="Z346" s="214" t="n">
        <v>0</v>
      </c>
      <c r="AA346" s="215" t="n">
        <f aca="false">Z346*K346</f>
        <v>0</v>
      </c>
      <c r="AR346" s="10" t="s">
        <v>181</v>
      </c>
      <c r="AT346" s="10" t="s">
        <v>177</v>
      </c>
      <c r="AU346" s="10" t="s">
        <v>88</v>
      </c>
      <c r="AY346" s="10" t="s">
        <v>175</v>
      </c>
      <c r="BE346" s="134" t="n">
        <f aca="false">IF(U346="základní",N346,0)</f>
        <v>0</v>
      </c>
      <c r="BF346" s="134" t="n">
        <f aca="false">IF(U346="snížená",N346,0)</f>
        <v>0</v>
      </c>
      <c r="BG346" s="134" t="n">
        <f aca="false">IF(U346="zákl. přenesená",N346,0)</f>
        <v>0</v>
      </c>
      <c r="BH346" s="134" t="n">
        <f aca="false">IF(U346="sníž. přenesená",N346,0)</f>
        <v>0</v>
      </c>
      <c r="BI346" s="134" t="n">
        <f aca="false">IF(U346="nulová",N346,0)</f>
        <v>0</v>
      </c>
      <c r="BJ346" s="10" t="s">
        <v>83</v>
      </c>
      <c r="BK346" s="134" t="n">
        <f aca="false">ROUND(L346*K346,2)</f>
        <v>0</v>
      </c>
      <c r="BL346" s="10" t="s">
        <v>181</v>
      </c>
      <c r="BM346" s="10" t="s">
        <v>1712</v>
      </c>
    </row>
    <row collapsed="false" customFormat="true" customHeight="true" hidden="false" ht="22.5" outlineLevel="0" r="347" s="216">
      <c r="B347" s="217"/>
      <c r="C347" s="218"/>
      <c r="D347" s="218"/>
      <c r="E347" s="219"/>
      <c r="F347" s="220" t="s">
        <v>83</v>
      </c>
      <c r="G347" s="220"/>
      <c r="H347" s="220"/>
      <c r="I347" s="220"/>
      <c r="J347" s="218"/>
      <c r="K347" s="221" t="n">
        <v>1</v>
      </c>
      <c r="L347" s="218"/>
      <c r="M347" s="218"/>
      <c r="N347" s="218"/>
      <c r="O347" s="218"/>
      <c r="P347" s="218"/>
      <c r="Q347" s="218"/>
      <c r="R347" s="222"/>
      <c r="T347" s="223"/>
      <c r="U347" s="218"/>
      <c r="V347" s="218"/>
      <c r="W347" s="218"/>
      <c r="X347" s="218"/>
      <c r="Y347" s="218"/>
      <c r="Z347" s="218"/>
      <c r="AA347" s="224"/>
      <c r="AT347" s="225" t="s">
        <v>201</v>
      </c>
      <c r="AU347" s="225" t="s">
        <v>88</v>
      </c>
      <c r="AV347" s="216" t="s">
        <v>88</v>
      </c>
      <c r="AW347" s="216" t="s">
        <v>33</v>
      </c>
      <c r="AX347" s="216" t="s">
        <v>76</v>
      </c>
      <c r="AY347" s="225" t="s">
        <v>175</v>
      </c>
    </row>
    <row collapsed="false" customFormat="true" customHeight="true" hidden="false" ht="22.5" outlineLevel="0" r="348" s="228">
      <c r="B348" s="229"/>
      <c r="C348" s="230"/>
      <c r="D348" s="230"/>
      <c r="E348" s="231"/>
      <c r="F348" s="232" t="s">
        <v>214</v>
      </c>
      <c r="G348" s="232"/>
      <c r="H348" s="232"/>
      <c r="I348" s="232"/>
      <c r="J348" s="230"/>
      <c r="K348" s="233" t="n">
        <v>1</v>
      </c>
      <c r="L348" s="230"/>
      <c r="M348" s="230"/>
      <c r="N348" s="230"/>
      <c r="O348" s="230"/>
      <c r="P348" s="230"/>
      <c r="Q348" s="230"/>
      <c r="R348" s="234"/>
      <c r="T348" s="235"/>
      <c r="U348" s="230"/>
      <c r="V348" s="230"/>
      <c r="W348" s="230"/>
      <c r="X348" s="230"/>
      <c r="Y348" s="230"/>
      <c r="Z348" s="230"/>
      <c r="AA348" s="236"/>
      <c r="AT348" s="237" t="s">
        <v>201</v>
      </c>
      <c r="AU348" s="237" t="s">
        <v>88</v>
      </c>
      <c r="AV348" s="228" t="s">
        <v>181</v>
      </c>
      <c r="AW348" s="228" t="s">
        <v>33</v>
      </c>
      <c r="AX348" s="228" t="s">
        <v>83</v>
      </c>
      <c r="AY348" s="237" t="s">
        <v>175</v>
      </c>
    </row>
    <row collapsed="false" customFormat="true" customHeight="true" hidden="false" ht="31.5" outlineLevel="0" r="349" s="32">
      <c r="B349" s="171"/>
      <c r="C349" s="248" t="s">
        <v>802</v>
      </c>
      <c r="D349" s="248" t="s">
        <v>295</v>
      </c>
      <c r="E349" s="249" t="s">
        <v>1713</v>
      </c>
      <c r="F349" s="250" t="s">
        <v>1714</v>
      </c>
      <c r="G349" s="250"/>
      <c r="H349" s="250"/>
      <c r="I349" s="250"/>
      <c r="J349" s="251" t="s">
        <v>699</v>
      </c>
      <c r="K349" s="252" t="n">
        <v>1</v>
      </c>
      <c r="L349" s="253" t="n">
        <v>0</v>
      </c>
      <c r="M349" s="253"/>
      <c r="N349" s="254" t="n">
        <f aca="false">ROUND(L349*K349,2)</f>
        <v>0</v>
      </c>
      <c r="O349" s="254"/>
      <c r="P349" s="254"/>
      <c r="Q349" s="254"/>
      <c r="R349" s="173"/>
      <c r="T349" s="213"/>
      <c r="U349" s="44" t="s">
        <v>41</v>
      </c>
      <c r="V349" s="34"/>
      <c r="W349" s="214" t="n">
        <f aca="false">V349*K349</f>
        <v>0</v>
      </c>
      <c r="X349" s="214" t="n">
        <v>0</v>
      </c>
      <c r="Y349" s="214" t="n">
        <f aca="false">X349*K349</f>
        <v>0</v>
      </c>
      <c r="Z349" s="214" t="n">
        <v>0</v>
      </c>
      <c r="AA349" s="215" t="n">
        <f aca="false">Z349*K349</f>
        <v>0</v>
      </c>
      <c r="AR349" s="10" t="s">
        <v>258</v>
      </c>
      <c r="AT349" s="10" t="s">
        <v>295</v>
      </c>
      <c r="AU349" s="10" t="s">
        <v>88</v>
      </c>
      <c r="AY349" s="10" t="s">
        <v>175</v>
      </c>
      <c r="BE349" s="134" t="n">
        <f aca="false">IF(U349="základní",N349,0)</f>
        <v>0</v>
      </c>
      <c r="BF349" s="134" t="n">
        <f aca="false">IF(U349="snížená",N349,0)</f>
        <v>0</v>
      </c>
      <c r="BG349" s="134" t="n">
        <f aca="false">IF(U349="zákl. přenesená",N349,0)</f>
        <v>0</v>
      </c>
      <c r="BH349" s="134" t="n">
        <f aca="false">IF(U349="sníž. přenesená",N349,0)</f>
        <v>0</v>
      </c>
      <c r="BI349" s="134" t="n">
        <f aca="false">IF(U349="nulová",N349,0)</f>
        <v>0</v>
      </c>
      <c r="BJ349" s="10" t="s">
        <v>83</v>
      </c>
      <c r="BK349" s="134" t="n">
        <f aca="false">ROUND(L349*K349,2)</f>
        <v>0</v>
      </c>
      <c r="BL349" s="10" t="s">
        <v>181</v>
      </c>
      <c r="BM349" s="10" t="s">
        <v>1715</v>
      </c>
    </row>
    <row collapsed="false" customFormat="true" customHeight="true" hidden="false" ht="22.5" outlineLevel="0" r="350" s="216">
      <c r="B350" s="217"/>
      <c r="C350" s="218"/>
      <c r="D350" s="218"/>
      <c r="E350" s="219"/>
      <c r="F350" s="220" t="s">
        <v>83</v>
      </c>
      <c r="G350" s="220"/>
      <c r="H350" s="220"/>
      <c r="I350" s="220"/>
      <c r="J350" s="218"/>
      <c r="K350" s="221" t="n">
        <v>1</v>
      </c>
      <c r="L350" s="218"/>
      <c r="M350" s="218"/>
      <c r="N350" s="218"/>
      <c r="O350" s="218"/>
      <c r="P350" s="218"/>
      <c r="Q350" s="218"/>
      <c r="R350" s="222"/>
      <c r="T350" s="223"/>
      <c r="U350" s="218"/>
      <c r="V350" s="218"/>
      <c r="W350" s="218"/>
      <c r="X350" s="218"/>
      <c r="Y350" s="218"/>
      <c r="Z350" s="218"/>
      <c r="AA350" s="224"/>
      <c r="AT350" s="225" t="s">
        <v>201</v>
      </c>
      <c r="AU350" s="225" t="s">
        <v>88</v>
      </c>
      <c r="AV350" s="216" t="s">
        <v>88</v>
      </c>
      <c r="AW350" s="216" t="s">
        <v>33</v>
      </c>
      <c r="AX350" s="216" t="s">
        <v>76</v>
      </c>
      <c r="AY350" s="225" t="s">
        <v>175</v>
      </c>
    </row>
    <row collapsed="false" customFormat="true" customHeight="true" hidden="false" ht="22.5" outlineLevel="0" r="351" s="228">
      <c r="B351" s="229"/>
      <c r="C351" s="230"/>
      <c r="D351" s="230"/>
      <c r="E351" s="231"/>
      <c r="F351" s="232" t="s">
        <v>214</v>
      </c>
      <c r="G351" s="232"/>
      <c r="H351" s="232"/>
      <c r="I351" s="232"/>
      <c r="J351" s="230"/>
      <c r="K351" s="233" t="n">
        <v>1</v>
      </c>
      <c r="L351" s="230"/>
      <c r="M351" s="230"/>
      <c r="N351" s="230"/>
      <c r="O351" s="230"/>
      <c r="P351" s="230"/>
      <c r="Q351" s="230"/>
      <c r="R351" s="234"/>
      <c r="T351" s="235"/>
      <c r="U351" s="230"/>
      <c r="V351" s="230"/>
      <c r="W351" s="230"/>
      <c r="X351" s="230"/>
      <c r="Y351" s="230"/>
      <c r="Z351" s="230"/>
      <c r="AA351" s="236"/>
      <c r="AT351" s="237" t="s">
        <v>201</v>
      </c>
      <c r="AU351" s="237" t="s">
        <v>88</v>
      </c>
      <c r="AV351" s="228" t="s">
        <v>181</v>
      </c>
      <c r="AW351" s="228" t="s">
        <v>33</v>
      </c>
      <c r="AX351" s="228" t="s">
        <v>83</v>
      </c>
      <c r="AY351" s="237" t="s">
        <v>175</v>
      </c>
    </row>
    <row collapsed="false" customFormat="true" customHeight="true" hidden="false" ht="44.25" outlineLevel="0" r="352" s="32">
      <c r="B352" s="171"/>
      <c r="C352" s="206" t="s">
        <v>1266</v>
      </c>
      <c r="D352" s="206" t="s">
        <v>177</v>
      </c>
      <c r="E352" s="207" t="s">
        <v>1716</v>
      </c>
      <c r="F352" s="208" t="s">
        <v>1717</v>
      </c>
      <c r="G352" s="208"/>
      <c r="H352" s="208"/>
      <c r="I352" s="208"/>
      <c r="J352" s="209" t="s">
        <v>699</v>
      </c>
      <c r="K352" s="210" t="n">
        <v>1</v>
      </c>
      <c r="L352" s="211" t="n">
        <v>0</v>
      </c>
      <c r="M352" s="211"/>
      <c r="N352" s="212" t="n">
        <f aca="false">ROUND(L352*K352,2)</f>
        <v>0</v>
      </c>
      <c r="O352" s="212"/>
      <c r="P352" s="212"/>
      <c r="Q352" s="212"/>
      <c r="R352" s="173"/>
      <c r="T352" s="213"/>
      <c r="U352" s="44" t="s">
        <v>41</v>
      </c>
      <c r="V352" s="34"/>
      <c r="W352" s="214" t="n">
        <f aca="false">V352*K352</f>
        <v>0</v>
      </c>
      <c r="X352" s="214" t="n">
        <v>0</v>
      </c>
      <c r="Y352" s="214" t="n">
        <f aca="false">X352*K352</f>
        <v>0</v>
      </c>
      <c r="Z352" s="214" t="n">
        <v>0</v>
      </c>
      <c r="AA352" s="215" t="n">
        <f aca="false">Z352*K352</f>
        <v>0</v>
      </c>
      <c r="AR352" s="10" t="s">
        <v>181</v>
      </c>
      <c r="AT352" s="10" t="s">
        <v>177</v>
      </c>
      <c r="AU352" s="10" t="s">
        <v>88</v>
      </c>
      <c r="AY352" s="10" t="s">
        <v>175</v>
      </c>
      <c r="BE352" s="134" t="n">
        <f aca="false">IF(U352="základní",N352,0)</f>
        <v>0</v>
      </c>
      <c r="BF352" s="134" t="n">
        <f aca="false">IF(U352="snížená",N352,0)</f>
        <v>0</v>
      </c>
      <c r="BG352" s="134" t="n">
        <f aca="false">IF(U352="zákl. přenesená",N352,0)</f>
        <v>0</v>
      </c>
      <c r="BH352" s="134" t="n">
        <f aca="false">IF(U352="sníž. přenesená",N352,0)</f>
        <v>0</v>
      </c>
      <c r="BI352" s="134" t="n">
        <f aca="false">IF(U352="nulová",N352,0)</f>
        <v>0</v>
      </c>
      <c r="BJ352" s="10" t="s">
        <v>83</v>
      </c>
      <c r="BK352" s="134" t="n">
        <f aca="false">ROUND(L352*K352,2)</f>
        <v>0</v>
      </c>
      <c r="BL352" s="10" t="s">
        <v>181</v>
      </c>
      <c r="BM352" s="10" t="s">
        <v>1718</v>
      </c>
    </row>
    <row collapsed="false" customFormat="true" customHeight="true" hidden="false" ht="22.5" outlineLevel="0" r="353" s="238">
      <c r="B353" s="239"/>
      <c r="C353" s="240"/>
      <c r="D353" s="240"/>
      <c r="E353" s="241"/>
      <c r="F353" s="242" t="s">
        <v>1719</v>
      </c>
      <c r="G353" s="242"/>
      <c r="H353" s="242"/>
      <c r="I353" s="242"/>
      <c r="J353" s="240"/>
      <c r="K353" s="241"/>
      <c r="L353" s="240"/>
      <c r="M353" s="240"/>
      <c r="N353" s="240"/>
      <c r="O353" s="240"/>
      <c r="P353" s="240"/>
      <c r="Q353" s="240"/>
      <c r="R353" s="243"/>
      <c r="T353" s="244"/>
      <c r="U353" s="240"/>
      <c r="V353" s="240"/>
      <c r="W353" s="240"/>
      <c r="X353" s="240"/>
      <c r="Y353" s="240"/>
      <c r="Z353" s="240"/>
      <c r="AA353" s="245"/>
      <c r="AT353" s="246" t="s">
        <v>201</v>
      </c>
      <c r="AU353" s="246" t="s">
        <v>88</v>
      </c>
      <c r="AV353" s="238" t="s">
        <v>83</v>
      </c>
      <c r="AW353" s="238" t="s">
        <v>33</v>
      </c>
      <c r="AX353" s="238" t="s">
        <v>76</v>
      </c>
      <c r="AY353" s="246" t="s">
        <v>175</v>
      </c>
    </row>
    <row collapsed="false" customFormat="true" customHeight="true" hidden="false" ht="22.5" outlineLevel="0" r="354" s="216">
      <c r="B354" s="217"/>
      <c r="C354" s="218"/>
      <c r="D354" s="218"/>
      <c r="E354" s="219"/>
      <c r="F354" s="227" t="s">
        <v>83</v>
      </c>
      <c r="G354" s="227"/>
      <c r="H354" s="227"/>
      <c r="I354" s="227"/>
      <c r="J354" s="218"/>
      <c r="K354" s="221" t="n">
        <v>1</v>
      </c>
      <c r="L354" s="218"/>
      <c r="M354" s="218"/>
      <c r="N354" s="218"/>
      <c r="O354" s="218"/>
      <c r="P354" s="218"/>
      <c r="Q354" s="218"/>
      <c r="R354" s="222"/>
      <c r="T354" s="223"/>
      <c r="U354" s="218"/>
      <c r="V354" s="218"/>
      <c r="W354" s="218"/>
      <c r="X354" s="218"/>
      <c r="Y354" s="218"/>
      <c r="Z354" s="218"/>
      <c r="AA354" s="224"/>
      <c r="AT354" s="225" t="s">
        <v>201</v>
      </c>
      <c r="AU354" s="225" t="s">
        <v>88</v>
      </c>
      <c r="AV354" s="216" t="s">
        <v>88</v>
      </c>
      <c r="AW354" s="216" t="s">
        <v>33</v>
      </c>
      <c r="AX354" s="216" t="s">
        <v>76</v>
      </c>
      <c r="AY354" s="225" t="s">
        <v>175</v>
      </c>
    </row>
    <row collapsed="false" customFormat="true" customHeight="true" hidden="false" ht="22.5" outlineLevel="0" r="355" s="228">
      <c r="B355" s="229"/>
      <c r="C355" s="230"/>
      <c r="D355" s="230"/>
      <c r="E355" s="231"/>
      <c r="F355" s="232" t="s">
        <v>214</v>
      </c>
      <c r="G355" s="232"/>
      <c r="H355" s="232"/>
      <c r="I355" s="232"/>
      <c r="J355" s="230"/>
      <c r="K355" s="233" t="n">
        <v>1</v>
      </c>
      <c r="L355" s="230"/>
      <c r="M355" s="230"/>
      <c r="N355" s="230"/>
      <c r="O355" s="230"/>
      <c r="P355" s="230"/>
      <c r="Q355" s="230"/>
      <c r="R355" s="234"/>
      <c r="T355" s="235"/>
      <c r="U355" s="230"/>
      <c r="V355" s="230"/>
      <c r="W355" s="230"/>
      <c r="X355" s="230"/>
      <c r="Y355" s="230"/>
      <c r="Z355" s="230"/>
      <c r="AA355" s="236"/>
      <c r="AT355" s="237" t="s">
        <v>201</v>
      </c>
      <c r="AU355" s="237" t="s">
        <v>88</v>
      </c>
      <c r="AV355" s="228" t="s">
        <v>181</v>
      </c>
      <c r="AW355" s="228" t="s">
        <v>33</v>
      </c>
      <c r="AX355" s="228" t="s">
        <v>83</v>
      </c>
      <c r="AY355" s="237" t="s">
        <v>175</v>
      </c>
    </row>
    <row collapsed="false" customFormat="true" customHeight="true" hidden="false" ht="31.5" outlineLevel="0" r="356" s="32">
      <c r="B356" s="171"/>
      <c r="C356" s="206" t="s">
        <v>750</v>
      </c>
      <c r="D356" s="206" t="s">
        <v>177</v>
      </c>
      <c r="E356" s="207" t="s">
        <v>1720</v>
      </c>
      <c r="F356" s="208" t="s">
        <v>1721</v>
      </c>
      <c r="G356" s="208"/>
      <c r="H356" s="208"/>
      <c r="I356" s="208"/>
      <c r="J356" s="209" t="s">
        <v>699</v>
      </c>
      <c r="K356" s="210" t="n">
        <v>2</v>
      </c>
      <c r="L356" s="211" t="n">
        <v>0</v>
      </c>
      <c r="M356" s="211"/>
      <c r="N356" s="212" t="n">
        <f aca="false">ROUND(L356*K356,2)</f>
        <v>0</v>
      </c>
      <c r="O356" s="212"/>
      <c r="P356" s="212"/>
      <c r="Q356" s="212"/>
      <c r="R356" s="173"/>
      <c r="T356" s="213"/>
      <c r="U356" s="44" t="s">
        <v>41</v>
      </c>
      <c r="V356" s="34"/>
      <c r="W356" s="214" t="n">
        <f aca="false">V356*K356</f>
        <v>0</v>
      </c>
      <c r="X356" s="214" t="n">
        <v>0</v>
      </c>
      <c r="Y356" s="214" t="n">
        <f aca="false">X356*K356</f>
        <v>0</v>
      </c>
      <c r="Z356" s="214" t="n">
        <v>0</v>
      </c>
      <c r="AA356" s="215" t="n">
        <f aca="false">Z356*K356</f>
        <v>0</v>
      </c>
      <c r="AR356" s="10" t="s">
        <v>181</v>
      </c>
      <c r="AT356" s="10" t="s">
        <v>177</v>
      </c>
      <c r="AU356" s="10" t="s">
        <v>88</v>
      </c>
      <c r="AY356" s="10" t="s">
        <v>175</v>
      </c>
      <c r="BE356" s="134" t="n">
        <f aca="false">IF(U356="základní",N356,0)</f>
        <v>0</v>
      </c>
      <c r="BF356" s="134" t="n">
        <f aca="false">IF(U356="snížená",N356,0)</f>
        <v>0</v>
      </c>
      <c r="BG356" s="134" t="n">
        <f aca="false">IF(U356="zákl. přenesená",N356,0)</f>
        <v>0</v>
      </c>
      <c r="BH356" s="134" t="n">
        <f aca="false">IF(U356="sníž. přenesená",N356,0)</f>
        <v>0</v>
      </c>
      <c r="BI356" s="134" t="n">
        <f aca="false">IF(U356="nulová",N356,0)</f>
        <v>0</v>
      </c>
      <c r="BJ356" s="10" t="s">
        <v>83</v>
      </c>
      <c r="BK356" s="134" t="n">
        <f aca="false">ROUND(L356*K356,2)</f>
        <v>0</v>
      </c>
      <c r="BL356" s="10" t="s">
        <v>181</v>
      </c>
      <c r="BM356" s="10" t="s">
        <v>1722</v>
      </c>
    </row>
    <row collapsed="false" customFormat="true" customHeight="true" hidden="false" ht="22.5" outlineLevel="0" r="357" s="216">
      <c r="B357" s="217"/>
      <c r="C357" s="218"/>
      <c r="D357" s="218"/>
      <c r="E357" s="219"/>
      <c r="F357" s="220" t="s">
        <v>88</v>
      </c>
      <c r="G357" s="220"/>
      <c r="H357" s="220"/>
      <c r="I357" s="220"/>
      <c r="J357" s="218"/>
      <c r="K357" s="221" t="n">
        <v>2</v>
      </c>
      <c r="L357" s="218"/>
      <c r="M357" s="218"/>
      <c r="N357" s="218"/>
      <c r="O357" s="218"/>
      <c r="P357" s="218"/>
      <c r="Q357" s="218"/>
      <c r="R357" s="222"/>
      <c r="T357" s="223"/>
      <c r="U357" s="218"/>
      <c r="V357" s="218"/>
      <c r="W357" s="218"/>
      <c r="X357" s="218"/>
      <c r="Y357" s="218"/>
      <c r="Z357" s="218"/>
      <c r="AA357" s="224"/>
      <c r="AT357" s="225" t="s">
        <v>201</v>
      </c>
      <c r="AU357" s="225" t="s">
        <v>88</v>
      </c>
      <c r="AV357" s="216" t="s">
        <v>88</v>
      </c>
      <c r="AW357" s="216" t="s">
        <v>33</v>
      </c>
      <c r="AX357" s="216" t="s">
        <v>76</v>
      </c>
      <c r="AY357" s="225" t="s">
        <v>175</v>
      </c>
    </row>
    <row collapsed="false" customFormat="true" customHeight="true" hidden="false" ht="22.5" outlineLevel="0" r="358" s="228">
      <c r="B358" s="229"/>
      <c r="C358" s="230"/>
      <c r="D358" s="230"/>
      <c r="E358" s="231"/>
      <c r="F358" s="232" t="s">
        <v>214</v>
      </c>
      <c r="G358" s="232"/>
      <c r="H358" s="232"/>
      <c r="I358" s="232"/>
      <c r="J358" s="230"/>
      <c r="K358" s="233" t="n">
        <v>2</v>
      </c>
      <c r="L358" s="230"/>
      <c r="M358" s="230"/>
      <c r="N358" s="230"/>
      <c r="O358" s="230"/>
      <c r="P358" s="230"/>
      <c r="Q358" s="230"/>
      <c r="R358" s="234"/>
      <c r="T358" s="235"/>
      <c r="U358" s="230"/>
      <c r="V358" s="230"/>
      <c r="W358" s="230"/>
      <c r="X358" s="230"/>
      <c r="Y358" s="230"/>
      <c r="Z358" s="230"/>
      <c r="AA358" s="236"/>
      <c r="AT358" s="237" t="s">
        <v>201</v>
      </c>
      <c r="AU358" s="237" t="s">
        <v>88</v>
      </c>
      <c r="AV358" s="228" t="s">
        <v>181</v>
      </c>
      <c r="AW358" s="228" t="s">
        <v>33</v>
      </c>
      <c r="AX358" s="228" t="s">
        <v>83</v>
      </c>
      <c r="AY358" s="237" t="s">
        <v>175</v>
      </c>
    </row>
    <row collapsed="false" customFormat="true" customHeight="true" hidden="false" ht="31.5" outlineLevel="0" r="359" s="32">
      <c r="B359" s="171"/>
      <c r="C359" s="206" t="s">
        <v>758</v>
      </c>
      <c r="D359" s="206" t="s">
        <v>177</v>
      </c>
      <c r="E359" s="207" t="s">
        <v>1723</v>
      </c>
      <c r="F359" s="208" t="s">
        <v>1724</v>
      </c>
      <c r="G359" s="208"/>
      <c r="H359" s="208"/>
      <c r="I359" s="208"/>
      <c r="J359" s="209" t="s">
        <v>699</v>
      </c>
      <c r="K359" s="210" t="n">
        <v>9</v>
      </c>
      <c r="L359" s="211" t="n">
        <v>0</v>
      </c>
      <c r="M359" s="211"/>
      <c r="N359" s="212" t="n">
        <f aca="false">ROUND(L359*K359,2)</f>
        <v>0</v>
      </c>
      <c r="O359" s="212"/>
      <c r="P359" s="212"/>
      <c r="Q359" s="212"/>
      <c r="R359" s="173"/>
      <c r="T359" s="213"/>
      <c r="U359" s="44" t="s">
        <v>41</v>
      </c>
      <c r="V359" s="34"/>
      <c r="W359" s="214" t="n">
        <f aca="false">V359*K359</f>
        <v>0</v>
      </c>
      <c r="X359" s="214" t="n">
        <v>0</v>
      </c>
      <c r="Y359" s="214" t="n">
        <f aca="false">X359*K359</f>
        <v>0</v>
      </c>
      <c r="Z359" s="214" t="n">
        <v>0</v>
      </c>
      <c r="AA359" s="215" t="n">
        <f aca="false">Z359*K359</f>
        <v>0</v>
      </c>
      <c r="AR359" s="10" t="s">
        <v>181</v>
      </c>
      <c r="AT359" s="10" t="s">
        <v>177</v>
      </c>
      <c r="AU359" s="10" t="s">
        <v>88</v>
      </c>
      <c r="AY359" s="10" t="s">
        <v>175</v>
      </c>
      <c r="BE359" s="134" t="n">
        <f aca="false">IF(U359="základní",N359,0)</f>
        <v>0</v>
      </c>
      <c r="BF359" s="134" t="n">
        <f aca="false">IF(U359="snížená",N359,0)</f>
        <v>0</v>
      </c>
      <c r="BG359" s="134" t="n">
        <f aca="false">IF(U359="zákl. přenesená",N359,0)</f>
        <v>0</v>
      </c>
      <c r="BH359" s="134" t="n">
        <f aca="false">IF(U359="sníž. přenesená",N359,0)</f>
        <v>0</v>
      </c>
      <c r="BI359" s="134" t="n">
        <f aca="false">IF(U359="nulová",N359,0)</f>
        <v>0</v>
      </c>
      <c r="BJ359" s="10" t="s">
        <v>83</v>
      </c>
      <c r="BK359" s="134" t="n">
        <f aca="false">ROUND(L359*K359,2)</f>
        <v>0</v>
      </c>
      <c r="BL359" s="10" t="s">
        <v>181</v>
      </c>
      <c r="BM359" s="10" t="s">
        <v>1725</v>
      </c>
    </row>
    <row collapsed="false" customFormat="true" customHeight="true" hidden="false" ht="22.5" outlineLevel="0" r="360" s="216">
      <c r="B360" s="217"/>
      <c r="C360" s="218"/>
      <c r="D360" s="218"/>
      <c r="E360" s="219"/>
      <c r="F360" s="220" t="s">
        <v>287</v>
      </c>
      <c r="G360" s="220"/>
      <c r="H360" s="220"/>
      <c r="I360" s="220"/>
      <c r="J360" s="218"/>
      <c r="K360" s="221" t="n">
        <v>9</v>
      </c>
      <c r="L360" s="218"/>
      <c r="M360" s="218"/>
      <c r="N360" s="218"/>
      <c r="O360" s="218"/>
      <c r="P360" s="218"/>
      <c r="Q360" s="218"/>
      <c r="R360" s="222"/>
      <c r="T360" s="223"/>
      <c r="U360" s="218"/>
      <c r="V360" s="218"/>
      <c r="W360" s="218"/>
      <c r="X360" s="218"/>
      <c r="Y360" s="218"/>
      <c r="Z360" s="218"/>
      <c r="AA360" s="224"/>
      <c r="AT360" s="225" t="s">
        <v>201</v>
      </c>
      <c r="AU360" s="225" t="s">
        <v>88</v>
      </c>
      <c r="AV360" s="216" t="s">
        <v>88</v>
      </c>
      <c r="AW360" s="216" t="s">
        <v>33</v>
      </c>
      <c r="AX360" s="216" t="s">
        <v>76</v>
      </c>
      <c r="AY360" s="225" t="s">
        <v>175</v>
      </c>
    </row>
    <row collapsed="false" customFormat="true" customHeight="true" hidden="false" ht="22.5" outlineLevel="0" r="361" s="228">
      <c r="B361" s="229"/>
      <c r="C361" s="230"/>
      <c r="D361" s="230"/>
      <c r="E361" s="231"/>
      <c r="F361" s="232" t="s">
        <v>214</v>
      </c>
      <c r="G361" s="232"/>
      <c r="H361" s="232"/>
      <c r="I361" s="232"/>
      <c r="J361" s="230"/>
      <c r="K361" s="233" t="n">
        <v>9</v>
      </c>
      <c r="L361" s="230"/>
      <c r="M361" s="230"/>
      <c r="N361" s="230"/>
      <c r="O361" s="230"/>
      <c r="P361" s="230"/>
      <c r="Q361" s="230"/>
      <c r="R361" s="234"/>
      <c r="T361" s="235"/>
      <c r="U361" s="230"/>
      <c r="V361" s="230"/>
      <c r="W361" s="230"/>
      <c r="X361" s="230"/>
      <c r="Y361" s="230"/>
      <c r="Z361" s="230"/>
      <c r="AA361" s="236"/>
      <c r="AT361" s="237" t="s">
        <v>201</v>
      </c>
      <c r="AU361" s="237" t="s">
        <v>88</v>
      </c>
      <c r="AV361" s="228" t="s">
        <v>181</v>
      </c>
      <c r="AW361" s="228" t="s">
        <v>33</v>
      </c>
      <c r="AX361" s="228" t="s">
        <v>83</v>
      </c>
      <c r="AY361" s="237" t="s">
        <v>175</v>
      </c>
    </row>
    <row collapsed="false" customFormat="true" customHeight="true" hidden="false" ht="31.5" outlineLevel="0" r="362" s="32">
      <c r="B362" s="171"/>
      <c r="C362" s="206" t="s">
        <v>762</v>
      </c>
      <c r="D362" s="206" t="s">
        <v>177</v>
      </c>
      <c r="E362" s="207" t="s">
        <v>1726</v>
      </c>
      <c r="F362" s="208" t="s">
        <v>1727</v>
      </c>
      <c r="G362" s="208"/>
      <c r="H362" s="208"/>
      <c r="I362" s="208"/>
      <c r="J362" s="209" t="s">
        <v>699</v>
      </c>
      <c r="K362" s="210" t="n">
        <v>5</v>
      </c>
      <c r="L362" s="211" t="n">
        <v>0</v>
      </c>
      <c r="M362" s="211"/>
      <c r="N362" s="212" t="n">
        <f aca="false">ROUND(L362*K362,2)</f>
        <v>0</v>
      </c>
      <c r="O362" s="212"/>
      <c r="P362" s="212"/>
      <c r="Q362" s="212"/>
      <c r="R362" s="173"/>
      <c r="T362" s="213"/>
      <c r="U362" s="44" t="s">
        <v>41</v>
      </c>
      <c r="V362" s="34"/>
      <c r="W362" s="214" t="n">
        <f aca="false">V362*K362</f>
        <v>0</v>
      </c>
      <c r="X362" s="214" t="n">
        <v>0</v>
      </c>
      <c r="Y362" s="214" t="n">
        <f aca="false">X362*K362</f>
        <v>0</v>
      </c>
      <c r="Z362" s="214" t="n">
        <v>0</v>
      </c>
      <c r="AA362" s="215" t="n">
        <f aca="false">Z362*K362</f>
        <v>0</v>
      </c>
      <c r="AR362" s="10" t="s">
        <v>181</v>
      </c>
      <c r="AT362" s="10" t="s">
        <v>177</v>
      </c>
      <c r="AU362" s="10" t="s">
        <v>88</v>
      </c>
      <c r="AY362" s="10" t="s">
        <v>175</v>
      </c>
      <c r="BE362" s="134" t="n">
        <f aca="false">IF(U362="základní",N362,0)</f>
        <v>0</v>
      </c>
      <c r="BF362" s="134" t="n">
        <f aca="false">IF(U362="snížená",N362,0)</f>
        <v>0</v>
      </c>
      <c r="BG362" s="134" t="n">
        <f aca="false">IF(U362="zákl. přenesená",N362,0)</f>
        <v>0</v>
      </c>
      <c r="BH362" s="134" t="n">
        <f aca="false">IF(U362="sníž. přenesená",N362,0)</f>
        <v>0</v>
      </c>
      <c r="BI362" s="134" t="n">
        <f aca="false">IF(U362="nulová",N362,0)</f>
        <v>0</v>
      </c>
      <c r="BJ362" s="10" t="s">
        <v>83</v>
      </c>
      <c r="BK362" s="134" t="n">
        <f aca="false">ROUND(L362*K362,2)</f>
        <v>0</v>
      </c>
      <c r="BL362" s="10" t="s">
        <v>181</v>
      </c>
      <c r="BM362" s="10" t="s">
        <v>1728</v>
      </c>
    </row>
    <row collapsed="false" customFormat="true" customHeight="true" hidden="false" ht="22.5" outlineLevel="0" r="363" s="216">
      <c r="B363" s="217"/>
      <c r="C363" s="218"/>
      <c r="D363" s="218"/>
      <c r="E363" s="219"/>
      <c r="F363" s="220" t="s">
        <v>229</v>
      </c>
      <c r="G363" s="220"/>
      <c r="H363" s="220"/>
      <c r="I363" s="220"/>
      <c r="J363" s="218"/>
      <c r="K363" s="221" t="n">
        <v>5</v>
      </c>
      <c r="L363" s="218"/>
      <c r="M363" s="218"/>
      <c r="N363" s="218"/>
      <c r="O363" s="218"/>
      <c r="P363" s="218"/>
      <c r="Q363" s="218"/>
      <c r="R363" s="222"/>
      <c r="T363" s="223"/>
      <c r="U363" s="218"/>
      <c r="V363" s="218"/>
      <c r="W363" s="218"/>
      <c r="X363" s="218"/>
      <c r="Y363" s="218"/>
      <c r="Z363" s="218"/>
      <c r="AA363" s="224"/>
      <c r="AT363" s="225" t="s">
        <v>201</v>
      </c>
      <c r="AU363" s="225" t="s">
        <v>88</v>
      </c>
      <c r="AV363" s="216" t="s">
        <v>88</v>
      </c>
      <c r="AW363" s="216" t="s">
        <v>33</v>
      </c>
      <c r="AX363" s="216" t="s">
        <v>76</v>
      </c>
      <c r="AY363" s="225" t="s">
        <v>175</v>
      </c>
    </row>
    <row collapsed="false" customFormat="true" customHeight="true" hidden="false" ht="22.5" outlineLevel="0" r="364" s="228">
      <c r="B364" s="229"/>
      <c r="C364" s="230"/>
      <c r="D364" s="230"/>
      <c r="E364" s="231"/>
      <c r="F364" s="232" t="s">
        <v>214</v>
      </c>
      <c r="G364" s="232"/>
      <c r="H364" s="232"/>
      <c r="I364" s="232"/>
      <c r="J364" s="230"/>
      <c r="K364" s="233" t="n">
        <v>5</v>
      </c>
      <c r="L364" s="230"/>
      <c r="M364" s="230"/>
      <c r="N364" s="230"/>
      <c r="O364" s="230"/>
      <c r="P364" s="230"/>
      <c r="Q364" s="230"/>
      <c r="R364" s="234"/>
      <c r="T364" s="235"/>
      <c r="U364" s="230"/>
      <c r="V364" s="230"/>
      <c r="W364" s="230"/>
      <c r="X364" s="230"/>
      <c r="Y364" s="230"/>
      <c r="Z364" s="230"/>
      <c r="AA364" s="236"/>
      <c r="AT364" s="237" t="s">
        <v>201</v>
      </c>
      <c r="AU364" s="237" t="s">
        <v>88</v>
      </c>
      <c r="AV364" s="228" t="s">
        <v>181</v>
      </c>
      <c r="AW364" s="228" t="s">
        <v>33</v>
      </c>
      <c r="AX364" s="228" t="s">
        <v>83</v>
      </c>
      <c r="AY364" s="237" t="s">
        <v>175</v>
      </c>
    </row>
    <row collapsed="false" customFormat="true" customHeight="true" hidden="false" ht="44.25" outlineLevel="0" r="365" s="32">
      <c r="B365" s="171"/>
      <c r="C365" s="206" t="s">
        <v>766</v>
      </c>
      <c r="D365" s="206" t="s">
        <v>177</v>
      </c>
      <c r="E365" s="207" t="s">
        <v>1729</v>
      </c>
      <c r="F365" s="208" t="s">
        <v>1730</v>
      </c>
      <c r="G365" s="208"/>
      <c r="H365" s="208"/>
      <c r="I365" s="208"/>
      <c r="J365" s="209" t="s">
        <v>699</v>
      </c>
      <c r="K365" s="210" t="n">
        <v>14</v>
      </c>
      <c r="L365" s="211" t="n">
        <v>0</v>
      </c>
      <c r="M365" s="211"/>
      <c r="N365" s="212" t="n">
        <f aca="false">ROUND(L365*K365,2)</f>
        <v>0</v>
      </c>
      <c r="O365" s="212"/>
      <c r="P365" s="212"/>
      <c r="Q365" s="212"/>
      <c r="R365" s="173"/>
      <c r="T365" s="213"/>
      <c r="U365" s="44" t="s">
        <v>41</v>
      </c>
      <c r="V365" s="34"/>
      <c r="W365" s="214" t="n">
        <f aca="false">V365*K365</f>
        <v>0</v>
      </c>
      <c r="X365" s="214" t="n">
        <v>0</v>
      </c>
      <c r="Y365" s="214" t="n">
        <f aca="false">X365*K365</f>
        <v>0</v>
      </c>
      <c r="Z365" s="214" t="n">
        <v>0</v>
      </c>
      <c r="AA365" s="215" t="n">
        <f aca="false">Z365*K365</f>
        <v>0</v>
      </c>
      <c r="AR365" s="10" t="s">
        <v>181</v>
      </c>
      <c r="AT365" s="10" t="s">
        <v>177</v>
      </c>
      <c r="AU365" s="10" t="s">
        <v>88</v>
      </c>
      <c r="AY365" s="10" t="s">
        <v>175</v>
      </c>
      <c r="BE365" s="134" t="n">
        <f aca="false">IF(U365="základní",N365,0)</f>
        <v>0</v>
      </c>
      <c r="BF365" s="134" t="n">
        <f aca="false">IF(U365="snížená",N365,0)</f>
        <v>0</v>
      </c>
      <c r="BG365" s="134" t="n">
        <f aca="false">IF(U365="zákl. přenesená",N365,0)</f>
        <v>0</v>
      </c>
      <c r="BH365" s="134" t="n">
        <f aca="false">IF(U365="sníž. přenesená",N365,0)</f>
        <v>0</v>
      </c>
      <c r="BI365" s="134" t="n">
        <f aca="false">IF(U365="nulová",N365,0)</f>
        <v>0</v>
      </c>
      <c r="BJ365" s="10" t="s">
        <v>83</v>
      </c>
      <c r="BK365" s="134" t="n">
        <f aca="false">ROUND(L365*K365,2)</f>
        <v>0</v>
      </c>
      <c r="BL365" s="10" t="s">
        <v>181</v>
      </c>
      <c r="BM365" s="10" t="s">
        <v>1731</v>
      </c>
    </row>
    <row collapsed="false" customFormat="true" customHeight="true" hidden="false" ht="22.5" outlineLevel="0" r="366" s="216">
      <c r="B366" s="217"/>
      <c r="C366" s="218"/>
      <c r="D366" s="218"/>
      <c r="E366" s="219"/>
      <c r="F366" s="220" t="s">
        <v>325</v>
      </c>
      <c r="G366" s="220"/>
      <c r="H366" s="220"/>
      <c r="I366" s="220"/>
      <c r="J366" s="218"/>
      <c r="K366" s="221" t="n">
        <v>14</v>
      </c>
      <c r="L366" s="218"/>
      <c r="M366" s="218"/>
      <c r="N366" s="218"/>
      <c r="O366" s="218"/>
      <c r="P366" s="218"/>
      <c r="Q366" s="218"/>
      <c r="R366" s="222"/>
      <c r="T366" s="223"/>
      <c r="U366" s="218"/>
      <c r="V366" s="218"/>
      <c r="W366" s="218"/>
      <c r="X366" s="218"/>
      <c r="Y366" s="218"/>
      <c r="Z366" s="218"/>
      <c r="AA366" s="224"/>
      <c r="AT366" s="225" t="s">
        <v>201</v>
      </c>
      <c r="AU366" s="225" t="s">
        <v>88</v>
      </c>
      <c r="AV366" s="216" t="s">
        <v>88</v>
      </c>
      <c r="AW366" s="216" t="s">
        <v>33</v>
      </c>
      <c r="AX366" s="216" t="s">
        <v>76</v>
      </c>
      <c r="AY366" s="225" t="s">
        <v>175</v>
      </c>
    </row>
    <row collapsed="false" customFormat="true" customHeight="true" hidden="false" ht="22.5" outlineLevel="0" r="367" s="228">
      <c r="B367" s="229"/>
      <c r="C367" s="230"/>
      <c r="D367" s="230"/>
      <c r="E367" s="231"/>
      <c r="F367" s="232" t="s">
        <v>214</v>
      </c>
      <c r="G367" s="232"/>
      <c r="H367" s="232"/>
      <c r="I367" s="232"/>
      <c r="J367" s="230"/>
      <c r="K367" s="233" t="n">
        <v>14</v>
      </c>
      <c r="L367" s="230"/>
      <c r="M367" s="230"/>
      <c r="N367" s="230"/>
      <c r="O367" s="230"/>
      <c r="P367" s="230"/>
      <c r="Q367" s="230"/>
      <c r="R367" s="234"/>
      <c r="T367" s="235"/>
      <c r="U367" s="230"/>
      <c r="V367" s="230"/>
      <c r="W367" s="230"/>
      <c r="X367" s="230"/>
      <c r="Y367" s="230"/>
      <c r="Z367" s="230"/>
      <c r="AA367" s="236"/>
      <c r="AT367" s="237" t="s">
        <v>201</v>
      </c>
      <c r="AU367" s="237" t="s">
        <v>88</v>
      </c>
      <c r="AV367" s="228" t="s">
        <v>181</v>
      </c>
      <c r="AW367" s="228" t="s">
        <v>33</v>
      </c>
      <c r="AX367" s="228" t="s">
        <v>83</v>
      </c>
      <c r="AY367" s="237" t="s">
        <v>175</v>
      </c>
    </row>
    <row collapsed="false" customFormat="true" customHeight="true" hidden="false" ht="44.25" outlineLevel="0" r="368" s="32">
      <c r="B368" s="171"/>
      <c r="C368" s="206" t="s">
        <v>770</v>
      </c>
      <c r="D368" s="206" t="s">
        <v>177</v>
      </c>
      <c r="E368" s="207" t="s">
        <v>1732</v>
      </c>
      <c r="F368" s="208" t="s">
        <v>1733</v>
      </c>
      <c r="G368" s="208"/>
      <c r="H368" s="208"/>
      <c r="I368" s="208"/>
      <c r="J368" s="209" t="s">
        <v>699</v>
      </c>
      <c r="K368" s="210" t="n">
        <v>2</v>
      </c>
      <c r="L368" s="211" t="n">
        <v>0</v>
      </c>
      <c r="M368" s="211"/>
      <c r="N368" s="212" t="n">
        <f aca="false">ROUND(L368*K368,2)</f>
        <v>0</v>
      </c>
      <c r="O368" s="212"/>
      <c r="P368" s="212"/>
      <c r="Q368" s="212"/>
      <c r="R368" s="173"/>
      <c r="T368" s="213"/>
      <c r="U368" s="44" t="s">
        <v>41</v>
      </c>
      <c r="V368" s="34"/>
      <c r="W368" s="214" t="n">
        <f aca="false">V368*K368</f>
        <v>0</v>
      </c>
      <c r="X368" s="214" t="n">
        <v>0</v>
      </c>
      <c r="Y368" s="214" t="n">
        <f aca="false">X368*K368</f>
        <v>0</v>
      </c>
      <c r="Z368" s="214" t="n">
        <v>0</v>
      </c>
      <c r="AA368" s="215" t="n">
        <f aca="false">Z368*K368</f>
        <v>0</v>
      </c>
      <c r="AR368" s="10" t="s">
        <v>181</v>
      </c>
      <c r="AT368" s="10" t="s">
        <v>177</v>
      </c>
      <c r="AU368" s="10" t="s">
        <v>88</v>
      </c>
      <c r="AY368" s="10" t="s">
        <v>175</v>
      </c>
      <c r="BE368" s="134" t="n">
        <f aca="false">IF(U368="základní",N368,0)</f>
        <v>0</v>
      </c>
      <c r="BF368" s="134" t="n">
        <f aca="false">IF(U368="snížená",N368,0)</f>
        <v>0</v>
      </c>
      <c r="BG368" s="134" t="n">
        <f aca="false">IF(U368="zákl. přenesená",N368,0)</f>
        <v>0</v>
      </c>
      <c r="BH368" s="134" t="n">
        <f aca="false">IF(U368="sníž. přenesená",N368,0)</f>
        <v>0</v>
      </c>
      <c r="BI368" s="134" t="n">
        <f aca="false">IF(U368="nulová",N368,0)</f>
        <v>0</v>
      </c>
      <c r="BJ368" s="10" t="s">
        <v>83</v>
      </c>
      <c r="BK368" s="134" t="n">
        <f aca="false">ROUND(L368*K368,2)</f>
        <v>0</v>
      </c>
      <c r="BL368" s="10" t="s">
        <v>181</v>
      </c>
      <c r="BM368" s="10" t="s">
        <v>1734</v>
      </c>
    </row>
    <row collapsed="false" customFormat="true" customHeight="true" hidden="false" ht="22.5" outlineLevel="0" r="369" s="216">
      <c r="B369" s="217"/>
      <c r="C369" s="218"/>
      <c r="D369" s="218"/>
      <c r="E369" s="219"/>
      <c r="F369" s="220" t="s">
        <v>88</v>
      </c>
      <c r="G369" s="220"/>
      <c r="H369" s="220"/>
      <c r="I369" s="220"/>
      <c r="J369" s="218"/>
      <c r="K369" s="221" t="n">
        <v>2</v>
      </c>
      <c r="L369" s="218"/>
      <c r="M369" s="218"/>
      <c r="N369" s="218"/>
      <c r="O369" s="218"/>
      <c r="P369" s="218"/>
      <c r="Q369" s="218"/>
      <c r="R369" s="222"/>
      <c r="T369" s="223"/>
      <c r="U369" s="218"/>
      <c r="V369" s="218"/>
      <c r="W369" s="218"/>
      <c r="X369" s="218"/>
      <c r="Y369" s="218"/>
      <c r="Z369" s="218"/>
      <c r="AA369" s="224"/>
      <c r="AT369" s="225" t="s">
        <v>201</v>
      </c>
      <c r="AU369" s="225" t="s">
        <v>88</v>
      </c>
      <c r="AV369" s="216" t="s">
        <v>88</v>
      </c>
      <c r="AW369" s="216" t="s">
        <v>33</v>
      </c>
      <c r="AX369" s="216" t="s">
        <v>76</v>
      </c>
      <c r="AY369" s="225" t="s">
        <v>175</v>
      </c>
    </row>
    <row collapsed="false" customFormat="true" customHeight="true" hidden="false" ht="22.5" outlineLevel="0" r="370" s="228">
      <c r="B370" s="229"/>
      <c r="C370" s="230"/>
      <c r="D370" s="230"/>
      <c r="E370" s="231"/>
      <c r="F370" s="232" t="s">
        <v>214</v>
      </c>
      <c r="G370" s="232"/>
      <c r="H370" s="232"/>
      <c r="I370" s="232"/>
      <c r="J370" s="230"/>
      <c r="K370" s="233" t="n">
        <v>2</v>
      </c>
      <c r="L370" s="230"/>
      <c r="M370" s="230"/>
      <c r="N370" s="230"/>
      <c r="O370" s="230"/>
      <c r="P370" s="230"/>
      <c r="Q370" s="230"/>
      <c r="R370" s="234"/>
      <c r="T370" s="235"/>
      <c r="U370" s="230"/>
      <c r="V370" s="230"/>
      <c r="W370" s="230"/>
      <c r="X370" s="230"/>
      <c r="Y370" s="230"/>
      <c r="Z370" s="230"/>
      <c r="AA370" s="236"/>
      <c r="AT370" s="237" t="s">
        <v>201</v>
      </c>
      <c r="AU370" s="237" t="s">
        <v>88</v>
      </c>
      <c r="AV370" s="228" t="s">
        <v>181</v>
      </c>
      <c r="AW370" s="228" t="s">
        <v>33</v>
      </c>
      <c r="AX370" s="228" t="s">
        <v>83</v>
      </c>
      <c r="AY370" s="237" t="s">
        <v>175</v>
      </c>
    </row>
    <row collapsed="false" customFormat="true" customHeight="true" hidden="false" ht="31.5" outlineLevel="0" r="371" s="32">
      <c r="B371" s="171"/>
      <c r="C371" s="206" t="s">
        <v>774</v>
      </c>
      <c r="D371" s="206" t="s">
        <v>177</v>
      </c>
      <c r="E371" s="207" t="s">
        <v>1735</v>
      </c>
      <c r="F371" s="208" t="s">
        <v>1736</v>
      </c>
      <c r="G371" s="208"/>
      <c r="H371" s="208"/>
      <c r="I371" s="208"/>
      <c r="J371" s="209" t="s">
        <v>699</v>
      </c>
      <c r="K371" s="210" t="n">
        <v>16</v>
      </c>
      <c r="L371" s="211" t="n">
        <v>0</v>
      </c>
      <c r="M371" s="211"/>
      <c r="N371" s="212" t="n">
        <f aca="false">ROUND(L371*K371,2)</f>
        <v>0</v>
      </c>
      <c r="O371" s="212"/>
      <c r="P371" s="212"/>
      <c r="Q371" s="212"/>
      <c r="R371" s="173"/>
      <c r="T371" s="213"/>
      <c r="U371" s="44" t="s">
        <v>41</v>
      </c>
      <c r="V371" s="34"/>
      <c r="W371" s="214" t="n">
        <f aca="false">V371*K371</f>
        <v>0</v>
      </c>
      <c r="X371" s="214" t="n">
        <v>0</v>
      </c>
      <c r="Y371" s="214" t="n">
        <f aca="false">X371*K371</f>
        <v>0</v>
      </c>
      <c r="Z371" s="214" t="n">
        <v>0</v>
      </c>
      <c r="AA371" s="215" t="n">
        <f aca="false">Z371*K371</f>
        <v>0</v>
      </c>
      <c r="AR371" s="10" t="s">
        <v>181</v>
      </c>
      <c r="AT371" s="10" t="s">
        <v>177</v>
      </c>
      <c r="AU371" s="10" t="s">
        <v>88</v>
      </c>
      <c r="AY371" s="10" t="s">
        <v>175</v>
      </c>
      <c r="BE371" s="134" t="n">
        <f aca="false">IF(U371="základní",N371,0)</f>
        <v>0</v>
      </c>
      <c r="BF371" s="134" t="n">
        <f aca="false">IF(U371="snížená",N371,0)</f>
        <v>0</v>
      </c>
      <c r="BG371" s="134" t="n">
        <f aca="false">IF(U371="zákl. přenesená",N371,0)</f>
        <v>0</v>
      </c>
      <c r="BH371" s="134" t="n">
        <f aca="false">IF(U371="sníž. přenesená",N371,0)</f>
        <v>0</v>
      </c>
      <c r="BI371" s="134" t="n">
        <f aca="false">IF(U371="nulová",N371,0)</f>
        <v>0</v>
      </c>
      <c r="BJ371" s="10" t="s">
        <v>83</v>
      </c>
      <c r="BK371" s="134" t="n">
        <f aca="false">ROUND(L371*K371,2)</f>
        <v>0</v>
      </c>
      <c r="BL371" s="10" t="s">
        <v>181</v>
      </c>
      <c r="BM371" s="10" t="s">
        <v>1737</v>
      </c>
    </row>
    <row collapsed="false" customFormat="true" customHeight="true" hidden="false" ht="22.5" outlineLevel="0" r="372" s="216">
      <c r="B372" s="217"/>
      <c r="C372" s="218"/>
      <c r="D372" s="218"/>
      <c r="E372" s="219"/>
      <c r="F372" s="220" t="s">
        <v>339</v>
      </c>
      <c r="G372" s="220"/>
      <c r="H372" s="220"/>
      <c r="I372" s="220"/>
      <c r="J372" s="218"/>
      <c r="K372" s="221" t="n">
        <v>16</v>
      </c>
      <c r="L372" s="218"/>
      <c r="M372" s="218"/>
      <c r="N372" s="218"/>
      <c r="O372" s="218"/>
      <c r="P372" s="218"/>
      <c r="Q372" s="218"/>
      <c r="R372" s="222"/>
      <c r="T372" s="223"/>
      <c r="U372" s="218"/>
      <c r="V372" s="218"/>
      <c r="W372" s="218"/>
      <c r="X372" s="218"/>
      <c r="Y372" s="218"/>
      <c r="Z372" s="218"/>
      <c r="AA372" s="224"/>
      <c r="AT372" s="225" t="s">
        <v>201</v>
      </c>
      <c r="AU372" s="225" t="s">
        <v>88</v>
      </c>
      <c r="AV372" s="216" t="s">
        <v>88</v>
      </c>
      <c r="AW372" s="216" t="s">
        <v>33</v>
      </c>
      <c r="AX372" s="216" t="s">
        <v>76</v>
      </c>
      <c r="AY372" s="225" t="s">
        <v>175</v>
      </c>
    </row>
    <row collapsed="false" customFormat="true" customHeight="true" hidden="false" ht="22.5" outlineLevel="0" r="373" s="228">
      <c r="B373" s="229"/>
      <c r="C373" s="230"/>
      <c r="D373" s="230"/>
      <c r="E373" s="231"/>
      <c r="F373" s="232" t="s">
        <v>214</v>
      </c>
      <c r="G373" s="232"/>
      <c r="H373" s="232"/>
      <c r="I373" s="232"/>
      <c r="J373" s="230"/>
      <c r="K373" s="233" t="n">
        <v>16</v>
      </c>
      <c r="L373" s="230"/>
      <c r="M373" s="230"/>
      <c r="N373" s="230"/>
      <c r="O373" s="230"/>
      <c r="P373" s="230"/>
      <c r="Q373" s="230"/>
      <c r="R373" s="234"/>
      <c r="T373" s="235"/>
      <c r="U373" s="230"/>
      <c r="V373" s="230"/>
      <c r="W373" s="230"/>
      <c r="X373" s="230"/>
      <c r="Y373" s="230"/>
      <c r="Z373" s="230"/>
      <c r="AA373" s="236"/>
      <c r="AT373" s="237" t="s">
        <v>201</v>
      </c>
      <c r="AU373" s="237" t="s">
        <v>88</v>
      </c>
      <c r="AV373" s="228" t="s">
        <v>181</v>
      </c>
      <c r="AW373" s="228" t="s">
        <v>33</v>
      </c>
      <c r="AX373" s="228" t="s">
        <v>83</v>
      </c>
      <c r="AY373" s="237" t="s">
        <v>175</v>
      </c>
    </row>
    <row collapsed="false" customFormat="true" customHeight="true" hidden="false" ht="31.5" outlineLevel="0" r="374" s="32">
      <c r="B374" s="171"/>
      <c r="C374" s="206" t="s">
        <v>778</v>
      </c>
      <c r="D374" s="206" t="s">
        <v>177</v>
      </c>
      <c r="E374" s="207" t="s">
        <v>1738</v>
      </c>
      <c r="F374" s="208" t="s">
        <v>1739</v>
      </c>
      <c r="G374" s="208"/>
      <c r="H374" s="208"/>
      <c r="I374" s="208"/>
      <c r="J374" s="209" t="s">
        <v>699</v>
      </c>
      <c r="K374" s="210" t="n">
        <v>16</v>
      </c>
      <c r="L374" s="211" t="n">
        <v>0</v>
      </c>
      <c r="M374" s="211"/>
      <c r="N374" s="212" t="n">
        <f aca="false">ROUND(L374*K374,2)</f>
        <v>0</v>
      </c>
      <c r="O374" s="212"/>
      <c r="P374" s="212"/>
      <c r="Q374" s="212"/>
      <c r="R374" s="173"/>
      <c r="T374" s="213"/>
      <c r="U374" s="44" t="s">
        <v>41</v>
      </c>
      <c r="V374" s="34"/>
      <c r="W374" s="214" t="n">
        <f aca="false">V374*K374</f>
        <v>0</v>
      </c>
      <c r="X374" s="214" t="n">
        <v>0</v>
      </c>
      <c r="Y374" s="214" t="n">
        <f aca="false">X374*K374</f>
        <v>0</v>
      </c>
      <c r="Z374" s="214" t="n">
        <v>0</v>
      </c>
      <c r="AA374" s="215" t="n">
        <f aca="false">Z374*K374</f>
        <v>0</v>
      </c>
      <c r="AR374" s="10" t="s">
        <v>181</v>
      </c>
      <c r="AT374" s="10" t="s">
        <v>177</v>
      </c>
      <c r="AU374" s="10" t="s">
        <v>88</v>
      </c>
      <c r="AY374" s="10" t="s">
        <v>175</v>
      </c>
      <c r="BE374" s="134" t="n">
        <f aca="false">IF(U374="základní",N374,0)</f>
        <v>0</v>
      </c>
      <c r="BF374" s="134" t="n">
        <f aca="false">IF(U374="snížená",N374,0)</f>
        <v>0</v>
      </c>
      <c r="BG374" s="134" t="n">
        <f aca="false">IF(U374="zákl. přenesená",N374,0)</f>
        <v>0</v>
      </c>
      <c r="BH374" s="134" t="n">
        <f aca="false">IF(U374="sníž. přenesená",N374,0)</f>
        <v>0</v>
      </c>
      <c r="BI374" s="134" t="n">
        <f aca="false">IF(U374="nulová",N374,0)</f>
        <v>0</v>
      </c>
      <c r="BJ374" s="10" t="s">
        <v>83</v>
      </c>
      <c r="BK374" s="134" t="n">
        <f aca="false">ROUND(L374*K374,2)</f>
        <v>0</v>
      </c>
      <c r="BL374" s="10" t="s">
        <v>181</v>
      </c>
      <c r="BM374" s="10" t="s">
        <v>1740</v>
      </c>
    </row>
    <row collapsed="false" customFormat="true" customHeight="true" hidden="false" ht="22.5" outlineLevel="0" r="375" s="216">
      <c r="B375" s="217"/>
      <c r="C375" s="218"/>
      <c r="D375" s="218"/>
      <c r="E375" s="219"/>
      <c r="F375" s="220" t="s">
        <v>339</v>
      </c>
      <c r="G375" s="220"/>
      <c r="H375" s="220"/>
      <c r="I375" s="220"/>
      <c r="J375" s="218"/>
      <c r="K375" s="221" t="n">
        <v>16</v>
      </c>
      <c r="L375" s="218"/>
      <c r="M375" s="218"/>
      <c r="N375" s="218"/>
      <c r="O375" s="218"/>
      <c r="P375" s="218"/>
      <c r="Q375" s="218"/>
      <c r="R375" s="222"/>
      <c r="T375" s="223"/>
      <c r="U375" s="218"/>
      <c r="V375" s="218"/>
      <c r="W375" s="218"/>
      <c r="X375" s="218"/>
      <c r="Y375" s="218"/>
      <c r="Z375" s="218"/>
      <c r="AA375" s="224"/>
      <c r="AT375" s="225" t="s">
        <v>201</v>
      </c>
      <c r="AU375" s="225" t="s">
        <v>88</v>
      </c>
      <c r="AV375" s="216" t="s">
        <v>88</v>
      </c>
      <c r="AW375" s="216" t="s">
        <v>33</v>
      </c>
      <c r="AX375" s="216" t="s">
        <v>76</v>
      </c>
      <c r="AY375" s="225" t="s">
        <v>175</v>
      </c>
    </row>
    <row collapsed="false" customFormat="true" customHeight="true" hidden="false" ht="22.5" outlineLevel="0" r="376" s="228">
      <c r="B376" s="229"/>
      <c r="C376" s="230"/>
      <c r="D376" s="230"/>
      <c r="E376" s="231"/>
      <c r="F376" s="232" t="s">
        <v>214</v>
      </c>
      <c r="G376" s="232"/>
      <c r="H376" s="232"/>
      <c r="I376" s="232"/>
      <c r="J376" s="230"/>
      <c r="K376" s="233" t="n">
        <v>16</v>
      </c>
      <c r="L376" s="230"/>
      <c r="M376" s="230"/>
      <c r="N376" s="230"/>
      <c r="O376" s="230"/>
      <c r="P376" s="230"/>
      <c r="Q376" s="230"/>
      <c r="R376" s="234"/>
      <c r="T376" s="235"/>
      <c r="U376" s="230"/>
      <c r="V376" s="230"/>
      <c r="W376" s="230"/>
      <c r="X376" s="230"/>
      <c r="Y376" s="230"/>
      <c r="Z376" s="230"/>
      <c r="AA376" s="236"/>
      <c r="AT376" s="237" t="s">
        <v>201</v>
      </c>
      <c r="AU376" s="237" t="s">
        <v>88</v>
      </c>
      <c r="AV376" s="228" t="s">
        <v>181</v>
      </c>
      <c r="AW376" s="228" t="s">
        <v>33</v>
      </c>
      <c r="AX376" s="228" t="s">
        <v>83</v>
      </c>
      <c r="AY376" s="237" t="s">
        <v>175</v>
      </c>
    </row>
    <row collapsed="false" customFormat="true" customHeight="true" hidden="false" ht="29.85" outlineLevel="0" r="377" s="193">
      <c r="B377" s="194"/>
      <c r="C377" s="195"/>
      <c r="D377" s="204" t="s">
        <v>138</v>
      </c>
      <c r="E377" s="204"/>
      <c r="F377" s="204"/>
      <c r="G377" s="204"/>
      <c r="H377" s="204"/>
      <c r="I377" s="204"/>
      <c r="J377" s="204"/>
      <c r="K377" s="204"/>
      <c r="L377" s="204"/>
      <c r="M377" s="204"/>
      <c r="N377" s="205" t="n">
        <f aca="false">BK377</f>
        <v>0</v>
      </c>
      <c r="O377" s="205"/>
      <c r="P377" s="205"/>
      <c r="Q377" s="205"/>
      <c r="R377" s="197"/>
      <c r="T377" s="198"/>
      <c r="U377" s="195"/>
      <c r="V377" s="195"/>
      <c r="W377" s="199" t="n">
        <f aca="false">W378</f>
        <v>0</v>
      </c>
      <c r="X377" s="195"/>
      <c r="Y377" s="199" t="n">
        <f aca="false">Y378</f>
        <v>0</v>
      </c>
      <c r="Z377" s="195"/>
      <c r="AA377" s="200" t="n">
        <f aca="false">AA378</f>
        <v>0</v>
      </c>
      <c r="AR377" s="201" t="s">
        <v>83</v>
      </c>
      <c r="AT377" s="202" t="s">
        <v>75</v>
      </c>
      <c r="AU377" s="202" t="s">
        <v>83</v>
      </c>
      <c r="AY377" s="201" t="s">
        <v>175</v>
      </c>
      <c r="BK377" s="203" t="n">
        <f aca="false">BK378</f>
        <v>0</v>
      </c>
    </row>
    <row collapsed="false" customFormat="true" customHeight="true" hidden="false" ht="31.5" outlineLevel="0" r="378" s="32">
      <c r="B378" s="171"/>
      <c r="C378" s="206" t="s">
        <v>782</v>
      </c>
      <c r="D378" s="206" t="s">
        <v>177</v>
      </c>
      <c r="E378" s="207" t="s">
        <v>1741</v>
      </c>
      <c r="F378" s="208" t="s">
        <v>1742</v>
      </c>
      <c r="G378" s="208"/>
      <c r="H378" s="208"/>
      <c r="I378" s="208"/>
      <c r="J378" s="209" t="s">
        <v>198</v>
      </c>
      <c r="K378" s="210" t="n">
        <v>6.24</v>
      </c>
      <c r="L378" s="211" t="n">
        <v>0</v>
      </c>
      <c r="M378" s="211"/>
      <c r="N378" s="212" t="n">
        <f aca="false">ROUND(L378*K378,2)</f>
        <v>0</v>
      </c>
      <c r="O378" s="212"/>
      <c r="P378" s="212"/>
      <c r="Q378" s="212"/>
      <c r="R378" s="173"/>
      <c r="T378" s="213"/>
      <c r="U378" s="44" t="s">
        <v>41</v>
      </c>
      <c r="V378" s="34"/>
      <c r="W378" s="214" t="n">
        <f aca="false">V378*K378</f>
        <v>0</v>
      </c>
      <c r="X378" s="214" t="n">
        <v>0</v>
      </c>
      <c r="Y378" s="214" t="n">
        <f aca="false">X378*K378</f>
        <v>0</v>
      </c>
      <c r="Z378" s="214" t="n">
        <v>0</v>
      </c>
      <c r="AA378" s="215" t="n">
        <f aca="false">Z378*K378</f>
        <v>0</v>
      </c>
      <c r="AR378" s="10" t="s">
        <v>181</v>
      </c>
      <c r="AT378" s="10" t="s">
        <v>177</v>
      </c>
      <c r="AU378" s="10" t="s">
        <v>88</v>
      </c>
      <c r="AY378" s="10" t="s">
        <v>175</v>
      </c>
      <c r="BE378" s="134" t="n">
        <f aca="false">IF(U378="základní",N378,0)</f>
        <v>0</v>
      </c>
      <c r="BF378" s="134" t="n">
        <f aca="false">IF(U378="snížená",N378,0)</f>
        <v>0</v>
      </c>
      <c r="BG378" s="134" t="n">
        <f aca="false">IF(U378="zákl. přenesená",N378,0)</f>
        <v>0</v>
      </c>
      <c r="BH378" s="134" t="n">
        <f aca="false">IF(U378="sníž. přenesená",N378,0)</f>
        <v>0</v>
      </c>
      <c r="BI378" s="134" t="n">
        <f aca="false">IF(U378="nulová",N378,0)</f>
        <v>0</v>
      </c>
      <c r="BJ378" s="10" t="s">
        <v>83</v>
      </c>
      <c r="BK378" s="134" t="n">
        <f aca="false">ROUND(L378*K378,2)</f>
        <v>0</v>
      </c>
      <c r="BL378" s="10" t="s">
        <v>181</v>
      </c>
      <c r="BM378" s="10" t="s">
        <v>1743</v>
      </c>
    </row>
    <row collapsed="false" customFormat="true" customHeight="true" hidden="false" ht="37.35" outlineLevel="0" r="379" s="193">
      <c r="B379" s="194"/>
      <c r="C379" s="195"/>
      <c r="D379" s="196" t="s">
        <v>139</v>
      </c>
      <c r="E379" s="196"/>
      <c r="F379" s="196"/>
      <c r="G379" s="196"/>
      <c r="H379" s="196"/>
      <c r="I379" s="196"/>
      <c r="J379" s="196"/>
      <c r="K379" s="196"/>
      <c r="L379" s="196"/>
      <c r="M379" s="196"/>
      <c r="N379" s="256" t="n">
        <f aca="false">BK379</f>
        <v>0</v>
      </c>
      <c r="O379" s="256"/>
      <c r="P379" s="256"/>
      <c r="Q379" s="256"/>
      <c r="R379" s="197"/>
      <c r="T379" s="198"/>
      <c r="U379" s="195"/>
      <c r="V379" s="195"/>
      <c r="W379" s="199" t="n">
        <f aca="false">W380</f>
        <v>0</v>
      </c>
      <c r="X379" s="195"/>
      <c r="Y379" s="199" t="n">
        <f aca="false">Y380</f>
        <v>0</v>
      </c>
      <c r="Z379" s="195"/>
      <c r="AA379" s="200" t="n">
        <f aca="false">AA380</f>
        <v>0</v>
      </c>
      <c r="AR379" s="201" t="s">
        <v>88</v>
      </c>
      <c r="AT379" s="202" t="s">
        <v>75</v>
      </c>
      <c r="AU379" s="202" t="s">
        <v>76</v>
      </c>
      <c r="AY379" s="201" t="s">
        <v>175</v>
      </c>
      <c r="BK379" s="203" t="n">
        <f aca="false">BK380</f>
        <v>0</v>
      </c>
    </row>
    <row collapsed="false" customFormat="true" customHeight="true" hidden="false" ht="19.9" outlineLevel="0" r="380" s="193">
      <c r="B380" s="194"/>
      <c r="C380" s="195"/>
      <c r="D380" s="204" t="s">
        <v>1491</v>
      </c>
      <c r="E380" s="204"/>
      <c r="F380" s="204"/>
      <c r="G380" s="204"/>
      <c r="H380" s="204"/>
      <c r="I380" s="204"/>
      <c r="J380" s="204"/>
      <c r="K380" s="204"/>
      <c r="L380" s="204"/>
      <c r="M380" s="204"/>
      <c r="N380" s="205" t="n">
        <f aca="false">BK380</f>
        <v>0</v>
      </c>
      <c r="O380" s="205"/>
      <c r="P380" s="205"/>
      <c r="Q380" s="205"/>
      <c r="R380" s="197"/>
      <c r="T380" s="198"/>
      <c r="U380" s="195"/>
      <c r="V380" s="195"/>
      <c r="W380" s="199" t="n">
        <f aca="false">SUM(W381:W384)</f>
        <v>0</v>
      </c>
      <c r="X380" s="195"/>
      <c r="Y380" s="199" t="n">
        <f aca="false">SUM(Y381:Y384)</f>
        <v>0</v>
      </c>
      <c r="Z380" s="195"/>
      <c r="AA380" s="200" t="n">
        <f aca="false">SUM(AA381:AA384)</f>
        <v>0</v>
      </c>
      <c r="AR380" s="201" t="s">
        <v>88</v>
      </c>
      <c r="AT380" s="202" t="s">
        <v>75</v>
      </c>
      <c r="AU380" s="202" t="s">
        <v>83</v>
      </c>
      <c r="AY380" s="201" t="s">
        <v>175</v>
      </c>
      <c r="BK380" s="203" t="n">
        <f aca="false">SUM(BK381:BK384)</f>
        <v>0</v>
      </c>
    </row>
    <row collapsed="false" customFormat="true" customHeight="true" hidden="false" ht="31.5" outlineLevel="0" r="381" s="32">
      <c r="B381" s="171"/>
      <c r="C381" s="206" t="s">
        <v>786</v>
      </c>
      <c r="D381" s="206" t="s">
        <v>177</v>
      </c>
      <c r="E381" s="207" t="s">
        <v>1744</v>
      </c>
      <c r="F381" s="208" t="s">
        <v>1745</v>
      </c>
      <c r="G381" s="208"/>
      <c r="H381" s="208"/>
      <c r="I381" s="208"/>
      <c r="J381" s="209" t="s">
        <v>303</v>
      </c>
      <c r="K381" s="210" t="n">
        <v>195</v>
      </c>
      <c r="L381" s="211" t="n">
        <v>0</v>
      </c>
      <c r="M381" s="211"/>
      <c r="N381" s="212" t="n">
        <f aca="false">ROUND(L381*K381,2)</f>
        <v>0</v>
      </c>
      <c r="O381" s="212"/>
      <c r="P381" s="212"/>
      <c r="Q381" s="212"/>
      <c r="R381" s="173"/>
      <c r="T381" s="213"/>
      <c r="U381" s="44" t="s">
        <v>41</v>
      </c>
      <c r="V381" s="34"/>
      <c r="W381" s="214" t="n">
        <f aca="false">V381*K381</f>
        <v>0</v>
      </c>
      <c r="X381" s="214" t="n">
        <v>0</v>
      </c>
      <c r="Y381" s="214" t="n">
        <f aca="false">X381*K381</f>
        <v>0</v>
      </c>
      <c r="Z381" s="214" t="n">
        <v>0</v>
      </c>
      <c r="AA381" s="215" t="n">
        <f aca="false">Z381*K381</f>
        <v>0</v>
      </c>
      <c r="AR381" s="10" t="s">
        <v>339</v>
      </c>
      <c r="AT381" s="10" t="s">
        <v>177</v>
      </c>
      <c r="AU381" s="10" t="s">
        <v>88</v>
      </c>
      <c r="AY381" s="10" t="s">
        <v>175</v>
      </c>
      <c r="BE381" s="134" t="n">
        <f aca="false">IF(U381="základní",N381,0)</f>
        <v>0</v>
      </c>
      <c r="BF381" s="134" t="n">
        <f aca="false">IF(U381="snížená",N381,0)</f>
        <v>0</v>
      </c>
      <c r="BG381" s="134" t="n">
        <f aca="false">IF(U381="zákl. přenesená",N381,0)</f>
        <v>0</v>
      </c>
      <c r="BH381" s="134" t="n">
        <f aca="false">IF(U381="sníž. přenesená",N381,0)</f>
        <v>0</v>
      </c>
      <c r="BI381" s="134" t="n">
        <f aca="false">IF(U381="nulová",N381,0)</f>
        <v>0</v>
      </c>
      <c r="BJ381" s="10" t="s">
        <v>83</v>
      </c>
      <c r="BK381" s="134" t="n">
        <f aca="false">ROUND(L381*K381,2)</f>
        <v>0</v>
      </c>
      <c r="BL381" s="10" t="s">
        <v>339</v>
      </c>
      <c r="BM381" s="10" t="s">
        <v>1746</v>
      </c>
    </row>
    <row collapsed="false" customFormat="true" customHeight="true" hidden="false" ht="22.5" outlineLevel="0" r="382" s="238">
      <c r="B382" s="239"/>
      <c r="C382" s="240"/>
      <c r="D382" s="240"/>
      <c r="E382" s="241"/>
      <c r="F382" s="242" t="s">
        <v>1622</v>
      </c>
      <c r="G382" s="242"/>
      <c r="H382" s="242"/>
      <c r="I382" s="242"/>
      <c r="J382" s="240"/>
      <c r="K382" s="241"/>
      <c r="L382" s="240"/>
      <c r="M382" s="240"/>
      <c r="N382" s="240"/>
      <c r="O382" s="240"/>
      <c r="P382" s="240"/>
      <c r="Q382" s="240"/>
      <c r="R382" s="243"/>
      <c r="T382" s="244"/>
      <c r="U382" s="240"/>
      <c r="V382" s="240"/>
      <c r="W382" s="240"/>
      <c r="X382" s="240"/>
      <c r="Y382" s="240"/>
      <c r="Z382" s="240"/>
      <c r="AA382" s="245"/>
      <c r="AT382" s="246" t="s">
        <v>201</v>
      </c>
      <c r="AU382" s="246" t="s">
        <v>88</v>
      </c>
      <c r="AV382" s="238" t="s">
        <v>83</v>
      </c>
      <c r="AW382" s="238" t="s">
        <v>33</v>
      </c>
      <c r="AX382" s="238" t="s">
        <v>76</v>
      </c>
      <c r="AY382" s="246" t="s">
        <v>175</v>
      </c>
    </row>
    <row collapsed="false" customFormat="true" customHeight="true" hidden="false" ht="22.5" outlineLevel="0" r="383" s="216">
      <c r="B383" s="217"/>
      <c r="C383" s="218"/>
      <c r="D383" s="218"/>
      <c r="E383" s="219"/>
      <c r="F383" s="227" t="s">
        <v>1747</v>
      </c>
      <c r="G383" s="227"/>
      <c r="H383" s="227"/>
      <c r="I383" s="227"/>
      <c r="J383" s="218"/>
      <c r="K383" s="221" t="n">
        <v>195</v>
      </c>
      <c r="L383" s="218"/>
      <c r="M383" s="218"/>
      <c r="N383" s="218"/>
      <c r="O383" s="218"/>
      <c r="P383" s="218"/>
      <c r="Q383" s="218"/>
      <c r="R383" s="222"/>
      <c r="T383" s="223"/>
      <c r="U383" s="218"/>
      <c r="V383" s="218"/>
      <c r="W383" s="218"/>
      <c r="X383" s="218"/>
      <c r="Y383" s="218"/>
      <c r="Z383" s="218"/>
      <c r="AA383" s="224"/>
      <c r="AT383" s="225" t="s">
        <v>201</v>
      </c>
      <c r="AU383" s="225" t="s">
        <v>88</v>
      </c>
      <c r="AV383" s="216" t="s">
        <v>88</v>
      </c>
      <c r="AW383" s="216" t="s">
        <v>33</v>
      </c>
      <c r="AX383" s="216" t="s">
        <v>76</v>
      </c>
      <c r="AY383" s="225" t="s">
        <v>175</v>
      </c>
    </row>
    <row collapsed="false" customFormat="true" customHeight="true" hidden="false" ht="22.5" outlineLevel="0" r="384" s="228">
      <c r="B384" s="229"/>
      <c r="C384" s="230"/>
      <c r="D384" s="230"/>
      <c r="E384" s="231"/>
      <c r="F384" s="232" t="s">
        <v>214</v>
      </c>
      <c r="G384" s="232"/>
      <c r="H384" s="232"/>
      <c r="I384" s="232"/>
      <c r="J384" s="230"/>
      <c r="K384" s="233" t="n">
        <v>195</v>
      </c>
      <c r="L384" s="230"/>
      <c r="M384" s="230"/>
      <c r="N384" s="230"/>
      <c r="O384" s="230"/>
      <c r="P384" s="230"/>
      <c r="Q384" s="230"/>
      <c r="R384" s="234"/>
      <c r="T384" s="235"/>
      <c r="U384" s="230"/>
      <c r="V384" s="230"/>
      <c r="W384" s="230"/>
      <c r="X384" s="230"/>
      <c r="Y384" s="230"/>
      <c r="Z384" s="230"/>
      <c r="AA384" s="236"/>
      <c r="AT384" s="237" t="s">
        <v>201</v>
      </c>
      <c r="AU384" s="237" t="s">
        <v>88</v>
      </c>
      <c r="AV384" s="228" t="s">
        <v>181</v>
      </c>
      <c r="AW384" s="228" t="s">
        <v>33</v>
      </c>
      <c r="AX384" s="228" t="s">
        <v>83</v>
      </c>
      <c r="AY384" s="237" t="s">
        <v>175</v>
      </c>
    </row>
    <row collapsed="false" customFormat="true" customHeight="true" hidden="false" ht="37.35" outlineLevel="0" r="385" s="193">
      <c r="B385" s="194"/>
      <c r="C385" s="195"/>
      <c r="D385" s="196" t="s">
        <v>1492</v>
      </c>
      <c r="E385" s="196"/>
      <c r="F385" s="196"/>
      <c r="G385" s="196"/>
      <c r="H385" s="196"/>
      <c r="I385" s="196"/>
      <c r="J385" s="196"/>
      <c r="K385" s="196"/>
      <c r="L385" s="196"/>
      <c r="M385" s="196"/>
      <c r="N385" s="167" t="n">
        <f aca="false">BK385</f>
        <v>0</v>
      </c>
      <c r="O385" s="167"/>
      <c r="P385" s="167"/>
      <c r="Q385" s="167"/>
      <c r="R385" s="197"/>
      <c r="T385" s="198"/>
      <c r="U385" s="195"/>
      <c r="V385" s="195"/>
      <c r="W385" s="199" t="n">
        <f aca="false">W386</f>
        <v>0</v>
      </c>
      <c r="X385" s="195"/>
      <c r="Y385" s="199" t="n">
        <f aca="false">Y386</f>
        <v>0</v>
      </c>
      <c r="Z385" s="195"/>
      <c r="AA385" s="200" t="n">
        <f aca="false">AA386</f>
        <v>0</v>
      </c>
      <c r="AR385" s="201" t="s">
        <v>218</v>
      </c>
      <c r="AT385" s="202" t="s">
        <v>75</v>
      </c>
      <c r="AU385" s="202" t="s">
        <v>76</v>
      </c>
      <c r="AY385" s="201" t="s">
        <v>175</v>
      </c>
      <c r="BK385" s="203" t="n">
        <f aca="false">BK386</f>
        <v>0</v>
      </c>
    </row>
    <row collapsed="false" customFormat="true" customHeight="true" hidden="false" ht="19.9" outlineLevel="0" r="386" s="193">
      <c r="B386" s="194"/>
      <c r="C386" s="195"/>
      <c r="D386" s="204" t="s">
        <v>1493</v>
      </c>
      <c r="E386" s="204"/>
      <c r="F386" s="204"/>
      <c r="G386" s="204"/>
      <c r="H386" s="204"/>
      <c r="I386" s="204"/>
      <c r="J386" s="204"/>
      <c r="K386" s="204"/>
      <c r="L386" s="204"/>
      <c r="M386" s="204"/>
      <c r="N386" s="205" t="n">
        <f aca="false">BK386</f>
        <v>0</v>
      </c>
      <c r="O386" s="205"/>
      <c r="P386" s="205"/>
      <c r="Q386" s="205"/>
      <c r="R386" s="197"/>
      <c r="T386" s="198"/>
      <c r="U386" s="195"/>
      <c r="V386" s="195"/>
      <c r="W386" s="199" t="n">
        <f aca="false">SUM(W387:W391)</f>
        <v>0</v>
      </c>
      <c r="X386" s="195"/>
      <c r="Y386" s="199" t="n">
        <f aca="false">SUM(Y387:Y391)</f>
        <v>0</v>
      </c>
      <c r="Z386" s="195"/>
      <c r="AA386" s="200" t="n">
        <f aca="false">SUM(AA387:AA391)</f>
        <v>0</v>
      </c>
      <c r="AR386" s="201" t="s">
        <v>218</v>
      </c>
      <c r="AT386" s="202" t="s">
        <v>75</v>
      </c>
      <c r="AU386" s="202" t="s">
        <v>83</v>
      </c>
      <c r="AY386" s="201" t="s">
        <v>175</v>
      </c>
      <c r="BK386" s="203" t="n">
        <f aca="false">SUM(BK387:BK391)</f>
        <v>0</v>
      </c>
    </row>
    <row collapsed="false" customFormat="true" customHeight="true" hidden="false" ht="31.5" outlineLevel="0" r="387" s="32">
      <c r="B387" s="171"/>
      <c r="C387" s="206" t="s">
        <v>791</v>
      </c>
      <c r="D387" s="206" t="s">
        <v>177</v>
      </c>
      <c r="E387" s="207" t="s">
        <v>1748</v>
      </c>
      <c r="F387" s="208" t="s">
        <v>1749</v>
      </c>
      <c r="G387" s="208"/>
      <c r="H387" s="208"/>
      <c r="I387" s="208"/>
      <c r="J387" s="209" t="s">
        <v>1750</v>
      </c>
      <c r="K387" s="210" t="n">
        <v>0.25</v>
      </c>
      <c r="L387" s="211" t="n">
        <v>0</v>
      </c>
      <c r="M387" s="211"/>
      <c r="N387" s="212" t="n">
        <f aca="false">ROUND(L387*K387,2)</f>
        <v>0</v>
      </c>
      <c r="O387" s="212"/>
      <c r="P387" s="212"/>
      <c r="Q387" s="212"/>
      <c r="R387" s="173"/>
      <c r="T387" s="213"/>
      <c r="U387" s="44" t="s">
        <v>41</v>
      </c>
      <c r="V387" s="34"/>
      <c r="W387" s="214" t="n">
        <f aca="false">V387*K387</f>
        <v>0</v>
      </c>
      <c r="X387" s="214" t="n">
        <v>0</v>
      </c>
      <c r="Y387" s="214" t="n">
        <f aca="false">X387*K387</f>
        <v>0</v>
      </c>
      <c r="Z387" s="214" t="n">
        <v>0</v>
      </c>
      <c r="AA387" s="215" t="n">
        <f aca="false">Z387*K387</f>
        <v>0</v>
      </c>
      <c r="AR387" s="10" t="s">
        <v>778</v>
      </c>
      <c r="AT387" s="10" t="s">
        <v>177</v>
      </c>
      <c r="AU387" s="10" t="s">
        <v>88</v>
      </c>
      <c r="AY387" s="10" t="s">
        <v>175</v>
      </c>
      <c r="BE387" s="134" t="n">
        <f aca="false">IF(U387="základní",N387,0)</f>
        <v>0</v>
      </c>
      <c r="BF387" s="134" t="n">
        <f aca="false">IF(U387="snížená",N387,0)</f>
        <v>0</v>
      </c>
      <c r="BG387" s="134" t="n">
        <f aca="false">IF(U387="zákl. přenesená",N387,0)</f>
        <v>0</v>
      </c>
      <c r="BH387" s="134" t="n">
        <f aca="false">IF(U387="sníž. přenesená",N387,0)</f>
        <v>0</v>
      </c>
      <c r="BI387" s="134" t="n">
        <f aca="false">IF(U387="nulová",N387,0)</f>
        <v>0</v>
      </c>
      <c r="BJ387" s="10" t="s">
        <v>83</v>
      </c>
      <c r="BK387" s="134" t="n">
        <f aca="false">ROUND(L387*K387,2)</f>
        <v>0</v>
      </c>
      <c r="BL387" s="10" t="s">
        <v>778</v>
      </c>
      <c r="BM387" s="10" t="s">
        <v>1751</v>
      </c>
    </row>
    <row collapsed="false" customFormat="true" customHeight="true" hidden="false" ht="31.5" outlineLevel="0" r="388" s="32">
      <c r="B388" s="171"/>
      <c r="C388" s="206" t="s">
        <v>806</v>
      </c>
      <c r="D388" s="206" t="s">
        <v>177</v>
      </c>
      <c r="E388" s="207" t="s">
        <v>1752</v>
      </c>
      <c r="F388" s="208" t="s">
        <v>1753</v>
      </c>
      <c r="G388" s="208"/>
      <c r="H388" s="208"/>
      <c r="I388" s="208"/>
      <c r="J388" s="209" t="s">
        <v>303</v>
      </c>
      <c r="K388" s="210" t="n">
        <v>18</v>
      </c>
      <c r="L388" s="211" t="n">
        <v>0</v>
      </c>
      <c r="M388" s="211"/>
      <c r="N388" s="212" t="n">
        <f aca="false">ROUND(L388*K388,2)</f>
        <v>0</v>
      </c>
      <c r="O388" s="212"/>
      <c r="P388" s="212"/>
      <c r="Q388" s="212"/>
      <c r="R388" s="173"/>
      <c r="T388" s="213"/>
      <c r="U388" s="44" t="s">
        <v>41</v>
      </c>
      <c r="V388" s="34"/>
      <c r="W388" s="214" t="n">
        <f aca="false">V388*K388</f>
        <v>0</v>
      </c>
      <c r="X388" s="214" t="n">
        <v>0</v>
      </c>
      <c r="Y388" s="214" t="n">
        <f aca="false">X388*K388</f>
        <v>0</v>
      </c>
      <c r="Z388" s="214" t="n">
        <v>0</v>
      </c>
      <c r="AA388" s="215" t="n">
        <f aca="false">Z388*K388</f>
        <v>0</v>
      </c>
      <c r="AR388" s="10" t="s">
        <v>778</v>
      </c>
      <c r="AT388" s="10" t="s">
        <v>177</v>
      </c>
      <c r="AU388" s="10" t="s">
        <v>88</v>
      </c>
      <c r="AY388" s="10" t="s">
        <v>175</v>
      </c>
      <c r="BE388" s="134" t="n">
        <f aca="false">IF(U388="základní",N388,0)</f>
        <v>0</v>
      </c>
      <c r="BF388" s="134" t="n">
        <f aca="false">IF(U388="snížená",N388,0)</f>
        <v>0</v>
      </c>
      <c r="BG388" s="134" t="n">
        <f aca="false">IF(U388="zákl. přenesená",N388,0)</f>
        <v>0</v>
      </c>
      <c r="BH388" s="134" t="n">
        <f aca="false">IF(U388="sníž. přenesená",N388,0)</f>
        <v>0</v>
      </c>
      <c r="BI388" s="134" t="n">
        <f aca="false">IF(U388="nulová",N388,0)</f>
        <v>0</v>
      </c>
      <c r="BJ388" s="10" t="s">
        <v>83</v>
      </c>
      <c r="BK388" s="134" t="n">
        <f aca="false">ROUND(L388*K388,2)</f>
        <v>0</v>
      </c>
      <c r="BL388" s="10" t="s">
        <v>778</v>
      </c>
      <c r="BM388" s="10" t="s">
        <v>1754</v>
      </c>
    </row>
    <row collapsed="false" customFormat="true" customHeight="true" hidden="false" ht="22.5" outlineLevel="0" r="389" s="238">
      <c r="B389" s="239"/>
      <c r="C389" s="240"/>
      <c r="D389" s="240"/>
      <c r="E389" s="241"/>
      <c r="F389" s="242" t="s">
        <v>1499</v>
      </c>
      <c r="G389" s="242"/>
      <c r="H389" s="242"/>
      <c r="I389" s="242"/>
      <c r="J389" s="240"/>
      <c r="K389" s="241"/>
      <c r="L389" s="240"/>
      <c r="M389" s="240"/>
      <c r="N389" s="240"/>
      <c r="O389" s="240"/>
      <c r="P389" s="240"/>
      <c r="Q389" s="240"/>
      <c r="R389" s="243"/>
      <c r="T389" s="244"/>
      <c r="U389" s="240"/>
      <c r="V389" s="240"/>
      <c r="W389" s="240"/>
      <c r="X389" s="240"/>
      <c r="Y389" s="240"/>
      <c r="Z389" s="240"/>
      <c r="AA389" s="245"/>
      <c r="AT389" s="246" t="s">
        <v>201</v>
      </c>
      <c r="AU389" s="246" t="s">
        <v>88</v>
      </c>
      <c r="AV389" s="238" t="s">
        <v>83</v>
      </c>
      <c r="AW389" s="238" t="s">
        <v>33</v>
      </c>
      <c r="AX389" s="238" t="s">
        <v>76</v>
      </c>
      <c r="AY389" s="246" t="s">
        <v>175</v>
      </c>
    </row>
    <row collapsed="false" customFormat="true" customHeight="true" hidden="false" ht="22.5" outlineLevel="0" r="390" s="216">
      <c r="B390" s="217"/>
      <c r="C390" s="218"/>
      <c r="D390" s="218"/>
      <c r="E390" s="219"/>
      <c r="F390" s="227" t="s">
        <v>1755</v>
      </c>
      <c r="G390" s="227"/>
      <c r="H390" s="227"/>
      <c r="I390" s="227"/>
      <c r="J390" s="218"/>
      <c r="K390" s="221" t="n">
        <v>18</v>
      </c>
      <c r="L390" s="218"/>
      <c r="M390" s="218"/>
      <c r="N390" s="218"/>
      <c r="O390" s="218"/>
      <c r="P390" s="218"/>
      <c r="Q390" s="218"/>
      <c r="R390" s="222"/>
      <c r="T390" s="223"/>
      <c r="U390" s="218"/>
      <c r="V390" s="218"/>
      <c r="W390" s="218"/>
      <c r="X390" s="218"/>
      <c r="Y390" s="218"/>
      <c r="Z390" s="218"/>
      <c r="AA390" s="224"/>
      <c r="AT390" s="225" t="s">
        <v>201</v>
      </c>
      <c r="AU390" s="225" t="s">
        <v>88</v>
      </c>
      <c r="AV390" s="216" t="s">
        <v>88</v>
      </c>
      <c r="AW390" s="216" t="s">
        <v>33</v>
      </c>
      <c r="AX390" s="216" t="s">
        <v>76</v>
      </c>
      <c r="AY390" s="225" t="s">
        <v>175</v>
      </c>
    </row>
    <row collapsed="false" customFormat="true" customHeight="true" hidden="false" ht="22.5" outlineLevel="0" r="391" s="228">
      <c r="B391" s="229"/>
      <c r="C391" s="230"/>
      <c r="D391" s="230"/>
      <c r="E391" s="231"/>
      <c r="F391" s="232" t="s">
        <v>214</v>
      </c>
      <c r="G391" s="232"/>
      <c r="H391" s="232"/>
      <c r="I391" s="232"/>
      <c r="J391" s="230"/>
      <c r="K391" s="233" t="n">
        <v>18</v>
      </c>
      <c r="L391" s="230"/>
      <c r="M391" s="230"/>
      <c r="N391" s="230"/>
      <c r="O391" s="230"/>
      <c r="P391" s="230"/>
      <c r="Q391" s="230"/>
      <c r="R391" s="234"/>
      <c r="T391" s="235"/>
      <c r="U391" s="230"/>
      <c r="V391" s="230"/>
      <c r="W391" s="230"/>
      <c r="X391" s="230"/>
      <c r="Y391" s="230"/>
      <c r="Z391" s="230"/>
      <c r="AA391" s="236"/>
      <c r="AT391" s="237" t="s">
        <v>201</v>
      </c>
      <c r="AU391" s="237" t="s">
        <v>88</v>
      </c>
      <c r="AV391" s="228" t="s">
        <v>181</v>
      </c>
      <c r="AW391" s="228" t="s">
        <v>33</v>
      </c>
      <c r="AX391" s="228" t="s">
        <v>83</v>
      </c>
      <c r="AY391" s="237" t="s">
        <v>175</v>
      </c>
    </row>
    <row collapsed="false" customFormat="true" customHeight="true" hidden="false" ht="37.35" outlineLevel="0" r="392" s="193">
      <c r="B392" s="194"/>
      <c r="C392" s="195"/>
      <c r="D392" s="196" t="s">
        <v>1494</v>
      </c>
      <c r="E392" s="196"/>
      <c r="F392" s="196"/>
      <c r="G392" s="196"/>
      <c r="H392" s="196"/>
      <c r="I392" s="196"/>
      <c r="J392" s="196"/>
      <c r="K392" s="196"/>
      <c r="L392" s="196"/>
      <c r="M392" s="196"/>
      <c r="N392" s="167" t="n">
        <f aca="false">BK392</f>
        <v>0</v>
      </c>
      <c r="O392" s="167"/>
      <c r="P392" s="167"/>
      <c r="Q392" s="167"/>
      <c r="R392" s="197"/>
      <c r="T392" s="198"/>
      <c r="U392" s="195"/>
      <c r="V392" s="195"/>
      <c r="W392" s="199" t="n">
        <f aca="false">W393</f>
        <v>0</v>
      </c>
      <c r="X392" s="195"/>
      <c r="Y392" s="199" t="n">
        <f aca="false">Y393</f>
        <v>0</v>
      </c>
      <c r="Z392" s="195"/>
      <c r="AA392" s="200" t="n">
        <f aca="false">AA393</f>
        <v>0</v>
      </c>
      <c r="AR392" s="201" t="s">
        <v>229</v>
      </c>
      <c r="AT392" s="202" t="s">
        <v>75</v>
      </c>
      <c r="AU392" s="202" t="s">
        <v>76</v>
      </c>
      <c r="AY392" s="201" t="s">
        <v>175</v>
      </c>
      <c r="BK392" s="203" t="n">
        <f aca="false">BK393</f>
        <v>0</v>
      </c>
    </row>
    <row collapsed="false" customFormat="true" customHeight="true" hidden="false" ht="19.9" outlineLevel="0" r="393" s="193">
      <c r="B393" s="194"/>
      <c r="C393" s="195"/>
      <c r="D393" s="204" t="s">
        <v>1495</v>
      </c>
      <c r="E393" s="204"/>
      <c r="F393" s="204"/>
      <c r="G393" s="204"/>
      <c r="H393" s="204"/>
      <c r="I393" s="204"/>
      <c r="J393" s="204"/>
      <c r="K393" s="204"/>
      <c r="L393" s="204"/>
      <c r="M393" s="204"/>
      <c r="N393" s="205" t="n">
        <f aca="false">BK393</f>
        <v>0</v>
      </c>
      <c r="O393" s="205"/>
      <c r="P393" s="205"/>
      <c r="Q393" s="205"/>
      <c r="R393" s="197"/>
      <c r="T393" s="198"/>
      <c r="U393" s="195"/>
      <c r="V393" s="195"/>
      <c r="W393" s="199" t="n">
        <f aca="false">SUM(W394:W395)</f>
        <v>0</v>
      </c>
      <c r="X393" s="195"/>
      <c r="Y393" s="199" t="n">
        <f aca="false">SUM(Y394:Y395)</f>
        <v>0</v>
      </c>
      <c r="Z393" s="195"/>
      <c r="AA393" s="200" t="n">
        <f aca="false">SUM(AA394:AA395)</f>
        <v>0</v>
      </c>
      <c r="AR393" s="201" t="s">
        <v>229</v>
      </c>
      <c r="AT393" s="202" t="s">
        <v>75</v>
      </c>
      <c r="AU393" s="202" t="s">
        <v>83</v>
      </c>
      <c r="AY393" s="201" t="s">
        <v>175</v>
      </c>
      <c r="BK393" s="203" t="n">
        <f aca="false">SUM(BK394:BK395)</f>
        <v>0</v>
      </c>
    </row>
    <row collapsed="false" customFormat="true" customHeight="true" hidden="false" ht="22.5" outlineLevel="0" r="394" s="32">
      <c r="B394" s="171"/>
      <c r="C394" s="206" t="s">
        <v>1382</v>
      </c>
      <c r="D394" s="206" t="s">
        <v>177</v>
      </c>
      <c r="E394" s="207" t="s">
        <v>1756</v>
      </c>
      <c r="F394" s="208" t="s">
        <v>1757</v>
      </c>
      <c r="G394" s="208"/>
      <c r="H394" s="208"/>
      <c r="I394" s="208"/>
      <c r="J394" s="209" t="s">
        <v>1758</v>
      </c>
      <c r="K394" s="210" t="n">
        <v>1</v>
      </c>
      <c r="L394" s="211" t="n">
        <v>0</v>
      </c>
      <c r="M394" s="211"/>
      <c r="N394" s="212" t="n">
        <f aca="false">ROUND(L394*K394,2)</f>
        <v>0</v>
      </c>
      <c r="O394" s="212"/>
      <c r="P394" s="212"/>
      <c r="Q394" s="212"/>
      <c r="R394" s="173"/>
      <c r="T394" s="213"/>
      <c r="U394" s="44" t="s">
        <v>41</v>
      </c>
      <c r="V394" s="34"/>
      <c r="W394" s="214" t="n">
        <f aca="false">V394*K394</f>
        <v>0</v>
      </c>
      <c r="X394" s="214" t="n">
        <v>0</v>
      </c>
      <c r="Y394" s="214" t="n">
        <f aca="false">X394*K394</f>
        <v>0</v>
      </c>
      <c r="Z394" s="214" t="n">
        <v>0</v>
      </c>
      <c r="AA394" s="215" t="n">
        <f aca="false">Z394*K394</f>
        <v>0</v>
      </c>
      <c r="AR394" s="10" t="s">
        <v>181</v>
      </c>
      <c r="AT394" s="10" t="s">
        <v>177</v>
      </c>
      <c r="AU394" s="10" t="s">
        <v>88</v>
      </c>
      <c r="AY394" s="10" t="s">
        <v>175</v>
      </c>
      <c r="BE394" s="134" t="n">
        <f aca="false">IF(U394="základní",N394,0)</f>
        <v>0</v>
      </c>
      <c r="BF394" s="134" t="n">
        <f aca="false">IF(U394="snížená",N394,0)</f>
        <v>0</v>
      </c>
      <c r="BG394" s="134" t="n">
        <f aca="false">IF(U394="zákl. přenesená",N394,0)</f>
        <v>0</v>
      </c>
      <c r="BH394" s="134" t="n">
        <f aca="false">IF(U394="sníž. přenesená",N394,0)</f>
        <v>0</v>
      </c>
      <c r="BI394" s="134" t="n">
        <f aca="false">IF(U394="nulová",N394,0)</f>
        <v>0</v>
      </c>
      <c r="BJ394" s="10" t="s">
        <v>83</v>
      </c>
      <c r="BK394" s="134" t="n">
        <f aca="false">ROUND(L394*K394,2)</f>
        <v>0</v>
      </c>
      <c r="BL394" s="10" t="s">
        <v>181</v>
      </c>
      <c r="BM394" s="10" t="s">
        <v>1759</v>
      </c>
    </row>
    <row collapsed="false" customFormat="true" customHeight="true" hidden="false" ht="22.5" outlineLevel="0" r="395" s="32">
      <c r="B395" s="171"/>
      <c r="C395" s="206" t="s">
        <v>818</v>
      </c>
      <c r="D395" s="206" t="s">
        <v>177</v>
      </c>
      <c r="E395" s="207" t="s">
        <v>1760</v>
      </c>
      <c r="F395" s="208" t="s">
        <v>1761</v>
      </c>
      <c r="G395" s="208"/>
      <c r="H395" s="208"/>
      <c r="I395" s="208"/>
      <c r="J395" s="209" t="s">
        <v>1758</v>
      </c>
      <c r="K395" s="210" t="n">
        <v>1</v>
      </c>
      <c r="L395" s="211" t="n">
        <v>0</v>
      </c>
      <c r="M395" s="211"/>
      <c r="N395" s="212" t="n">
        <f aca="false">ROUND(L395*K395,2)</f>
        <v>0</v>
      </c>
      <c r="O395" s="212"/>
      <c r="P395" s="212"/>
      <c r="Q395" s="212"/>
      <c r="R395" s="173"/>
      <c r="T395" s="213"/>
      <c r="U395" s="44" t="s">
        <v>41</v>
      </c>
      <c r="V395" s="34"/>
      <c r="W395" s="214" t="n">
        <f aca="false">V395*K395</f>
        <v>0</v>
      </c>
      <c r="X395" s="214" t="n">
        <v>0</v>
      </c>
      <c r="Y395" s="214" t="n">
        <f aca="false">X395*K395</f>
        <v>0</v>
      </c>
      <c r="Z395" s="214" t="n">
        <v>0</v>
      </c>
      <c r="AA395" s="215" t="n">
        <f aca="false">Z395*K395</f>
        <v>0</v>
      </c>
      <c r="AR395" s="10" t="s">
        <v>181</v>
      </c>
      <c r="AT395" s="10" t="s">
        <v>177</v>
      </c>
      <c r="AU395" s="10" t="s">
        <v>88</v>
      </c>
      <c r="AY395" s="10" t="s">
        <v>175</v>
      </c>
      <c r="BE395" s="134" t="n">
        <f aca="false">IF(U395="základní",N395,0)</f>
        <v>0</v>
      </c>
      <c r="BF395" s="134" t="n">
        <f aca="false">IF(U395="snížená",N395,0)</f>
        <v>0</v>
      </c>
      <c r="BG395" s="134" t="n">
        <f aca="false">IF(U395="zákl. přenesená",N395,0)</f>
        <v>0</v>
      </c>
      <c r="BH395" s="134" t="n">
        <f aca="false">IF(U395="sníž. přenesená",N395,0)</f>
        <v>0</v>
      </c>
      <c r="BI395" s="134" t="n">
        <f aca="false">IF(U395="nulová",N395,0)</f>
        <v>0</v>
      </c>
      <c r="BJ395" s="10" t="s">
        <v>83</v>
      </c>
      <c r="BK395" s="134" t="n">
        <f aca="false">ROUND(L395*K395,2)</f>
        <v>0</v>
      </c>
      <c r="BL395" s="10" t="s">
        <v>181</v>
      </c>
      <c r="BM395" s="10" t="s">
        <v>1762</v>
      </c>
    </row>
    <row collapsed="false" customFormat="true" customHeight="true" hidden="false" ht="49.9" outlineLevel="0" r="396" s="32">
      <c r="B396" s="33"/>
      <c r="C396" s="34"/>
      <c r="D396" s="196" t="s">
        <v>924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276" t="n">
        <f aca="false">BK396</f>
        <v>0</v>
      </c>
      <c r="O396" s="276"/>
      <c r="P396" s="276"/>
      <c r="Q396" s="276"/>
      <c r="R396" s="35"/>
      <c r="T396" s="269"/>
      <c r="U396" s="34"/>
      <c r="V396" s="34"/>
      <c r="W396" s="34"/>
      <c r="X396" s="34"/>
      <c r="Y396" s="34"/>
      <c r="Z396" s="34"/>
      <c r="AA396" s="81"/>
      <c r="AT396" s="10" t="s">
        <v>75</v>
      </c>
      <c r="AU396" s="10" t="s">
        <v>76</v>
      </c>
      <c r="AY396" s="10" t="s">
        <v>925</v>
      </c>
      <c r="BK396" s="134" t="n">
        <f aca="false">SUM(BK397:BK401)</f>
        <v>0</v>
      </c>
    </row>
    <row collapsed="false" customFormat="true" customHeight="true" hidden="false" ht="22.35" outlineLevel="0" r="397" s="32">
      <c r="B397" s="33"/>
      <c r="C397" s="270"/>
      <c r="D397" s="270" t="s">
        <v>177</v>
      </c>
      <c r="E397" s="271"/>
      <c r="F397" s="272"/>
      <c r="G397" s="272"/>
      <c r="H397" s="272"/>
      <c r="I397" s="272"/>
      <c r="J397" s="273"/>
      <c r="K397" s="257"/>
      <c r="L397" s="211"/>
      <c r="M397" s="211"/>
      <c r="N397" s="274" t="n">
        <f aca="false">BK397</f>
        <v>0</v>
      </c>
      <c r="O397" s="274"/>
      <c r="P397" s="274"/>
      <c r="Q397" s="274"/>
      <c r="R397" s="35"/>
      <c r="T397" s="213"/>
      <c r="U397" s="275" t="s">
        <v>41</v>
      </c>
      <c r="V397" s="34"/>
      <c r="W397" s="34"/>
      <c r="X397" s="34"/>
      <c r="Y397" s="34"/>
      <c r="Z397" s="34"/>
      <c r="AA397" s="81"/>
      <c r="AT397" s="10" t="s">
        <v>925</v>
      </c>
      <c r="AU397" s="10" t="s">
        <v>83</v>
      </c>
      <c r="AY397" s="10" t="s">
        <v>925</v>
      </c>
      <c r="BE397" s="134" t="n">
        <f aca="false">IF(U397="základní",N397,0)</f>
        <v>0</v>
      </c>
      <c r="BF397" s="134" t="n">
        <f aca="false">IF(U397="snížená",N397,0)</f>
        <v>0</v>
      </c>
      <c r="BG397" s="134" t="n">
        <f aca="false">IF(U397="zákl. přenesená",N397,0)</f>
        <v>0</v>
      </c>
      <c r="BH397" s="134" t="n">
        <f aca="false">IF(U397="sníž. přenesená",N397,0)</f>
        <v>0</v>
      </c>
      <c r="BI397" s="134" t="n">
        <f aca="false">IF(U397="nulová",N397,0)</f>
        <v>0</v>
      </c>
      <c r="BJ397" s="10" t="s">
        <v>83</v>
      </c>
      <c r="BK397" s="134" t="n">
        <f aca="false">L397*K397</f>
        <v>0</v>
      </c>
    </row>
    <row collapsed="false" customFormat="true" customHeight="true" hidden="false" ht="22.35" outlineLevel="0" r="398" s="32">
      <c r="B398" s="33"/>
      <c r="C398" s="270"/>
      <c r="D398" s="270" t="s">
        <v>177</v>
      </c>
      <c r="E398" s="271"/>
      <c r="F398" s="272"/>
      <c r="G398" s="272"/>
      <c r="H398" s="272"/>
      <c r="I398" s="272"/>
      <c r="J398" s="273"/>
      <c r="K398" s="257"/>
      <c r="L398" s="211"/>
      <c r="M398" s="211"/>
      <c r="N398" s="274" t="n">
        <f aca="false">BK398</f>
        <v>0</v>
      </c>
      <c r="O398" s="274"/>
      <c r="P398" s="274"/>
      <c r="Q398" s="274"/>
      <c r="R398" s="35"/>
      <c r="T398" s="213"/>
      <c r="U398" s="275" t="s">
        <v>41</v>
      </c>
      <c r="V398" s="34"/>
      <c r="W398" s="34"/>
      <c r="X398" s="34"/>
      <c r="Y398" s="34"/>
      <c r="Z398" s="34"/>
      <c r="AA398" s="81"/>
      <c r="AT398" s="10" t="s">
        <v>925</v>
      </c>
      <c r="AU398" s="10" t="s">
        <v>83</v>
      </c>
      <c r="AY398" s="10" t="s">
        <v>925</v>
      </c>
      <c r="BE398" s="134" t="n">
        <f aca="false">IF(U398="základní",N398,0)</f>
        <v>0</v>
      </c>
      <c r="BF398" s="134" t="n">
        <f aca="false">IF(U398="snížená",N398,0)</f>
        <v>0</v>
      </c>
      <c r="BG398" s="134" t="n">
        <f aca="false">IF(U398="zákl. přenesená",N398,0)</f>
        <v>0</v>
      </c>
      <c r="BH398" s="134" t="n">
        <f aca="false">IF(U398="sníž. přenesená",N398,0)</f>
        <v>0</v>
      </c>
      <c r="BI398" s="134" t="n">
        <f aca="false">IF(U398="nulová",N398,0)</f>
        <v>0</v>
      </c>
      <c r="BJ398" s="10" t="s">
        <v>83</v>
      </c>
      <c r="BK398" s="134" t="n">
        <f aca="false">L398*K398</f>
        <v>0</v>
      </c>
    </row>
    <row collapsed="false" customFormat="true" customHeight="true" hidden="false" ht="22.35" outlineLevel="0" r="399" s="32">
      <c r="B399" s="33"/>
      <c r="C399" s="270"/>
      <c r="D399" s="270" t="s">
        <v>177</v>
      </c>
      <c r="E399" s="271"/>
      <c r="F399" s="272"/>
      <c r="G399" s="272"/>
      <c r="H399" s="272"/>
      <c r="I399" s="272"/>
      <c r="J399" s="273"/>
      <c r="K399" s="257"/>
      <c r="L399" s="211"/>
      <c r="M399" s="211"/>
      <c r="N399" s="274" t="n">
        <f aca="false">BK399</f>
        <v>0</v>
      </c>
      <c r="O399" s="274"/>
      <c r="P399" s="274"/>
      <c r="Q399" s="274"/>
      <c r="R399" s="35"/>
      <c r="T399" s="213"/>
      <c r="U399" s="275" t="s">
        <v>41</v>
      </c>
      <c r="V399" s="34"/>
      <c r="W399" s="34"/>
      <c r="X399" s="34"/>
      <c r="Y399" s="34"/>
      <c r="Z399" s="34"/>
      <c r="AA399" s="81"/>
      <c r="AT399" s="10" t="s">
        <v>925</v>
      </c>
      <c r="AU399" s="10" t="s">
        <v>83</v>
      </c>
      <c r="AY399" s="10" t="s">
        <v>925</v>
      </c>
      <c r="BE399" s="134" t="n">
        <f aca="false">IF(U399="základní",N399,0)</f>
        <v>0</v>
      </c>
      <c r="BF399" s="134" t="n">
        <f aca="false">IF(U399="snížená",N399,0)</f>
        <v>0</v>
      </c>
      <c r="BG399" s="134" t="n">
        <f aca="false">IF(U399="zákl. přenesená",N399,0)</f>
        <v>0</v>
      </c>
      <c r="BH399" s="134" t="n">
        <f aca="false">IF(U399="sníž. přenesená",N399,0)</f>
        <v>0</v>
      </c>
      <c r="BI399" s="134" t="n">
        <f aca="false">IF(U399="nulová",N399,0)</f>
        <v>0</v>
      </c>
      <c r="BJ399" s="10" t="s">
        <v>83</v>
      </c>
      <c r="BK399" s="134" t="n">
        <f aca="false">L399*K399</f>
        <v>0</v>
      </c>
    </row>
    <row collapsed="false" customFormat="true" customHeight="true" hidden="false" ht="22.35" outlineLevel="0" r="400" s="32">
      <c r="B400" s="33"/>
      <c r="C400" s="270"/>
      <c r="D400" s="270" t="s">
        <v>177</v>
      </c>
      <c r="E400" s="271"/>
      <c r="F400" s="272"/>
      <c r="G400" s="272"/>
      <c r="H400" s="272"/>
      <c r="I400" s="272"/>
      <c r="J400" s="273"/>
      <c r="K400" s="257"/>
      <c r="L400" s="211"/>
      <c r="M400" s="211"/>
      <c r="N400" s="274" t="n">
        <f aca="false">BK400</f>
        <v>0</v>
      </c>
      <c r="O400" s="274"/>
      <c r="P400" s="274"/>
      <c r="Q400" s="274"/>
      <c r="R400" s="35"/>
      <c r="T400" s="213"/>
      <c r="U400" s="275" t="s">
        <v>41</v>
      </c>
      <c r="V400" s="34"/>
      <c r="W400" s="34"/>
      <c r="X400" s="34"/>
      <c r="Y400" s="34"/>
      <c r="Z400" s="34"/>
      <c r="AA400" s="81"/>
      <c r="AT400" s="10" t="s">
        <v>925</v>
      </c>
      <c r="AU400" s="10" t="s">
        <v>83</v>
      </c>
      <c r="AY400" s="10" t="s">
        <v>925</v>
      </c>
      <c r="BE400" s="134" t="n">
        <f aca="false">IF(U400="základní",N400,0)</f>
        <v>0</v>
      </c>
      <c r="BF400" s="134" t="n">
        <f aca="false">IF(U400="snížená",N400,0)</f>
        <v>0</v>
      </c>
      <c r="BG400" s="134" t="n">
        <f aca="false">IF(U400="zákl. přenesená",N400,0)</f>
        <v>0</v>
      </c>
      <c r="BH400" s="134" t="n">
        <f aca="false">IF(U400="sníž. přenesená",N400,0)</f>
        <v>0</v>
      </c>
      <c r="BI400" s="134" t="n">
        <f aca="false">IF(U400="nulová",N400,0)</f>
        <v>0</v>
      </c>
      <c r="BJ400" s="10" t="s">
        <v>83</v>
      </c>
      <c r="BK400" s="134" t="n">
        <f aca="false">L400*K400</f>
        <v>0</v>
      </c>
    </row>
    <row collapsed="false" customFormat="true" customHeight="true" hidden="false" ht="22.35" outlineLevel="0" r="401" s="32">
      <c r="B401" s="33"/>
      <c r="C401" s="270"/>
      <c r="D401" s="270" t="s">
        <v>177</v>
      </c>
      <c r="E401" s="271"/>
      <c r="F401" s="272"/>
      <c r="G401" s="272"/>
      <c r="H401" s="272"/>
      <c r="I401" s="272"/>
      <c r="J401" s="273"/>
      <c r="K401" s="257"/>
      <c r="L401" s="211"/>
      <c r="M401" s="211"/>
      <c r="N401" s="274" t="n">
        <f aca="false">BK401</f>
        <v>0</v>
      </c>
      <c r="O401" s="274"/>
      <c r="P401" s="274"/>
      <c r="Q401" s="274"/>
      <c r="R401" s="35"/>
      <c r="T401" s="213"/>
      <c r="U401" s="275" t="s">
        <v>41</v>
      </c>
      <c r="V401" s="59"/>
      <c r="W401" s="59"/>
      <c r="X401" s="59"/>
      <c r="Y401" s="59"/>
      <c r="Z401" s="59"/>
      <c r="AA401" s="61"/>
      <c r="AT401" s="10" t="s">
        <v>925</v>
      </c>
      <c r="AU401" s="10" t="s">
        <v>83</v>
      </c>
      <c r="AY401" s="10" t="s">
        <v>925</v>
      </c>
      <c r="BE401" s="134" t="n">
        <f aca="false">IF(U401="základní",N401,0)</f>
        <v>0</v>
      </c>
      <c r="BF401" s="134" t="n">
        <f aca="false">IF(U401="snížená",N401,0)</f>
        <v>0</v>
      </c>
      <c r="BG401" s="134" t="n">
        <f aca="false">IF(U401="zákl. přenesená",N401,0)</f>
        <v>0</v>
      </c>
      <c r="BH401" s="134" t="n">
        <f aca="false">IF(U401="sníž. přenesená",N401,0)</f>
        <v>0</v>
      </c>
      <c r="BI401" s="134" t="n">
        <f aca="false">IF(U401="nulová",N401,0)</f>
        <v>0</v>
      </c>
      <c r="BJ401" s="10" t="s">
        <v>83</v>
      </c>
      <c r="BK401" s="134" t="n">
        <f aca="false">L401*K401</f>
        <v>0</v>
      </c>
    </row>
    <row collapsed="false" customFormat="true" customHeight="true" hidden="false" ht="6.95" outlineLevel="0" r="402" s="32">
      <c r="B402" s="62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4"/>
    </row>
  </sheetData>
  <mergeCells count="500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2:P122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N132:Q132"/>
    <mergeCell ref="N133:Q133"/>
    <mergeCell ref="N134:Q134"/>
    <mergeCell ref="F135:I135"/>
    <mergeCell ref="L135:M135"/>
    <mergeCell ref="N135:Q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N239:Q239"/>
    <mergeCell ref="F240:I240"/>
    <mergeCell ref="L240:M240"/>
    <mergeCell ref="N240:Q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N254:Q254"/>
    <mergeCell ref="F255:I255"/>
    <mergeCell ref="L255:M255"/>
    <mergeCell ref="N255:Q255"/>
    <mergeCell ref="F256:I256"/>
    <mergeCell ref="F257:I257"/>
    <mergeCell ref="F258:I258"/>
    <mergeCell ref="F259:I259"/>
    <mergeCell ref="N260:Q260"/>
    <mergeCell ref="F261:I261"/>
    <mergeCell ref="L261:M261"/>
    <mergeCell ref="N261:Q261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N279:Q279"/>
    <mergeCell ref="F280:I280"/>
    <mergeCell ref="L280:M280"/>
    <mergeCell ref="N280:Q280"/>
    <mergeCell ref="F281:I281"/>
    <mergeCell ref="F282:I282"/>
    <mergeCell ref="F283:I283"/>
    <mergeCell ref="F284:I284"/>
    <mergeCell ref="L284:M284"/>
    <mergeCell ref="N284:Q284"/>
    <mergeCell ref="N285:Q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L304:M304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L317:M317"/>
    <mergeCell ref="N317:Q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L324:M324"/>
    <mergeCell ref="N324:Q324"/>
    <mergeCell ref="F325:I325"/>
    <mergeCell ref="F326:I326"/>
    <mergeCell ref="F327:I327"/>
    <mergeCell ref="L327:M327"/>
    <mergeCell ref="N327:Q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L371:M371"/>
    <mergeCell ref="N371:Q371"/>
    <mergeCell ref="F372:I372"/>
    <mergeCell ref="F373:I373"/>
    <mergeCell ref="F374:I374"/>
    <mergeCell ref="L374:M374"/>
    <mergeCell ref="N374:Q374"/>
    <mergeCell ref="F375:I375"/>
    <mergeCell ref="F376:I376"/>
    <mergeCell ref="N377:Q377"/>
    <mergeCell ref="F378:I378"/>
    <mergeCell ref="L378:M378"/>
    <mergeCell ref="N378:Q378"/>
    <mergeCell ref="N379:Q379"/>
    <mergeCell ref="N380:Q380"/>
    <mergeCell ref="F381:I381"/>
    <mergeCell ref="L381:M381"/>
    <mergeCell ref="N381:Q381"/>
    <mergeCell ref="F382:I382"/>
    <mergeCell ref="F383:I383"/>
    <mergeCell ref="F384:I384"/>
    <mergeCell ref="N385:Q385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F390:I390"/>
    <mergeCell ref="F391:I391"/>
    <mergeCell ref="N392:Q392"/>
    <mergeCell ref="N393:Q393"/>
    <mergeCell ref="F394:I394"/>
    <mergeCell ref="L394:M394"/>
    <mergeCell ref="N394:Q394"/>
    <mergeCell ref="F395:I395"/>
    <mergeCell ref="L395:M395"/>
    <mergeCell ref="N395:Q395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U397:U402" type="list">
      <formula1>"základní,snížená,zákl. přenesená,sníž. přenesená,nulová"</formula1>
      <formula2>0</formula2>
    </dataValidation>
    <dataValidation allowBlank="true" error="Povoleny jsou hodnoty K a M." operator="between" showDropDown="false" showErrorMessage="true" showInputMessage="true" sqref="D397:D402" type="list">
      <formula1>"K,M"</formula1>
      <formula2>0</formula2>
    </dataValidation>
  </dataValidations>
  <hyperlinks>
    <hyperlink display="1) Krycí list rozpočtu" location="C2" ref="F1"/>
    <hyperlink display="2) Rekapitulace rozpočtu" location="C87" ref="H1"/>
    <hyperlink display="3) Rozpočet" location="C131" ref="L1"/>
    <hyperlink display="Rekapitulace stavby" location="'Rekapitulace stavby'!C2" ref="S1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249"/>
  <sheetViews>
    <sheetView colorId="64" defaultGridColor="true" rightToLeft="false" showFormulas="false" showGridLines="false" showOutlineSymbols="true" showRowColHeaders="true" showZeros="true" tabSelected="false" topLeftCell="A137" view="normal" windowProtection="false" workbookViewId="0" zoomScale="100" zoomScaleNormal="100" zoomScalePageLayoutView="100">
      <selection activeCell="F237" activeCellId="0" pane="topLeft" sqref="F237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4" min="4" style="0" width="4.32432432432432"/>
    <col collapsed="false" hidden="false" max="5" min="5" style="0" width="17.1621621621622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6216216216216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216216216216"/>
    <col collapsed="false" hidden="false" max="18" min="18" style="0" width="1.65540540540541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95945945945946"/>
    <col collapsed="false" hidden="true" max="65" min="44" style="0" width="0"/>
    <col collapsed="false" hidden="false" max="1025" min="66" style="0" width="8.95945945945946"/>
  </cols>
  <sheetData>
    <row collapsed="false" customFormat="false" customHeight="true" hidden="false" ht="21.75" outlineLevel="0" r="1">
      <c r="A1" s="143"/>
      <c r="B1" s="2"/>
      <c r="C1" s="2"/>
      <c r="D1" s="3" t="s">
        <v>1</v>
      </c>
      <c r="E1" s="2"/>
      <c r="F1" s="4" t="s">
        <v>117</v>
      </c>
      <c r="G1" s="4"/>
      <c r="H1" s="144" t="s">
        <v>118</v>
      </c>
      <c r="I1" s="144"/>
      <c r="J1" s="144"/>
      <c r="K1" s="144"/>
      <c r="L1" s="4" t="s">
        <v>119</v>
      </c>
      <c r="M1" s="2"/>
      <c r="N1" s="2"/>
      <c r="O1" s="3" t="s">
        <v>120</v>
      </c>
      <c r="P1" s="2"/>
      <c r="Q1" s="2"/>
      <c r="R1" s="2"/>
      <c r="S1" s="4" t="s">
        <v>121</v>
      </c>
      <c r="T1" s="4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104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88</v>
      </c>
    </row>
    <row collapsed="false" customFormat="false" customHeight="true" hidden="false" ht="36.95" outlineLevel="0" r="4">
      <c r="B4" s="14"/>
      <c r="C4" s="15" t="s">
        <v>122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collapsed="false" customFormat="false" customHeight="true" hidden="false" ht="6.95" outlineLevel="0" r="5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collapsed="false" customFormat="false" customHeight="true" hidden="false" ht="25.35" outlineLevel="0" r="6">
      <c r="B6" s="14"/>
      <c r="C6" s="19"/>
      <c r="D6" s="25" t="s">
        <v>18</v>
      </c>
      <c r="E6" s="19"/>
      <c r="F6" s="145" t="str">
        <f aca="false">'Rekapitulace stavby'!K6</f>
        <v>VÝSTAVBA BYTOVÉHO DOMU PODPOROVANÉHO BYDLENI V POTŠTÁTĚ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16"/>
    </row>
    <row collapsed="false" customFormat="false" customHeight="true" hidden="false" ht="25.35" outlineLevel="0" r="7">
      <c r="B7" s="14"/>
      <c r="C7" s="19"/>
      <c r="D7" s="25" t="s">
        <v>123</v>
      </c>
      <c r="E7" s="19"/>
      <c r="F7" s="145" t="s">
        <v>124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16"/>
    </row>
    <row collapsed="false" customFormat="true" customHeight="true" hidden="false" ht="32.85" outlineLevel="0" r="8" s="32">
      <c r="B8" s="33"/>
      <c r="C8" s="34"/>
      <c r="D8" s="23" t="s">
        <v>125</v>
      </c>
      <c r="E8" s="34"/>
      <c r="F8" s="24" t="s">
        <v>1763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35"/>
    </row>
    <row collapsed="false" customFormat="true" customHeight="true" hidden="false" ht="14.45" outlineLevel="0" r="9" s="32">
      <c r="B9" s="33"/>
      <c r="C9" s="34"/>
      <c r="D9" s="25" t="s">
        <v>20</v>
      </c>
      <c r="E9" s="34"/>
      <c r="F9" s="21"/>
      <c r="G9" s="34"/>
      <c r="H9" s="34"/>
      <c r="I9" s="34"/>
      <c r="J9" s="34"/>
      <c r="K9" s="34"/>
      <c r="L9" s="34"/>
      <c r="M9" s="25" t="s">
        <v>21</v>
      </c>
      <c r="N9" s="34"/>
      <c r="O9" s="21"/>
      <c r="P9" s="34"/>
      <c r="Q9" s="34"/>
      <c r="R9" s="35"/>
    </row>
    <row collapsed="false" customFormat="true" customHeight="true" hidden="false" ht="14.45" outlineLevel="0" r="10" s="32">
      <c r="B10" s="33"/>
      <c r="C10" s="34"/>
      <c r="D10" s="25" t="s">
        <v>22</v>
      </c>
      <c r="E10" s="34"/>
      <c r="F10" s="21"/>
      <c r="G10" s="34"/>
      <c r="H10" s="34"/>
      <c r="I10" s="34"/>
      <c r="J10" s="34"/>
      <c r="K10" s="34"/>
      <c r="L10" s="34"/>
      <c r="M10" s="25" t="s">
        <v>24</v>
      </c>
      <c r="N10" s="34"/>
      <c r="O10" s="146" t="str">
        <f aca="false">'Rekapitulace stavby'!AN8</f>
        <v>17. 12. 2016</v>
      </c>
      <c r="P10" s="146"/>
      <c r="Q10" s="34"/>
      <c r="R10" s="35"/>
    </row>
    <row collapsed="false" customFormat="true" customHeight="true" hidden="false" ht="10.9" outlineLevel="0" r="11" s="3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collapsed="false" customFormat="true" customHeight="true" hidden="false" ht="14.45" outlineLevel="0" r="12" s="32">
      <c r="B12" s="33"/>
      <c r="C12" s="34"/>
      <c r="D12" s="25" t="s">
        <v>26</v>
      </c>
      <c r="E12" s="34"/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 aca="false">IF('Rekapitulace stavby'!AN10="","",'Rekapitulace stavby'!AN10)</f>
        <v/>
      </c>
      <c r="P12" s="21"/>
      <c r="Q12" s="34"/>
      <c r="R12" s="35"/>
    </row>
    <row collapsed="false" customFormat="true" customHeight="true" hidden="false" ht="18" outlineLevel="0" r="13" s="32">
      <c r="B13" s="33"/>
      <c r="C13" s="34"/>
      <c r="D13" s="34"/>
      <c r="E13" s="21" t="str">
        <f aca="false">IF('Rekapitulace stavby'!E11="","",'Rekapitulace stavby'!E11)</f>
        <v/>
      </c>
      <c r="F13" s="34"/>
      <c r="G13" s="34"/>
      <c r="H13" s="34"/>
      <c r="I13" s="34"/>
      <c r="J13" s="34"/>
      <c r="K13" s="34"/>
      <c r="L13" s="34"/>
      <c r="M13" s="25" t="s">
        <v>28</v>
      </c>
      <c r="N13" s="34"/>
      <c r="O13" s="21" t="str">
        <f aca="false">IF('Rekapitulace stavby'!AN11="","",'Rekapitulace stavby'!AN11)</f>
        <v/>
      </c>
      <c r="P13" s="21"/>
      <c r="Q13" s="34"/>
      <c r="R13" s="35"/>
    </row>
    <row collapsed="false" customFormat="true" customHeight="true" hidden="false" ht="6.95" outlineLevel="0" r="14" s="3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collapsed="false" customFormat="true" customHeight="true" hidden="false" ht="14.45" outlineLevel="0" r="15" s="32">
      <c r="B15" s="33"/>
      <c r="C15" s="34"/>
      <c r="D15" s="25" t="s">
        <v>29</v>
      </c>
      <c r="E15" s="34"/>
      <c r="F15" s="34"/>
      <c r="G15" s="34"/>
      <c r="H15" s="34"/>
      <c r="I15" s="34"/>
      <c r="J15" s="34"/>
      <c r="K15" s="34"/>
      <c r="L15" s="34"/>
      <c r="M15" s="25" t="s">
        <v>27</v>
      </c>
      <c r="N15" s="34"/>
      <c r="O15" s="26" t="str">
        <f aca="false">IF('Rekapitulace stavby'!AN13="","",'Rekapitulace stavby'!AN13)</f>
        <v>Vyplň údaj</v>
      </c>
      <c r="P15" s="26"/>
      <c r="Q15" s="34"/>
      <c r="R15" s="35"/>
    </row>
    <row collapsed="false" customFormat="true" customHeight="true" hidden="false" ht="18" outlineLevel="0" r="16" s="32">
      <c r="B16" s="33"/>
      <c r="C16" s="34"/>
      <c r="D16" s="34"/>
      <c r="E16" s="26" t="str">
        <f aca="false">IF('Rekapitulace stavby'!E14="","",'Rekapitulace stavby'!E14)</f>
        <v>Vyplň údaj</v>
      </c>
      <c r="F16" s="26"/>
      <c r="G16" s="26"/>
      <c r="H16" s="26"/>
      <c r="I16" s="26"/>
      <c r="J16" s="26"/>
      <c r="K16" s="26"/>
      <c r="L16" s="26"/>
      <c r="M16" s="25" t="s">
        <v>28</v>
      </c>
      <c r="N16" s="34"/>
      <c r="O16" s="26" t="str">
        <f aca="false">IF('Rekapitulace stavby'!AN14="","",'Rekapitulace stavby'!AN14)</f>
        <v>Vyplň údaj</v>
      </c>
      <c r="P16" s="26"/>
      <c r="Q16" s="34"/>
      <c r="R16" s="35"/>
    </row>
    <row collapsed="false" customFormat="true" customHeight="true" hidden="false" ht="6.95" outlineLevel="0" r="17" s="3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collapsed="false" customFormat="true" customHeight="true" hidden="false" ht="14.45" outlineLevel="0" r="18" s="32">
      <c r="B18" s="33"/>
      <c r="C18" s="34"/>
      <c r="D18" s="25" t="s">
        <v>31</v>
      </c>
      <c r="E18" s="34"/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 aca="false">IF('Rekapitulace stavby'!AN16="","",'Rekapitulace stavby'!AN16)</f>
        <v/>
      </c>
      <c r="P18" s="21"/>
      <c r="Q18" s="34"/>
      <c r="R18" s="35"/>
    </row>
    <row collapsed="false" customFormat="true" customHeight="true" hidden="false" ht="18" outlineLevel="0" r="19" s="32">
      <c r="B19" s="33"/>
      <c r="C19" s="34"/>
      <c r="D19" s="34"/>
      <c r="E19" s="21" t="str">
        <f aca="false">IF('Rekapitulace stavby'!E17="","",'Rekapitulace stavby'!E17)</f>
        <v>ing.arch. Martin Janda</v>
      </c>
      <c r="F19" s="34"/>
      <c r="G19" s="34"/>
      <c r="H19" s="34"/>
      <c r="I19" s="34"/>
      <c r="J19" s="34"/>
      <c r="K19" s="34"/>
      <c r="L19" s="34"/>
      <c r="M19" s="25" t="s">
        <v>28</v>
      </c>
      <c r="N19" s="34"/>
      <c r="O19" s="21" t="str">
        <f aca="false">IF('Rekapitulace stavby'!AN17="","",'Rekapitulace stavby'!AN17)</f>
        <v/>
      </c>
      <c r="P19" s="21"/>
      <c r="Q19" s="34"/>
      <c r="R19" s="35"/>
    </row>
    <row collapsed="false" customFormat="true" customHeight="true" hidden="false" ht="6.95" outlineLevel="0" r="20" s="3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collapsed="false" customFormat="true" customHeight="true" hidden="false" ht="14.45" outlineLevel="0" r="21" s="32">
      <c r="B21" s="33"/>
      <c r="C21" s="34"/>
      <c r="D21" s="25" t="s">
        <v>34</v>
      </c>
      <c r="E21" s="34"/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 aca="false">IF('Rekapitulace stavby'!AN19="","",'Rekapitulace stavby'!AN19)</f>
        <v/>
      </c>
      <c r="P21" s="21"/>
      <c r="Q21" s="34"/>
      <c r="R21" s="35"/>
    </row>
    <row collapsed="false" customFormat="true" customHeight="true" hidden="false" ht="18" outlineLevel="0" r="22" s="32">
      <c r="B22" s="33"/>
      <c r="C22" s="34"/>
      <c r="D22" s="34"/>
      <c r="E22" s="21" t="str">
        <f aca="false">IF('Rekapitulace stavby'!E20="","",'Rekapitulace stavby'!E20)</f>
        <v/>
      </c>
      <c r="F22" s="34"/>
      <c r="G22" s="34"/>
      <c r="H22" s="34"/>
      <c r="I22" s="34"/>
      <c r="J22" s="34"/>
      <c r="K22" s="34"/>
      <c r="L22" s="34"/>
      <c r="M22" s="25" t="s">
        <v>28</v>
      </c>
      <c r="N22" s="34"/>
      <c r="O22" s="21" t="str">
        <f aca="false">IF('Rekapitulace stavby'!AN20="","",'Rekapitulace stavby'!AN20)</f>
        <v/>
      </c>
      <c r="P22" s="21"/>
      <c r="Q22" s="34"/>
      <c r="R22" s="35"/>
    </row>
    <row collapsed="false" customFormat="true" customHeight="true" hidden="false" ht="6.95" outlineLevel="0" r="23" s="3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collapsed="false" customFormat="true" customHeight="true" hidden="false" ht="14.45" outlineLevel="0" r="24" s="32">
      <c r="B24" s="33"/>
      <c r="C24" s="34"/>
      <c r="D24" s="25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collapsed="false" customFormat="true" customHeight="true" hidden="false" ht="22.5" outlineLevel="0" r="25" s="32">
      <c r="B25" s="33"/>
      <c r="C25" s="34"/>
      <c r="D25" s="34"/>
      <c r="E25" s="28"/>
      <c r="F25" s="28"/>
      <c r="G25" s="28"/>
      <c r="H25" s="28"/>
      <c r="I25" s="28"/>
      <c r="J25" s="28"/>
      <c r="K25" s="28"/>
      <c r="L25" s="28"/>
      <c r="M25" s="34"/>
      <c r="N25" s="34"/>
      <c r="O25" s="34"/>
      <c r="P25" s="34"/>
      <c r="Q25" s="34"/>
      <c r="R25" s="35"/>
    </row>
    <row collapsed="false" customFormat="true" customHeight="true" hidden="false" ht="6.95" outlineLevel="0" r="26" s="3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collapsed="false" customFormat="true" customHeight="true" hidden="false" ht="6.95" outlineLevel="0" r="27" s="32"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5"/>
    </row>
    <row collapsed="false" customFormat="true" customHeight="true" hidden="false" ht="14.45" outlineLevel="0" r="28" s="32">
      <c r="B28" s="33"/>
      <c r="C28" s="34"/>
      <c r="D28" s="147" t="s">
        <v>127</v>
      </c>
      <c r="E28" s="34"/>
      <c r="F28" s="34"/>
      <c r="G28" s="34"/>
      <c r="H28" s="34"/>
      <c r="I28" s="34"/>
      <c r="J28" s="34"/>
      <c r="K28" s="34"/>
      <c r="L28" s="34"/>
      <c r="M28" s="31" t="n">
        <f aca="false">N89</f>
        <v>0</v>
      </c>
      <c r="N28" s="31"/>
      <c r="O28" s="31"/>
      <c r="P28" s="31"/>
      <c r="Q28" s="34"/>
      <c r="R28" s="35"/>
    </row>
    <row collapsed="false" customFormat="true" customHeight="true" hidden="false" ht="14.45" outlineLevel="0" r="29" s="32">
      <c r="B29" s="33"/>
      <c r="C29" s="34"/>
      <c r="D29" s="30" t="s">
        <v>111</v>
      </c>
      <c r="E29" s="34"/>
      <c r="F29" s="34"/>
      <c r="G29" s="34"/>
      <c r="H29" s="34"/>
      <c r="I29" s="34"/>
      <c r="J29" s="34"/>
      <c r="K29" s="34"/>
      <c r="L29" s="34"/>
      <c r="M29" s="31" t="n">
        <f aca="false">N100</f>
        <v>0</v>
      </c>
      <c r="N29" s="31"/>
      <c r="O29" s="31"/>
      <c r="P29" s="31"/>
      <c r="Q29" s="34"/>
      <c r="R29" s="35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collapsed="false" customFormat="true" customHeight="true" hidden="false" ht="25.35" outlineLevel="0" r="31" s="32">
      <c r="B31" s="33"/>
      <c r="C31" s="34"/>
      <c r="D31" s="148" t="s">
        <v>39</v>
      </c>
      <c r="E31" s="34"/>
      <c r="F31" s="34"/>
      <c r="G31" s="34"/>
      <c r="H31" s="34"/>
      <c r="I31" s="34"/>
      <c r="J31" s="34"/>
      <c r="K31" s="34"/>
      <c r="L31" s="34"/>
      <c r="M31" s="149" t="n">
        <f aca="false">ROUND(M28+M29,2)</f>
        <v>0</v>
      </c>
      <c r="N31" s="149"/>
      <c r="O31" s="149"/>
      <c r="P31" s="149"/>
      <c r="Q31" s="34"/>
      <c r="R31" s="35"/>
    </row>
    <row collapsed="false" customFormat="true" customHeight="true" hidden="false" ht="6.95" outlineLevel="0" r="32" s="32">
      <c r="B32" s="33"/>
      <c r="C32" s="3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4"/>
      <c r="R32" s="35"/>
    </row>
    <row collapsed="false" customFormat="true" customHeight="true" hidden="false" ht="14.45" outlineLevel="0" r="33" s="32">
      <c r="B33" s="33"/>
      <c r="C33" s="34"/>
      <c r="D33" s="42" t="s">
        <v>40</v>
      </c>
      <c r="E33" s="42" t="s">
        <v>41</v>
      </c>
      <c r="F33" s="43" t="n">
        <v>0.21</v>
      </c>
      <c r="G33" s="150" t="s">
        <v>42</v>
      </c>
      <c r="H33" s="151" t="n">
        <f aca="false">ROUND((((SUM(BE100:BE107)+SUM(BE126:BE242))+SUM(BE244:BE248))),2)</f>
        <v>0</v>
      </c>
      <c r="I33" s="151"/>
      <c r="J33" s="151"/>
      <c r="K33" s="34"/>
      <c r="L33" s="34"/>
      <c r="M33" s="151" t="n">
        <f aca="false">ROUND(((ROUND((SUM(BE100:BE107)+SUM(BE126:BE242)), 2)*F33)+SUM(BE244:BE248)*F33),2)</f>
        <v>0</v>
      </c>
      <c r="N33" s="151"/>
      <c r="O33" s="151"/>
      <c r="P33" s="151"/>
      <c r="Q33" s="34"/>
      <c r="R33" s="35"/>
    </row>
    <row collapsed="false" customFormat="true" customHeight="true" hidden="false" ht="14.45" outlineLevel="0" r="34" s="32">
      <c r="B34" s="33"/>
      <c r="C34" s="34"/>
      <c r="D34" s="34"/>
      <c r="E34" s="42" t="s">
        <v>43</v>
      </c>
      <c r="F34" s="43" t="n">
        <v>0.15</v>
      </c>
      <c r="G34" s="150" t="s">
        <v>42</v>
      </c>
      <c r="H34" s="151" t="n">
        <f aca="false">ROUND((((SUM(BF100:BF107)+SUM(BF126:BF242))+SUM(BF244:BF248))),2)</f>
        <v>0</v>
      </c>
      <c r="I34" s="151"/>
      <c r="J34" s="151"/>
      <c r="K34" s="34"/>
      <c r="L34" s="34"/>
      <c r="M34" s="151" t="n">
        <f aca="false">ROUND(((ROUND((SUM(BF100:BF107)+SUM(BF126:BF242)), 2)*F34)+SUM(BF244:BF248)*F34),2)</f>
        <v>0</v>
      </c>
      <c r="N34" s="151"/>
      <c r="O34" s="151"/>
      <c r="P34" s="151"/>
      <c r="Q34" s="34"/>
      <c r="R34" s="35"/>
    </row>
    <row collapsed="false" customFormat="true" customHeight="true" hidden="true" ht="14.45" outlineLevel="0" r="35" s="32">
      <c r="B35" s="33"/>
      <c r="C35" s="34"/>
      <c r="D35" s="34"/>
      <c r="E35" s="42" t="s">
        <v>44</v>
      </c>
      <c r="F35" s="43" t="n">
        <v>0.21</v>
      </c>
      <c r="G35" s="150" t="s">
        <v>42</v>
      </c>
      <c r="H35" s="151" t="n">
        <f aca="false">ROUND((((SUM(BG100:BG107)+SUM(BG126:BG242))+SUM(BG244:BG248))),2)</f>
        <v>0</v>
      </c>
      <c r="I35" s="151"/>
      <c r="J35" s="151"/>
      <c r="K35" s="34"/>
      <c r="L35" s="34"/>
      <c r="M35" s="151" t="n">
        <v>0</v>
      </c>
      <c r="N35" s="151"/>
      <c r="O35" s="151"/>
      <c r="P35" s="151"/>
      <c r="Q35" s="34"/>
      <c r="R35" s="35"/>
    </row>
    <row collapsed="false" customFormat="true" customHeight="true" hidden="true" ht="14.45" outlineLevel="0" r="36" s="32">
      <c r="B36" s="33"/>
      <c r="C36" s="34"/>
      <c r="D36" s="34"/>
      <c r="E36" s="42" t="s">
        <v>45</v>
      </c>
      <c r="F36" s="43" t="n">
        <v>0.15</v>
      </c>
      <c r="G36" s="150" t="s">
        <v>42</v>
      </c>
      <c r="H36" s="151" t="n">
        <f aca="false">ROUND((((SUM(BH100:BH107)+SUM(BH126:BH242))+SUM(BH244:BH248))),2)</f>
        <v>0</v>
      </c>
      <c r="I36" s="151"/>
      <c r="J36" s="151"/>
      <c r="K36" s="34"/>
      <c r="L36" s="34"/>
      <c r="M36" s="151" t="n">
        <v>0</v>
      </c>
      <c r="N36" s="151"/>
      <c r="O36" s="151"/>
      <c r="P36" s="151"/>
      <c r="Q36" s="34"/>
      <c r="R36" s="35"/>
    </row>
    <row collapsed="false" customFormat="true" customHeight="true" hidden="true" ht="14.45" outlineLevel="0" r="37" s="32">
      <c r="B37" s="33"/>
      <c r="C37" s="34"/>
      <c r="D37" s="34"/>
      <c r="E37" s="42" t="s">
        <v>46</v>
      </c>
      <c r="F37" s="43" t="n">
        <v>0</v>
      </c>
      <c r="G37" s="150" t="s">
        <v>42</v>
      </c>
      <c r="H37" s="151" t="n">
        <f aca="false">ROUND((((SUM(BI100:BI107)+SUM(BI126:BI242))+SUM(BI244:BI248))),2)</f>
        <v>0</v>
      </c>
      <c r="I37" s="151"/>
      <c r="J37" s="151"/>
      <c r="K37" s="34"/>
      <c r="L37" s="34"/>
      <c r="M37" s="151" t="n">
        <v>0</v>
      </c>
      <c r="N37" s="151"/>
      <c r="O37" s="151"/>
      <c r="P37" s="151"/>
      <c r="Q37" s="34"/>
      <c r="R37" s="35"/>
    </row>
    <row collapsed="false" customFormat="true" customHeight="true" hidden="false" ht="6.9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collapsed="false" customFormat="true" customHeight="true" hidden="false" ht="25.35" outlineLevel="0" r="39" s="32">
      <c r="B39" s="33"/>
      <c r="C39" s="141"/>
      <c r="D39" s="152" t="s">
        <v>47</v>
      </c>
      <c r="E39" s="83"/>
      <c r="F39" s="83"/>
      <c r="G39" s="153" t="s">
        <v>48</v>
      </c>
      <c r="H39" s="154" t="s">
        <v>49</v>
      </c>
      <c r="I39" s="83"/>
      <c r="J39" s="83"/>
      <c r="K39" s="83"/>
      <c r="L39" s="155" t="n">
        <f aca="false">SUM(M31:M37)</f>
        <v>0</v>
      </c>
      <c r="M39" s="155"/>
      <c r="N39" s="155"/>
      <c r="O39" s="155"/>
      <c r="P39" s="155"/>
      <c r="Q39" s="141"/>
      <c r="R39" s="35"/>
    </row>
    <row collapsed="false" customFormat="true" customHeight="true" hidden="false" ht="14.45" outlineLevel="0" r="40" s="3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collapsed="false" customFormat="true" customHeight="true" hidden="false" ht="14.45" outlineLevel="0" r="41" s="3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collapsed="false" customFormat="false" customHeight="true" hidden="false" ht="13.5" outlineLevel="0" r="49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collapsed="false" customFormat="true" customHeight="true" hidden="false" ht="15" outlineLevel="0" r="50" s="32">
      <c r="B50" s="33"/>
      <c r="C50" s="34"/>
      <c r="D50" s="53" t="s">
        <v>50</v>
      </c>
      <c r="E50" s="54"/>
      <c r="F50" s="54"/>
      <c r="G50" s="54"/>
      <c r="H50" s="55"/>
      <c r="I50" s="34"/>
      <c r="J50" s="53" t="s">
        <v>51</v>
      </c>
      <c r="K50" s="54"/>
      <c r="L50" s="54"/>
      <c r="M50" s="54"/>
      <c r="N50" s="54"/>
      <c r="O50" s="54"/>
      <c r="P50" s="55"/>
      <c r="Q50" s="34"/>
      <c r="R50" s="35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collapsed="false" customFormat="false" customHeight="true" hidden="false" ht="13.5" outlineLevel="0" r="58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collapsed="false" customFormat="true" customHeight="true" hidden="false" ht="15" outlineLevel="0" r="59" s="32">
      <c r="B59" s="33"/>
      <c r="C59" s="34"/>
      <c r="D59" s="58" t="s">
        <v>52</v>
      </c>
      <c r="E59" s="59"/>
      <c r="F59" s="59"/>
      <c r="G59" s="60" t="s">
        <v>53</v>
      </c>
      <c r="H59" s="61"/>
      <c r="I59" s="34"/>
      <c r="J59" s="58" t="s">
        <v>52</v>
      </c>
      <c r="K59" s="59"/>
      <c r="L59" s="59"/>
      <c r="M59" s="59"/>
      <c r="N59" s="60" t="s">
        <v>53</v>
      </c>
      <c r="O59" s="59"/>
      <c r="P59" s="61"/>
      <c r="Q59" s="34"/>
      <c r="R59" s="35"/>
    </row>
    <row collapsed="false" customFormat="false" customHeight="true" hidden="false" ht="13.5" outlineLevel="0" r="60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collapsed="false" customFormat="true" customHeight="true" hidden="false" ht="15" outlineLevel="0" r="61" s="32">
      <c r="B61" s="33"/>
      <c r="C61" s="34"/>
      <c r="D61" s="53" t="s">
        <v>54</v>
      </c>
      <c r="E61" s="54"/>
      <c r="F61" s="54"/>
      <c r="G61" s="54"/>
      <c r="H61" s="55"/>
      <c r="I61" s="34"/>
      <c r="J61" s="53" t="s">
        <v>55</v>
      </c>
      <c r="K61" s="54"/>
      <c r="L61" s="54"/>
      <c r="M61" s="54"/>
      <c r="N61" s="54"/>
      <c r="O61" s="54"/>
      <c r="P61" s="55"/>
      <c r="Q61" s="34"/>
      <c r="R61" s="35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collapsed="false" customFormat="false" customHeight="true" hidden="false" ht="13.5" outlineLevel="0" r="69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collapsed="false" customFormat="true" customHeight="true" hidden="false" ht="15" outlineLevel="0" r="70" s="32">
      <c r="B70" s="33"/>
      <c r="C70" s="34"/>
      <c r="D70" s="58" t="s">
        <v>52</v>
      </c>
      <c r="E70" s="59"/>
      <c r="F70" s="59"/>
      <c r="G70" s="60" t="s">
        <v>53</v>
      </c>
      <c r="H70" s="61"/>
      <c r="I70" s="34"/>
      <c r="J70" s="58" t="s">
        <v>52</v>
      </c>
      <c r="K70" s="59"/>
      <c r="L70" s="59"/>
      <c r="M70" s="59"/>
      <c r="N70" s="60" t="s">
        <v>53</v>
      </c>
      <c r="O70" s="59"/>
      <c r="P70" s="61"/>
      <c r="Q70" s="34"/>
      <c r="R70" s="35"/>
    </row>
    <row collapsed="false" customFormat="true" customHeight="true" hidden="false" ht="14.4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collapsed="false" customFormat="true" customHeight="true" hidden="false" ht="36.95" outlineLevel="0" r="76" s="32">
      <c r="B76" s="33"/>
      <c r="C76" s="15" t="s">
        <v>128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collapsed="false" customFormat="true" customHeight="true" hidden="false" ht="6.95" outlineLevel="0" r="77" s="32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collapsed="false" customFormat="true" customHeight="true" hidden="false" ht="30" outlineLevel="0" r="78" s="32">
      <c r="B78" s="33"/>
      <c r="C78" s="25" t="s">
        <v>18</v>
      </c>
      <c r="D78" s="34"/>
      <c r="E78" s="34"/>
      <c r="F78" s="145" t="str">
        <f aca="false">F6</f>
        <v>VÝSTAVBA BYTOVÉHO DOMU PODPOROVANÉHO BYDLENI V POTŠTÁTĚ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34"/>
      <c r="R78" s="35"/>
    </row>
    <row collapsed="false" customFormat="false" customHeight="true" hidden="false" ht="30" outlineLevel="0" r="79">
      <c r="B79" s="14"/>
      <c r="C79" s="25" t="s">
        <v>123</v>
      </c>
      <c r="D79" s="19"/>
      <c r="E79" s="19"/>
      <c r="F79" s="145" t="s">
        <v>124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9"/>
      <c r="R79" s="16"/>
    </row>
    <row collapsed="false" customFormat="true" customHeight="true" hidden="false" ht="36.95" outlineLevel="0" r="80" s="32">
      <c r="B80" s="33"/>
      <c r="C80" s="74" t="s">
        <v>125</v>
      </c>
      <c r="D80" s="34"/>
      <c r="E80" s="34"/>
      <c r="F80" s="76" t="str">
        <f aca="false">F8</f>
        <v>f - SO 03 Zpevněné plochy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34"/>
      <c r="R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collapsed="false" customFormat="true" customHeight="true" hidden="false" ht="18" outlineLevel="0" r="82" s="32">
      <c r="B82" s="33"/>
      <c r="C82" s="25" t="s">
        <v>22</v>
      </c>
      <c r="D82" s="34"/>
      <c r="E82" s="34"/>
      <c r="F82" s="21" t="n">
        <f aca="false">F10</f>
        <v>0</v>
      </c>
      <c r="G82" s="34"/>
      <c r="H82" s="34"/>
      <c r="I82" s="34"/>
      <c r="J82" s="34"/>
      <c r="K82" s="25" t="s">
        <v>24</v>
      </c>
      <c r="L82" s="34"/>
      <c r="M82" s="79" t="str">
        <f aca="false">IF(O10="","",O10)</f>
        <v>17. 12. 2016</v>
      </c>
      <c r="N82" s="79"/>
      <c r="O82" s="79"/>
      <c r="P82" s="79"/>
      <c r="Q82" s="34"/>
      <c r="R82" s="35"/>
    </row>
    <row collapsed="false" customFormat="true" customHeight="true" hidden="false" ht="6.95" outlineLevel="0" r="83" s="3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collapsed="false" customFormat="true" customHeight="true" hidden="false" ht="15" outlineLevel="0" r="84" s="32">
      <c r="B84" s="33"/>
      <c r="C84" s="25" t="s">
        <v>26</v>
      </c>
      <c r="D84" s="34"/>
      <c r="E84" s="34"/>
      <c r="F84" s="21" t="str">
        <f aca="false">E13</f>
        <v/>
      </c>
      <c r="G84" s="34"/>
      <c r="H84" s="34"/>
      <c r="I84" s="34"/>
      <c r="J84" s="34"/>
      <c r="K84" s="25" t="s">
        <v>31</v>
      </c>
      <c r="L84" s="34"/>
      <c r="M84" s="21" t="str">
        <f aca="false">E19</f>
        <v>ing.arch. Martin Janda</v>
      </c>
      <c r="N84" s="21"/>
      <c r="O84" s="21"/>
      <c r="P84" s="21"/>
      <c r="Q84" s="21"/>
      <c r="R84" s="35"/>
    </row>
    <row collapsed="false" customFormat="true" customHeight="true" hidden="false" ht="14.45" outlineLevel="0" r="85" s="32">
      <c r="B85" s="33"/>
      <c r="C85" s="25" t="s">
        <v>29</v>
      </c>
      <c r="D85" s="34"/>
      <c r="E85" s="34"/>
      <c r="F85" s="21" t="str">
        <f aca="false">IF(E16="","",E16)</f>
        <v>Vyplň údaj</v>
      </c>
      <c r="G85" s="34"/>
      <c r="H85" s="34"/>
      <c r="I85" s="34"/>
      <c r="J85" s="34"/>
      <c r="K85" s="25" t="s">
        <v>34</v>
      </c>
      <c r="L85" s="34"/>
      <c r="M85" s="21" t="str">
        <f aca="false">E22</f>
        <v/>
      </c>
      <c r="N85" s="21"/>
      <c r="O85" s="21"/>
      <c r="P85" s="21"/>
      <c r="Q85" s="21"/>
      <c r="R85" s="35"/>
    </row>
    <row collapsed="false" customFormat="true" customHeight="true" hidden="false" ht="10.35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collapsed="false" customFormat="true" customHeight="true" hidden="false" ht="29.25" outlineLevel="0" r="87" s="32">
      <c r="B87" s="33"/>
      <c r="C87" s="156" t="s">
        <v>129</v>
      </c>
      <c r="D87" s="156"/>
      <c r="E87" s="156"/>
      <c r="F87" s="156"/>
      <c r="G87" s="156"/>
      <c r="H87" s="141"/>
      <c r="I87" s="141"/>
      <c r="J87" s="141"/>
      <c r="K87" s="141"/>
      <c r="L87" s="141"/>
      <c r="M87" s="141"/>
      <c r="N87" s="156" t="s">
        <v>130</v>
      </c>
      <c r="O87" s="156"/>
      <c r="P87" s="156"/>
      <c r="Q87" s="156"/>
      <c r="R87" s="35"/>
    </row>
    <row collapsed="false" customFormat="true" customHeight="true" hidden="false" ht="10.35" outlineLevel="0" r="88" s="3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collapsed="false" customFormat="true" customHeight="true" hidden="false" ht="29.25" outlineLevel="0" r="89" s="32">
      <c r="B89" s="33"/>
      <c r="C89" s="157" t="s">
        <v>131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93" t="n">
        <f aca="false">N126</f>
        <v>0</v>
      </c>
      <c r="O89" s="93"/>
      <c r="P89" s="93"/>
      <c r="Q89" s="93"/>
      <c r="R89" s="35"/>
      <c r="AU89" s="10" t="s">
        <v>132</v>
      </c>
    </row>
    <row collapsed="false" customFormat="true" customHeight="true" hidden="false" ht="24.95" outlineLevel="0" r="90" s="158">
      <c r="B90" s="159"/>
      <c r="C90" s="160"/>
      <c r="D90" s="161" t="s">
        <v>133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2" t="n">
        <f aca="false">N127</f>
        <v>0</v>
      </c>
      <c r="O90" s="162"/>
      <c r="P90" s="162"/>
      <c r="Q90" s="162"/>
      <c r="R90" s="163"/>
    </row>
    <row collapsed="false" customFormat="true" customHeight="true" hidden="false" ht="19.9" outlineLevel="0" r="91" s="164">
      <c r="B91" s="165"/>
      <c r="C91" s="115"/>
      <c r="D91" s="129" t="s">
        <v>134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7" t="n">
        <f aca="false">N128</f>
        <v>0</v>
      </c>
      <c r="O91" s="117"/>
      <c r="P91" s="117"/>
      <c r="Q91" s="117"/>
      <c r="R91" s="166"/>
    </row>
    <row collapsed="false" customFormat="true" customHeight="true" hidden="false" ht="19.9" outlineLevel="0" r="92" s="164">
      <c r="B92" s="165"/>
      <c r="C92" s="115"/>
      <c r="D92" s="129" t="s">
        <v>1487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7" t="n">
        <f aca="false">N157</f>
        <v>0</v>
      </c>
      <c r="O92" s="117"/>
      <c r="P92" s="117"/>
      <c r="Q92" s="117"/>
      <c r="R92" s="166"/>
    </row>
    <row collapsed="false" customFormat="true" customHeight="true" hidden="false" ht="19.9" outlineLevel="0" r="93" s="164">
      <c r="B93" s="165"/>
      <c r="C93" s="115"/>
      <c r="D93" s="129" t="s">
        <v>1488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7" t="n">
        <f aca="false">N167</f>
        <v>0</v>
      </c>
      <c r="O93" s="117"/>
      <c r="P93" s="117"/>
      <c r="Q93" s="117"/>
      <c r="R93" s="166"/>
    </row>
    <row collapsed="false" customFormat="true" customHeight="true" hidden="false" ht="19.9" outlineLevel="0" r="94" s="164">
      <c r="B94" s="165"/>
      <c r="C94" s="115"/>
      <c r="D94" s="129" t="s">
        <v>1764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7" t="n">
        <f aca="false">N179</f>
        <v>0</v>
      </c>
      <c r="O94" s="117"/>
      <c r="P94" s="117"/>
      <c r="Q94" s="117"/>
      <c r="R94" s="166"/>
    </row>
    <row collapsed="false" customFormat="true" customHeight="true" hidden="false" ht="19.9" outlineLevel="0" r="95" s="164">
      <c r="B95" s="165"/>
      <c r="C95" s="115"/>
      <c r="D95" s="129" t="s">
        <v>1490</v>
      </c>
      <c r="E95" s="115"/>
      <c r="F95" s="115"/>
      <c r="G95" s="115"/>
      <c r="H95" s="115"/>
      <c r="I95" s="115"/>
      <c r="J95" s="115"/>
      <c r="K95" s="115"/>
      <c r="L95" s="115"/>
      <c r="M95" s="115"/>
      <c r="N95" s="117" t="n">
        <f aca="false">N216</f>
        <v>0</v>
      </c>
      <c r="O95" s="117"/>
      <c r="P95" s="117"/>
      <c r="Q95" s="117"/>
      <c r="R95" s="166"/>
    </row>
    <row collapsed="false" customFormat="true" customHeight="true" hidden="false" ht="19.9" outlineLevel="0" r="96" s="164">
      <c r="B96" s="165"/>
      <c r="C96" s="115"/>
      <c r="D96" s="129" t="s">
        <v>137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7" t="n">
        <f aca="false">N218</f>
        <v>0</v>
      </c>
      <c r="O96" s="117"/>
      <c r="P96" s="117"/>
      <c r="Q96" s="117"/>
      <c r="R96" s="166"/>
    </row>
    <row collapsed="false" customFormat="true" customHeight="true" hidden="false" ht="19.9" outlineLevel="0" r="97" s="164">
      <c r="B97" s="165"/>
      <c r="C97" s="115"/>
      <c r="D97" s="129" t="s">
        <v>138</v>
      </c>
      <c r="E97" s="115"/>
      <c r="F97" s="115"/>
      <c r="G97" s="115"/>
      <c r="H97" s="115"/>
      <c r="I97" s="115"/>
      <c r="J97" s="115"/>
      <c r="K97" s="115"/>
      <c r="L97" s="115"/>
      <c r="M97" s="115"/>
      <c r="N97" s="117" t="n">
        <f aca="false">N240</f>
        <v>0</v>
      </c>
      <c r="O97" s="117"/>
      <c r="P97" s="117"/>
      <c r="Q97" s="117"/>
      <c r="R97" s="166"/>
    </row>
    <row collapsed="false" customFormat="true" customHeight="true" hidden="false" ht="21.75" outlineLevel="0" r="98" s="158">
      <c r="B98" s="159"/>
      <c r="C98" s="160"/>
      <c r="D98" s="161" t="s">
        <v>151</v>
      </c>
      <c r="E98" s="160"/>
      <c r="F98" s="160"/>
      <c r="G98" s="160"/>
      <c r="H98" s="160"/>
      <c r="I98" s="160"/>
      <c r="J98" s="160"/>
      <c r="K98" s="160"/>
      <c r="L98" s="160"/>
      <c r="M98" s="160"/>
      <c r="N98" s="167" t="n">
        <f aca="false">N243</f>
        <v>0</v>
      </c>
      <c r="O98" s="167"/>
      <c r="P98" s="167"/>
      <c r="Q98" s="167"/>
      <c r="R98" s="163"/>
    </row>
    <row collapsed="false" customFormat="true" customHeight="true" hidden="false" ht="21.75" outlineLevel="0" r="99" s="32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</row>
    <row collapsed="false" customFormat="true" customHeight="true" hidden="false" ht="29.25" outlineLevel="0" r="100" s="32">
      <c r="B100" s="33"/>
      <c r="C100" s="157" t="s">
        <v>152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68" t="n">
        <f aca="false">ROUND(N101+N102+N103+N104+N105+N106,2)</f>
        <v>0</v>
      </c>
      <c r="O100" s="168"/>
      <c r="P100" s="168"/>
      <c r="Q100" s="168"/>
      <c r="R100" s="35"/>
      <c r="T100" s="169"/>
      <c r="U100" s="170" t="s">
        <v>40</v>
      </c>
    </row>
    <row collapsed="false" customFormat="true" customHeight="true" hidden="false" ht="18" outlineLevel="0" r="101" s="32">
      <c r="B101" s="171"/>
      <c r="C101" s="172"/>
      <c r="D101" s="135" t="s">
        <v>153</v>
      </c>
      <c r="E101" s="135"/>
      <c r="F101" s="135"/>
      <c r="G101" s="135"/>
      <c r="H101" s="135"/>
      <c r="I101" s="172"/>
      <c r="J101" s="172"/>
      <c r="K101" s="172"/>
      <c r="L101" s="172"/>
      <c r="M101" s="172"/>
      <c r="N101" s="130" t="n">
        <f aca="false">ROUND(N89*T101,2)</f>
        <v>0</v>
      </c>
      <c r="O101" s="130"/>
      <c r="P101" s="130"/>
      <c r="Q101" s="130"/>
      <c r="R101" s="173"/>
      <c r="S101" s="172"/>
      <c r="T101" s="174"/>
      <c r="U101" s="175" t="s">
        <v>41</v>
      </c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7" t="s">
        <v>154</v>
      </c>
      <c r="AZ101" s="176"/>
      <c r="BA101" s="176"/>
      <c r="BB101" s="176"/>
      <c r="BC101" s="176"/>
      <c r="BD101" s="176"/>
      <c r="BE101" s="178" t="e">
        <f aca="false">IF(U101="základní";N101;0)</f>
        <v>#VALUE!</v>
      </c>
      <c r="BF101" s="178" t="e">
        <f aca="false">IF(U101="snížená";N101;0)</f>
        <v>#VALUE!</v>
      </c>
      <c r="BG101" s="178" t="e">
        <f aca="false">IF(U101="zákl. přenesená";N101;0)</f>
        <v>#VALUE!</v>
      </c>
      <c r="BH101" s="178" t="e">
        <f aca="false">IF(U101="sníž. přenesená";N101;0)</f>
        <v>#VALUE!</v>
      </c>
      <c r="BI101" s="178" t="e">
        <f aca="false">IF(U101="nulová";N101;0)</f>
        <v>#VALUE!</v>
      </c>
      <c r="BJ101" s="177" t="s">
        <v>83</v>
      </c>
      <c r="BK101" s="176"/>
      <c r="BL101" s="176"/>
      <c r="BM101" s="176"/>
    </row>
    <row collapsed="false" customFormat="true" customHeight="true" hidden="false" ht="18" outlineLevel="0" r="102" s="32">
      <c r="B102" s="171"/>
      <c r="C102" s="172"/>
      <c r="D102" s="135" t="s">
        <v>155</v>
      </c>
      <c r="E102" s="135"/>
      <c r="F102" s="135"/>
      <c r="G102" s="135"/>
      <c r="H102" s="135"/>
      <c r="I102" s="172"/>
      <c r="J102" s="172"/>
      <c r="K102" s="172"/>
      <c r="L102" s="172"/>
      <c r="M102" s="172"/>
      <c r="N102" s="130" t="n">
        <f aca="false">ROUND(N89*T102,2)</f>
        <v>0</v>
      </c>
      <c r="O102" s="130"/>
      <c r="P102" s="130"/>
      <c r="Q102" s="130"/>
      <c r="R102" s="173"/>
      <c r="S102" s="172"/>
      <c r="T102" s="174"/>
      <c r="U102" s="175" t="s">
        <v>41</v>
      </c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7" t="s">
        <v>154</v>
      </c>
      <c r="AZ102" s="176"/>
      <c r="BA102" s="176"/>
      <c r="BB102" s="176"/>
      <c r="BC102" s="176"/>
      <c r="BD102" s="176"/>
      <c r="BE102" s="178" t="e">
        <f aca="false">IF(U102="základní";N102;0)</f>
        <v>#VALUE!</v>
      </c>
      <c r="BF102" s="178" t="e">
        <f aca="false">IF(U102="snížená";N102;0)</f>
        <v>#VALUE!</v>
      </c>
      <c r="BG102" s="178" t="e">
        <f aca="false">IF(U102="zákl. přenesená";N102;0)</f>
        <v>#VALUE!</v>
      </c>
      <c r="BH102" s="178" t="e">
        <f aca="false">IF(U102="sníž. přenesená";N102;0)</f>
        <v>#VALUE!</v>
      </c>
      <c r="BI102" s="178" t="e">
        <f aca="false">IF(U102="nulová";N102;0)</f>
        <v>#VALUE!</v>
      </c>
      <c r="BJ102" s="177" t="s">
        <v>83</v>
      </c>
      <c r="BK102" s="176"/>
      <c r="BL102" s="176"/>
      <c r="BM102" s="176"/>
    </row>
    <row collapsed="false" customFormat="true" customHeight="true" hidden="false" ht="18" outlineLevel="0" r="103" s="32">
      <c r="B103" s="171"/>
      <c r="C103" s="172"/>
      <c r="D103" s="135" t="s">
        <v>156</v>
      </c>
      <c r="E103" s="135"/>
      <c r="F103" s="135"/>
      <c r="G103" s="135"/>
      <c r="H103" s="135"/>
      <c r="I103" s="172"/>
      <c r="J103" s="172"/>
      <c r="K103" s="172"/>
      <c r="L103" s="172"/>
      <c r="M103" s="172"/>
      <c r="N103" s="130" t="n">
        <f aca="false">ROUND(N89*T103,2)</f>
        <v>0</v>
      </c>
      <c r="O103" s="130"/>
      <c r="P103" s="130"/>
      <c r="Q103" s="130"/>
      <c r="R103" s="173"/>
      <c r="S103" s="172"/>
      <c r="T103" s="174"/>
      <c r="U103" s="175" t="s">
        <v>41</v>
      </c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7" t="s">
        <v>154</v>
      </c>
      <c r="AZ103" s="176"/>
      <c r="BA103" s="176"/>
      <c r="BB103" s="176"/>
      <c r="BC103" s="176"/>
      <c r="BD103" s="176"/>
      <c r="BE103" s="178" t="e">
        <f aca="false">IF(U103="základní";N103;0)</f>
        <v>#VALUE!</v>
      </c>
      <c r="BF103" s="178" t="e">
        <f aca="false">IF(U103="snížená";N103;0)</f>
        <v>#VALUE!</v>
      </c>
      <c r="BG103" s="178" t="e">
        <f aca="false">IF(U103="zákl. přenesená";N103;0)</f>
        <v>#VALUE!</v>
      </c>
      <c r="BH103" s="178" t="e">
        <f aca="false">IF(U103="sníž. přenesená";N103;0)</f>
        <v>#VALUE!</v>
      </c>
      <c r="BI103" s="178" t="e">
        <f aca="false">IF(U103="nulová";N103;0)</f>
        <v>#VALUE!</v>
      </c>
      <c r="BJ103" s="177" t="s">
        <v>83</v>
      </c>
      <c r="BK103" s="176"/>
      <c r="BL103" s="176"/>
      <c r="BM103" s="176"/>
    </row>
    <row collapsed="false" customFormat="true" customHeight="true" hidden="false" ht="18" outlineLevel="0" r="104" s="32">
      <c r="B104" s="171"/>
      <c r="C104" s="172"/>
      <c r="D104" s="135" t="s">
        <v>157</v>
      </c>
      <c r="E104" s="135"/>
      <c r="F104" s="135"/>
      <c r="G104" s="135"/>
      <c r="H104" s="135"/>
      <c r="I104" s="172"/>
      <c r="J104" s="172"/>
      <c r="K104" s="172"/>
      <c r="L104" s="172"/>
      <c r="M104" s="172"/>
      <c r="N104" s="130" t="n">
        <f aca="false">ROUND(N89*T104,2)</f>
        <v>0</v>
      </c>
      <c r="O104" s="130"/>
      <c r="P104" s="130"/>
      <c r="Q104" s="130"/>
      <c r="R104" s="173"/>
      <c r="S104" s="172"/>
      <c r="T104" s="174"/>
      <c r="U104" s="175" t="s">
        <v>41</v>
      </c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7" t="s">
        <v>154</v>
      </c>
      <c r="AZ104" s="176"/>
      <c r="BA104" s="176"/>
      <c r="BB104" s="176"/>
      <c r="BC104" s="176"/>
      <c r="BD104" s="176"/>
      <c r="BE104" s="178" t="e">
        <f aca="false">IF(U104="základní";N104;0)</f>
        <v>#VALUE!</v>
      </c>
      <c r="BF104" s="178" t="e">
        <f aca="false">IF(U104="snížená";N104;0)</f>
        <v>#VALUE!</v>
      </c>
      <c r="BG104" s="178" t="e">
        <f aca="false">IF(U104="zákl. přenesená";N104;0)</f>
        <v>#VALUE!</v>
      </c>
      <c r="BH104" s="178" t="e">
        <f aca="false">IF(U104="sníž. přenesená";N104;0)</f>
        <v>#VALUE!</v>
      </c>
      <c r="BI104" s="178" t="e">
        <f aca="false">IF(U104="nulová";N104;0)</f>
        <v>#VALUE!</v>
      </c>
      <c r="BJ104" s="177" t="s">
        <v>83</v>
      </c>
      <c r="BK104" s="176"/>
      <c r="BL104" s="176"/>
      <c r="BM104" s="176"/>
    </row>
    <row collapsed="false" customFormat="true" customHeight="true" hidden="false" ht="18" outlineLevel="0" r="105" s="32">
      <c r="B105" s="171"/>
      <c r="C105" s="172"/>
      <c r="D105" s="135" t="s">
        <v>158</v>
      </c>
      <c r="E105" s="135"/>
      <c r="F105" s="135"/>
      <c r="G105" s="135"/>
      <c r="H105" s="135"/>
      <c r="I105" s="172"/>
      <c r="J105" s="172"/>
      <c r="K105" s="172"/>
      <c r="L105" s="172"/>
      <c r="M105" s="172"/>
      <c r="N105" s="130" t="n">
        <f aca="false">ROUND(N89*T105,2)</f>
        <v>0</v>
      </c>
      <c r="O105" s="130"/>
      <c r="P105" s="130"/>
      <c r="Q105" s="130"/>
      <c r="R105" s="173"/>
      <c r="S105" s="172"/>
      <c r="T105" s="174"/>
      <c r="U105" s="175" t="s">
        <v>41</v>
      </c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7" t="s">
        <v>154</v>
      </c>
      <c r="AZ105" s="176"/>
      <c r="BA105" s="176"/>
      <c r="BB105" s="176"/>
      <c r="BC105" s="176"/>
      <c r="BD105" s="176"/>
      <c r="BE105" s="178" t="e">
        <f aca="false">IF(U105="základní";N105;0)</f>
        <v>#VALUE!</v>
      </c>
      <c r="BF105" s="178" t="e">
        <f aca="false">IF(U105="snížená";N105;0)</f>
        <v>#VALUE!</v>
      </c>
      <c r="BG105" s="178" t="e">
        <f aca="false">IF(U105="zákl. přenesená";N105;0)</f>
        <v>#VALUE!</v>
      </c>
      <c r="BH105" s="178" t="e">
        <f aca="false">IF(U105="sníž. přenesená";N105;0)</f>
        <v>#VALUE!</v>
      </c>
      <c r="BI105" s="178" t="e">
        <f aca="false">IF(U105="nulová";N105;0)</f>
        <v>#VALUE!</v>
      </c>
      <c r="BJ105" s="177" t="s">
        <v>83</v>
      </c>
      <c r="BK105" s="176"/>
      <c r="BL105" s="176"/>
      <c r="BM105" s="176"/>
    </row>
    <row collapsed="false" customFormat="true" customHeight="true" hidden="false" ht="18" outlineLevel="0" r="106" s="32">
      <c r="B106" s="171"/>
      <c r="C106" s="172"/>
      <c r="D106" s="179" t="s">
        <v>159</v>
      </c>
      <c r="E106" s="172"/>
      <c r="F106" s="172"/>
      <c r="G106" s="172"/>
      <c r="H106" s="172"/>
      <c r="I106" s="172"/>
      <c r="J106" s="172"/>
      <c r="K106" s="172"/>
      <c r="L106" s="172"/>
      <c r="M106" s="172"/>
      <c r="N106" s="130" t="n">
        <f aca="false">ROUND(N89*T106,2)</f>
        <v>0</v>
      </c>
      <c r="O106" s="130"/>
      <c r="P106" s="130"/>
      <c r="Q106" s="130"/>
      <c r="R106" s="173"/>
      <c r="S106" s="172"/>
      <c r="T106" s="180"/>
      <c r="U106" s="181" t="s">
        <v>41</v>
      </c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7" t="s">
        <v>160</v>
      </c>
      <c r="AZ106" s="176"/>
      <c r="BA106" s="176"/>
      <c r="BB106" s="176"/>
      <c r="BC106" s="176"/>
      <c r="BD106" s="176"/>
      <c r="BE106" s="178" t="e">
        <f aca="false">IF(U106="základní";N106;0)</f>
        <v>#VALUE!</v>
      </c>
      <c r="BF106" s="178" t="e">
        <f aca="false">IF(U106="snížená";N106;0)</f>
        <v>#VALUE!</v>
      </c>
      <c r="BG106" s="178" t="e">
        <f aca="false">IF(U106="zákl. přenesená";N106;0)</f>
        <v>#VALUE!</v>
      </c>
      <c r="BH106" s="178" t="e">
        <f aca="false">IF(U106="sníž. přenesená";N106;0)</f>
        <v>#VALUE!</v>
      </c>
      <c r="BI106" s="178" t="e">
        <f aca="false">IF(U106="nulová";N106;0)</f>
        <v>#VALUE!</v>
      </c>
      <c r="BJ106" s="177" t="s">
        <v>83</v>
      </c>
      <c r="BK106" s="176"/>
      <c r="BL106" s="176"/>
      <c r="BM106" s="176"/>
    </row>
    <row collapsed="false" customFormat="true" customHeight="true" hidden="false" ht="13.5" outlineLevel="0" r="107" s="32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collapsed="false" customFormat="true" customHeight="true" hidden="false" ht="29.25" outlineLevel="0" r="108" s="32">
      <c r="B108" s="33"/>
      <c r="C108" s="140" t="s">
        <v>116</v>
      </c>
      <c r="D108" s="141"/>
      <c r="E108" s="141"/>
      <c r="F108" s="141"/>
      <c r="G108" s="141"/>
      <c r="H108" s="141"/>
      <c r="I108" s="141"/>
      <c r="J108" s="141"/>
      <c r="K108" s="141"/>
      <c r="L108" s="142" t="n">
        <f aca="false">ROUND(SUM(N89+N100),2)</f>
        <v>0</v>
      </c>
      <c r="M108" s="142"/>
      <c r="N108" s="142"/>
      <c r="O108" s="142"/>
      <c r="P108" s="142"/>
      <c r="Q108" s="142"/>
      <c r="R108" s="35"/>
    </row>
    <row collapsed="false" customFormat="true" customHeight="true" hidden="false" ht="6.95" outlineLevel="0" r="109" s="32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collapsed="false" customFormat="true" customHeight="true" hidden="false" ht="6.95" outlineLevel="0" r="113" s="32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7"/>
    </row>
    <row collapsed="false" customFormat="true" customHeight="true" hidden="false" ht="36.95" outlineLevel="0" r="114" s="32">
      <c r="B114" s="33"/>
      <c r="C114" s="15" t="s">
        <v>161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35"/>
    </row>
    <row collapsed="false" customFormat="true" customHeight="true" hidden="false" ht="6.95" outlineLevel="0" r="115" s="32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collapsed="false" customFormat="true" customHeight="true" hidden="false" ht="30" outlineLevel="0" r="116" s="32">
      <c r="B116" s="33"/>
      <c r="C116" s="25" t="s">
        <v>18</v>
      </c>
      <c r="D116" s="34"/>
      <c r="E116" s="34"/>
      <c r="F116" s="145" t="str">
        <f aca="false">F6</f>
        <v>VÝSTAVBA BYTOVÉHO DOMU PODPOROVANÉHO BYDLENI V POTŠTÁTĚ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34"/>
      <c r="R116" s="35"/>
    </row>
    <row collapsed="false" customFormat="false" customHeight="true" hidden="false" ht="30" outlineLevel="0" r="117">
      <c r="B117" s="14"/>
      <c r="C117" s="25" t="s">
        <v>123</v>
      </c>
      <c r="D117" s="19"/>
      <c r="E117" s="19"/>
      <c r="F117" s="145" t="s">
        <v>124</v>
      </c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9"/>
      <c r="R117" s="16"/>
    </row>
    <row collapsed="false" customFormat="true" customHeight="true" hidden="false" ht="36.95" outlineLevel="0" r="118" s="32">
      <c r="B118" s="33"/>
      <c r="C118" s="74" t="s">
        <v>125</v>
      </c>
      <c r="D118" s="34"/>
      <c r="E118" s="34"/>
      <c r="F118" s="76" t="str">
        <f aca="false">F8</f>
        <v>f - SO 03 Zpevněné plochy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34"/>
      <c r="R118" s="35"/>
    </row>
    <row collapsed="false" customFormat="true" customHeight="true" hidden="false" ht="6.95" outlineLevel="0" r="119" s="32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collapsed="false" customFormat="true" customHeight="true" hidden="false" ht="18" outlineLevel="0" r="120" s="32">
      <c r="B120" s="33"/>
      <c r="C120" s="25" t="s">
        <v>22</v>
      </c>
      <c r="D120" s="34"/>
      <c r="E120" s="34"/>
      <c r="F120" s="21" t="n">
        <f aca="false">F10</f>
        <v>0</v>
      </c>
      <c r="G120" s="34"/>
      <c r="H120" s="34"/>
      <c r="I120" s="34"/>
      <c r="J120" s="34"/>
      <c r="K120" s="25" t="s">
        <v>24</v>
      </c>
      <c r="L120" s="34"/>
      <c r="M120" s="79" t="str">
        <f aca="false">IF(O10="","",O10)</f>
        <v>17. 12. 2016</v>
      </c>
      <c r="N120" s="79"/>
      <c r="O120" s="79"/>
      <c r="P120" s="79"/>
      <c r="Q120" s="34"/>
      <c r="R120" s="35"/>
    </row>
    <row collapsed="false" customFormat="true" customHeight="true" hidden="false" ht="6.95" outlineLevel="0" r="121" s="32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collapsed="false" customFormat="true" customHeight="true" hidden="false" ht="15" outlineLevel="0" r="122" s="32">
      <c r="B122" s="33"/>
      <c r="C122" s="25" t="s">
        <v>26</v>
      </c>
      <c r="D122" s="34"/>
      <c r="E122" s="34"/>
      <c r="F122" s="21" t="str">
        <f aca="false">E13</f>
        <v/>
      </c>
      <c r="G122" s="34"/>
      <c r="H122" s="34"/>
      <c r="I122" s="34"/>
      <c r="J122" s="34"/>
      <c r="K122" s="25" t="s">
        <v>31</v>
      </c>
      <c r="L122" s="34"/>
      <c r="M122" s="21" t="str">
        <f aca="false">E19</f>
        <v>ing.arch. Martin Janda</v>
      </c>
      <c r="N122" s="21"/>
      <c r="O122" s="21"/>
      <c r="P122" s="21"/>
      <c r="Q122" s="21"/>
      <c r="R122" s="35"/>
    </row>
    <row collapsed="false" customFormat="true" customHeight="true" hidden="false" ht="14.45" outlineLevel="0" r="123" s="32">
      <c r="B123" s="33"/>
      <c r="C123" s="25" t="s">
        <v>29</v>
      </c>
      <c r="D123" s="34"/>
      <c r="E123" s="34"/>
      <c r="F123" s="21" t="str">
        <f aca="false">IF(E16="","",E16)</f>
        <v>Vyplň údaj</v>
      </c>
      <c r="G123" s="34"/>
      <c r="H123" s="34"/>
      <c r="I123" s="34"/>
      <c r="J123" s="34"/>
      <c r="K123" s="25" t="s">
        <v>34</v>
      </c>
      <c r="L123" s="34"/>
      <c r="M123" s="21" t="str">
        <f aca="false">E22</f>
        <v/>
      </c>
      <c r="N123" s="21"/>
      <c r="O123" s="21"/>
      <c r="P123" s="21"/>
      <c r="Q123" s="21"/>
      <c r="R123" s="35"/>
    </row>
    <row collapsed="false" customFormat="true" customHeight="true" hidden="false" ht="10.35" outlineLevel="0" r="124" s="32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</row>
    <row collapsed="false" customFormat="true" customHeight="true" hidden="false" ht="29.25" outlineLevel="0" r="125" s="182">
      <c r="B125" s="183"/>
      <c r="C125" s="184" t="s">
        <v>162</v>
      </c>
      <c r="D125" s="185" t="s">
        <v>163</v>
      </c>
      <c r="E125" s="185" t="s">
        <v>58</v>
      </c>
      <c r="F125" s="185" t="s">
        <v>164</v>
      </c>
      <c r="G125" s="185"/>
      <c r="H125" s="185"/>
      <c r="I125" s="185"/>
      <c r="J125" s="185" t="s">
        <v>165</v>
      </c>
      <c r="K125" s="185" t="s">
        <v>166</v>
      </c>
      <c r="L125" s="186" t="s">
        <v>167</v>
      </c>
      <c r="M125" s="186"/>
      <c r="N125" s="187" t="s">
        <v>130</v>
      </c>
      <c r="O125" s="187"/>
      <c r="P125" s="187"/>
      <c r="Q125" s="187"/>
      <c r="R125" s="188"/>
      <c r="T125" s="86" t="s">
        <v>168</v>
      </c>
      <c r="U125" s="87" t="s">
        <v>40</v>
      </c>
      <c r="V125" s="87" t="s">
        <v>169</v>
      </c>
      <c r="W125" s="87" t="s">
        <v>170</v>
      </c>
      <c r="X125" s="87" t="s">
        <v>171</v>
      </c>
      <c r="Y125" s="87" t="s">
        <v>172</v>
      </c>
      <c r="Z125" s="87" t="s">
        <v>173</v>
      </c>
      <c r="AA125" s="88" t="s">
        <v>174</v>
      </c>
    </row>
    <row collapsed="false" customFormat="true" customHeight="true" hidden="false" ht="29.25" outlineLevel="0" r="126" s="32">
      <c r="B126" s="33"/>
      <c r="C126" s="90" t="s">
        <v>127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189" t="n">
        <f aca="false">BK126</f>
        <v>0</v>
      </c>
      <c r="O126" s="189"/>
      <c r="P126" s="189"/>
      <c r="Q126" s="189"/>
      <c r="R126" s="35"/>
      <c r="T126" s="89"/>
      <c r="U126" s="54"/>
      <c r="V126" s="54"/>
      <c r="W126" s="190" t="n">
        <f aca="false">W127+W243</f>
        <v>0</v>
      </c>
      <c r="X126" s="54"/>
      <c r="Y126" s="190" t="n">
        <f aca="false">Y127+Y243</f>
        <v>2997.98668322</v>
      </c>
      <c r="Z126" s="54"/>
      <c r="AA126" s="191" t="n">
        <f aca="false">AA127+AA243</f>
        <v>27.63</v>
      </c>
      <c r="AT126" s="10" t="s">
        <v>75</v>
      </c>
      <c r="AU126" s="10" t="s">
        <v>132</v>
      </c>
      <c r="BK126" s="192" t="n">
        <f aca="false">BK127+BK243</f>
        <v>0</v>
      </c>
    </row>
    <row collapsed="false" customFormat="true" customHeight="true" hidden="false" ht="37.35" outlineLevel="0" r="127" s="193">
      <c r="B127" s="194"/>
      <c r="C127" s="195"/>
      <c r="D127" s="196" t="s">
        <v>133</v>
      </c>
      <c r="E127" s="196"/>
      <c r="F127" s="196"/>
      <c r="G127" s="196"/>
      <c r="H127" s="196"/>
      <c r="I127" s="196"/>
      <c r="J127" s="196"/>
      <c r="K127" s="196"/>
      <c r="L127" s="196"/>
      <c r="M127" s="196"/>
      <c r="N127" s="167" t="n">
        <f aca="false">BK127</f>
        <v>0</v>
      </c>
      <c r="O127" s="167"/>
      <c r="P127" s="167"/>
      <c r="Q127" s="167"/>
      <c r="R127" s="197"/>
      <c r="T127" s="198"/>
      <c r="U127" s="195"/>
      <c r="V127" s="195"/>
      <c r="W127" s="199" t="n">
        <f aca="false">W128+W157+W167+W179+W216+W218+W240</f>
        <v>0</v>
      </c>
      <c r="X127" s="195"/>
      <c r="Y127" s="199" t="n">
        <f aca="false">Y128+Y157+Y167+Y179+Y216+Y218+Y240</f>
        <v>2997.98668322</v>
      </c>
      <c r="Z127" s="195"/>
      <c r="AA127" s="200" t="n">
        <f aca="false">AA128+AA157+AA167+AA179+AA216+AA218+AA240</f>
        <v>27.63</v>
      </c>
      <c r="AR127" s="201" t="s">
        <v>83</v>
      </c>
      <c r="AT127" s="202" t="s">
        <v>75</v>
      </c>
      <c r="AU127" s="202" t="s">
        <v>76</v>
      </c>
      <c r="AY127" s="201" t="s">
        <v>175</v>
      </c>
      <c r="BK127" s="203" t="n">
        <f aca="false">BK128+BK157+BK167+BK179+BK216+BK218+BK240</f>
        <v>0</v>
      </c>
    </row>
    <row collapsed="false" customFormat="true" customHeight="true" hidden="false" ht="19.9" outlineLevel="0" r="128" s="193">
      <c r="B128" s="194"/>
      <c r="C128" s="195"/>
      <c r="D128" s="204" t="s">
        <v>134</v>
      </c>
      <c r="E128" s="204"/>
      <c r="F128" s="204"/>
      <c r="G128" s="204"/>
      <c r="H128" s="204"/>
      <c r="I128" s="204"/>
      <c r="J128" s="204"/>
      <c r="K128" s="204"/>
      <c r="L128" s="204"/>
      <c r="M128" s="204"/>
      <c r="N128" s="205" t="n">
        <f aca="false">BK128</f>
        <v>0</v>
      </c>
      <c r="O128" s="205"/>
      <c r="P128" s="205"/>
      <c r="Q128" s="205"/>
      <c r="R128" s="197"/>
      <c r="T128" s="198"/>
      <c r="U128" s="195"/>
      <c r="V128" s="195"/>
      <c r="W128" s="199" t="n">
        <f aca="false">SUM(W129:W156)</f>
        <v>0</v>
      </c>
      <c r="X128" s="195"/>
      <c r="Y128" s="199" t="n">
        <f aca="false">SUM(Y129:Y156)</f>
        <v>2759.62865</v>
      </c>
      <c r="Z128" s="195"/>
      <c r="AA128" s="200" t="n">
        <f aca="false">SUM(AA129:AA156)</f>
        <v>27.63</v>
      </c>
      <c r="AR128" s="201" t="s">
        <v>83</v>
      </c>
      <c r="AT128" s="202" t="s">
        <v>75</v>
      </c>
      <c r="AU128" s="202" t="s">
        <v>83</v>
      </c>
      <c r="AY128" s="201" t="s">
        <v>175</v>
      </c>
      <c r="BK128" s="203" t="n">
        <f aca="false">SUM(BK129:BK156)</f>
        <v>0</v>
      </c>
    </row>
    <row collapsed="false" customFormat="true" customHeight="true" hidden="false" ht="31.5" outlineLevel="0" r="129" s="32">
      <c r="B129" s="171"/>
      <c r="C129" s="206" t="s">
        <v>359</v>
      </c>
      <c r="D129" s="206" t="s">
        <v>177</v>
      </c>
      <c r="E129" s="207" t="s">
        <v>1765</v>
      </c>
      <c r="F129" s="208" t="s">
        <v>1766</v>
      </c>
      <c r="G129" s="208"/>
      <c r="H129" s="208"/>
      <c r="I129" s="208"/>
      <c r="J129" s="209" t="s">
        <v>221</v>
      </c>
      <c r="K129" s="210" t="n">
        <v>155</v>
      </c>
      <c r="L129" s="211" t="n">
        <v>0</v>
      </c>
      <c r="M129" s="211"/>
      <c r="N129" s="212" t="n">
        <f aca="false">ROUND(L129*K129,2)</f>
        <v>0</v>
      </c>
      <c r="O129" s="212"/>
      <c r="P129" s="212"/>
      <c r="Q129" s="212"/>
      <c r="R129" s="173"/>
      <c r="T129" s="213"/>
      <c r="U129" s="44" t="s">
        <v>41</v>
      </c>
      <c r="V129" s="34"/>
      <c r="W129" s="214" t="n">
        <f aca="false">V129*K129</f>
        <v>0</v>
      </c>
      <c r="X129" s="214" t="n">
        <v>5E-005</v>
      </c>
      <c r="Y129" s="214" t="n">
        <f aca="false">X129*K129</f>
        <v>0.00775</v>
      </c>
      <c r="Z129" s="214" t="n">
        <v>0.128</v>
      </c>
      <c r="AA129" s="215" t="n">
        <f aca="false">Z129*K129</f>
        <v>19.84</v>
      </c>
      <c r="AR129" s="10" t="s">
        <v>181</v>
      </c>
      <c r="AT129" s="10" t="s">
        <v>177</v>
      </c>
      <c r="AU129" s="10" t="s">
        <v>88</v>
      </c>
      <c r="AY129" s="10" t="s">
        <v>175</v>
      </c>
      <c r="BE129" s="134" t="n">
        <f aca="false">IF(U129="základní",N129,0)</f>
        <v>0</v>
      </c>
      <c r="BF129" s="134" t="n">
        <f aca="false">IF(U129="snížená",N129,0)</f>
        <v>0</v>
      </c>
      <c r="BG129" s="134" t="n">
        <f aca="false">IF(U129="zákl. přenesená",N129,0)</f>
        <v>0</v>
      </c>
      <c r="BH129" s="134" t="n">
        <f aca="false">IF(U129="sníž. přenesená",N129,0)</f>
        <v>0</v>
      </c>
      <c r="BI129" s="134" t="n">
        <f aca="false">IF(U129="nulová",N129,0)</f>
        <v>0</v>
      </c>
      <c r="BJ129" s="10" t="s">
        <v>83</v>
      </c>
      <c r="BK129" s="134" t="n">
        <f aca="false">ROUND(L129*K129,2)</f>
        <v>0</v>
      </c>
      <c r="BL129" s="10" t="s">
        <v>181</v>
      </c>
      <c r="BM129" s="10" t="s">
        <v>1767</v>
      </c>
    </row>
    <row collapsed="false" customFormat="true" customHeight="true" hidden="false" ht="22.5" outlineLevel="0" r="130" s="32">
      <c r="B130" s="171"/>
      <c r="C130" s="206" t="s">
        <v>346</v>
      </c>
      <c r="D130" s="206" t="s">
        <v>177</v>
      </c>
      <c r="E130" s="207" t="s">
        <v>1768</v>
      </c>
      <c r="F130" s="208" t="s">
        <v>1769</v>
      </c>
      <c r="G130" s="208"/>
      <c r="H130" s="208"/>
      <c r="I130" s="208"/>
      <c r="J130" s="209" t="s">
        <v>303</v>
      </c>
      <c r="K130" s="210" t="n">
        <v>38</v>
      </c>
      <c r="L130" s="211" t="n">
        <v>0</v>
      </c>
      <c r="M130" s="211"/>
      <c r="N130" s="212" t="n">
        <f aca="false">ROUND(L130*K130,2)</f>
        <v>0</v>
      </c>
      <c r="O130" s="212"/>
      <c r="P130" s="212"/>
      <c r="Q130" s="212"/>
      <c r="R130" s="173"/>
      <c r="T130" s="213"/>
      <c r="U130" s="44" t="s">
        <v>41</v>
      </c>
      <c r="V130" s="34"/>
      <c r="W130" s="214" t="n">
        <f aca="false">V130*K130</f>
        <v>0</v>
      </c>
      <c r="X130" s="214" t="n">
        <v>0</v>
      </c>
      <c r="Y130" s="214" t="n">
        <f aca="false">X130*K130</f>
        <v>0</v>
      </c>
      <c r="Z130" s="214" t="n">
        <v>0.205</v>
      </c>
      <c r="AA130" s="215" t="n">
        <f aca="false">Z130*K130</f>
        <v>7.79</v>
      </c>
      <c r="AR130" s="10" t="s">
        <v>181</v>
      </c>
      <c r="AT130" s="10" t="s">
        <v>177</v>
      </c>
      <c r="AU130" s="10" t="s">
        <v>88</v>
      </c>
      <c r="AY130" s="10" t="s">
        <v>175</v>
      </c>
      <c r="BE130" s="134" t="n">
        <f aca="false">IF(U130="základní",N130,0)</f>
        <v>0</v>
      </c>
      <c r="BF130" s="134" t="n">
        <f aca="false">IF(U130="snížená",N130,0)</f>
        <v>0</v>
      </c>
      <c r="BG130" s="134" t="n">
        <f aca="false">IF(U130="zákl. přenesená",N130,0)</f>
        <v>0</v>
      </c>
      <c r="BH130" s="134" t="n">
        <f aca="false">IF(U130="sníž. přenesená",N130,0)</f>
        <v>0</v>
      </c>
      <c r="BI130" s="134" t="n">
        <f aca="false">IF(U130="nulová",N130,0)</f>
        <v>0</v>
      </c>
      <c r="BJ130" s="10" t="s">
        <v>83</v>
      </c>
      <c r="BK130" s="134" t="n">
        <f aca="false">ROUND(L130*K130,2)</f>
        <v>0</v>
      </c>
      <c r="BL130" s="10" t="s">
        <v>181</v>
      </c>
      <c r="BM130" s="10" t="s">
        <v>1770</v>
      </c>
    </row>
    <row collapsed="false" customFormat="true" customHeight="true" hidden="false" ht="31.5" outlineLevel="0" r="131" s="32">
      <c r="B131" s="171"/>
      <c r="C131" s="206" t="s">
        <v>300</v>
      </c>
      <c r="D131" s="206" t="s">
        <v>177</v>
      </c>
      <c r="E131" s="207" t="s">
        <v>1771</v>
      </c>
      <c r="F131" s="208" t="s">
        <v>1772</v>
      </c>
      <c r="G131" s="208"/>
      <c r="H131" s="208"/>
      <c r="I131" s="208"/>
      <c r="J131" s="209" t="s">
        <v>180</v>
      </c>
      <c r="K131" s="210" t="n">
        <v>517.25</v>
      </c>
      <c r="L131" s="211" t="n">
        <v>0</v>
      </c>
      <c r="M131" s="211"/>
      <c r="N131" s="212" t="n">
        <f aca="false">ROUND(L131*K131,2)</f>
        <v>0</v>
      </c>
      <c r="O131" s="212"/>
      <c r="P131" s="212"/>
      <c r="Q131" s="212"/>
      <c r="R131" s="173"/>
      <c r="T131" s="213"/>
      <c r="U131" s="44" t="s">
        <v>41</v>
      </c>
      <c r="V131" s="34"/>
      <c r="W131" s="214" t="n">
        <f aca="false">V131*K131</f>
        <v>0</v>
      </c>
      <c r="X131" s="214" t="n">
        <v>0</v>
      </c>
      <c r="Y131" s="214" t="n">
        <f aca="false">X131*K131</f>
        <v>0</v>
      </c>
      <c r="Z131" s="214" t="n">
        <v>0</v>
      </c>
      <c r="AA131" s="215" t="n">
        <f aca="false">Z131*K131</f>
        <v>0</v>
      </c>
      <c r="AR131" s="10" t="s">
        <v>181</v>
      </c>
      <c r="AT131" s="10" t="s">
        <v>177</v>
      </c>
      <c r="AU131" s="10" t="s">
        <v>88</v>
      </c>
      <c r="AY131" s="10" t="s">
        <v>175</v>
      </c>
      <c r="BE131" s="134" t="n">
        <f aca="false">IF(U131="základní",N131,0)</f>
        <v>0</v>
      </c>
      <c r="BF131" s="134" t="n">
        <f aca="false">IF(U131="snížená",N131,0)</f>
        <v>0</v>
      </c>
      <c r="BG131" s="134" t="n">
        <f aca="false">IF(U131="zákl. přenesená",N131,0)</f>
        <v>0</v>
      </c>
      <c r="BH131" s="134" t="n">
        <f aca="false">IF(U131="sníž. přenesená",N131,0)</f>
        <v>0</v>
      </c>
      <c r="BI131" s="134" t="n">
        <f aca="false">IF(U131="nulová",N131,0)</f>
        <v>0</v>
      </c>
      <c r="BJ131" s="10" t="s">
        <v>83</v>
      </c>
      <c r="BK131" s="134" t="n">
        <f aca="false">ROUND(L131*K131,2)</f>
        <v>0</v>
      </c>
      <c r="BL131" s="10" t="s">
        <v>181</v>
      </c>
      <c r="BM131" s="10" t="s">
        <v>1773</v>
      </c>
    </row>
    <row collapsed="false" customFormat="true" customHeight="true" hidden="false" ht="22.5" outlineLevel="0" r="132" s="216">
      <c r="B132" s="217"/>
      <c r="C132" s="218"/>
      <c r="D132" s="218"/>
      <c r="E132" s="219"/>
      <c r="F132" s="220" t="s">
        <v>1774</v>
      </c>
      <c r="G132" s="220"/>
      <c r="H132" s="220"/>
      <c r="I132" s="220"/>
      <c r="J132" s="218"/>
      <c r="K132" s="221" t="n">
        <v>517.25</v>
      </c>
      <c r="L132" s="218"/>
      <c r="M132" s="218"/>
      <c r="N132" s="218"/>
      <c r="O132" s="218"/>
      <c r="P132" s="218"/>
      <c r="Q132" s="218"/>
      <c r="R132" s="222"/>
      <c r="T132" s="223"/>
      <c r="U132" s="218"/>
      <c r="V132" s="218"/>
      <c r="W132" s="218"/>
      <c r="X132" s="218"/>
      <c r="Y132" s="218"/>
      <c r="Z132" s="218"/>
      <c r="AA132" s="224"/>
      <c r="AT132" s="225" t="s">
        <v>201</v>
      </c>
      <c r="AU132" s="225" t="s">
        <v>88</v>
      </c>
      <c r="AV132" s="216" t="s">
        <v>88</v>
      </c>
      <c r="AW132" s="216" t="s">
        <v>33</v>
      </c>
      <c r="AX132" s="216" t="s">
        <v>83</v>
      </c>
      <c r="AY132" s="225" t="s">
        <v>175</v>
      </c>
    </row>
    <row collapsed="false" customFormat="true" customHeight="true" hidden="false" ht="31.5" outlineLevel="0" r="133" s="32">
      <c r="B133" s="171"/>
      <c r="C133" s="206" t="s">
        <v>967</v>
      </c>
      <c r="D133" s="206" t="s">
        <v>177</v>
      </c>
      <c r="E133" s="207" t="s">
        <v>1775</v>
      </c>
      <c r="F133" s="208" t="s">
        <v>1776</v>
      </c>
      <c r="G133" s="208"/>
      <c r="H133" s="208"/>
      <c r="I133" s="208"/>
      <c r="J133" s="209" t="s">
        <v>180</v>
      </c>
      <c r="K133" s="210" t="n">
        <v>437</v>
      </c>
      <c r="L133" s="211" t="n">
        <v>0</v>
      </c>
      <c r="M133" s="211"/>
      <c r="N133" s="212" t="n">
        <f aca="false">ROUND(L133*K133,2)</f>
        <v>0</v>
      </c>
      <c r="O133" s="212"/>
      <c r="P133" s="212"/>
      <c r="Q133" s="212"/>
      <c r="R133" s="173"/>
      <c r="T133" s="213"/>
      <c r="U133" s="44" t="s">
        <v>41</v>
      </c>
      <c r="V133" s="34"/>
      <c r="W133" s="214" t="n">
        <f aca="false">V133*K133</f>
        <v>0</v>
      </c>
      <c r="X133" s="214" t="n">
        <v>0</v>
      </c>
      <c r="Y133" s="214" t="n">
        <f aca="false">X133*K133</f>
        <v>0</v>
      </c>
      <c r="Z133" s="214" t="n">
        <v>0</v>
      </c>
      <c r="AA133" s="215" t="n">
        <f aca="false">Z133*K133</f>
        <v>0</v>
      </c>
      <c r="AR133" s="10" t="s">
        <v>181</v>
      </c>
      <c r="AT133" s="10" t="s">
        <v>177</v>
      </c>
      <c r="AU133" s="10" t="s">
        <v>88</v>
      </c>
      <c r="AY133" s="10" t="s">
        <v>175</v>
      </c>
      <c r="BE133" s="134" t="n">
        <f aca="false">IF(U133="základní",N133,0)</f>
        <v>0</v>
      </c>
      <c r="BF133" s="134" t="n">
        <f aca="false">IF(U133="snížená",N133,0)</f>
        <v>0</v>
      </c>
      <c r="BG133" s="134" t="n">
        <f aca="false">IF(U133="zákl. přenesená",N133,0)</f>
        <v>0</v>
      </c>
      <c r="BH133" s="134" t="n">
        <f aca="false">IF(U133="sníž. přenesená",N133,0)</f>
        <v>0</v>
      </c>
      <c r="BI133" s="134" t="n">
        <f aca="false">IF(U133="nulová",N133,0)</f>
        <v>0</v>
      </c>
      <c r="BJ133" s="10" t="s">
        <v>83</v>
      </c>
      <c r="BK133" s="134" t="n">
        <f aca="false">ROUND(L133*K133,2)</f>
        <v>0</v>
      </c>
      <c r="BL133" s="10" t="s">
        <v>181</v>
      </c>
      <c r="BM133" s="10" t="s">
        <v>1777</v>
      </c>
    </row>
    <row collapsed="false" customFormat="true" customHeight="true" hidden="false" ht="22.5" outlineLevel="0" r="134" s="216">
      <c r="B134" s="217"/>
      <c r="C134" s="218"/>
      <c r="D134" s="218"/>
      <c r="E134" s="219"/>
      <c r="F134" s="220" t="s">
        <v>1778</v>
      </c>
      <c r="G134" s="220"/>
      <c r="H134" s="220"/>
      <c r="I134" s="220"/>
      <c r="J134" s="218"/>
      <c r="K134" s="221" t="n">
        <v>380</v>
      </c>
      <c r="L134" s="218"/>
      <c r="M134" s="218"/>
      <c r="N134" s="218"/>
      <c r="O134" s="218"/>
      <c r="P134" s="218"/>
      <c r="Q134" s="218"/>
      <c r="R134" s="222"/>
      <c r="T134" s="223"/>
      <c r="U134" s="218"/>
      <c r="V134" s="218"/>
      <c r="W134" s="218"/>
      <c r="X134" s="218"/>
      <c r="Y134" s="218"/>
      <c r="Z134" s="218"/>
      <c r="AA134" s="224"/>
      <c r="AT134" s="225" t="s">
        <v>201</v>
      </c>
      <c r="AU134" s="225" t="s">
        <v>88</v>
      </c>
      <c r="AV134" s="216" t="s">
        <v>88</v>
      </c>
      <c r="AW134" s="216" t="s">
        <v>33</v>
      </c>
      <c r="AX134" s="216" t="s">
        <v>76</v>
      </c>
      <c r="AY134" s="225" t="s">
        <v>175</v>
      </c>
    </row>
    <row collapsed="false" customFormat="true" customHeight="true" hidden="false" ht="31.5" outlineLevel="0" r="135" s="216">
      <c r="B135" s="217"/>
      <c r="C135" s="218"/>
      <c r="D135" s="218"/>
      <c r="E135" s="219"/>
      <c r="F135" s="227" t="s">
        <v>1779</v>
      </c>
      <c r="G135" s="227"/>
      <c r="H135" s="227"/>
      <c r="I135" s="227"/>
      <c r="J135" s="218"/>
      <c r="K135" s="221" t="n">
        <v>57</v>
      </c>
      <c r="L135" s="218"/>
      <c r="M135" s="218"/>
      <c r="N135" s="218"/>
      <c r="O135" s="218"/>
      <c r="P135" s="218"/>
      <c r="Q135" s="218"/>
      <c r="R135" s="222"/>
      <c r="T135" s="223"/>
      <c r="U135" s="218"/>
      <c r="V135" s="218"/>
      <c r="W135" s="218"/>
      <c r="X135" s="218"/>
      <c r="Y135" s="218"/>
      <c r="Z135" s="218"/>
      <c r="AA135" s="224"/>
      <c r="AT135" s="225" t="s">
        <v>201</v>
      </c>
      <c r="AU135" s="225" t="s">
        <v>88</v>
      </c>
      <c r="AV135" s="216" t="s">
        <v>88</v>
      </c>
      <c r="AW135" s="216" t="s">
        <v>33</v>
      </c>
      <c r="AX135" s="216" t="s">
        <v>76</v>
      </c>
      <c r="AY135" s="225" t="s">
        <v>175</v>
      </c>
    </row>
    <row collapsed="false" customFormat="true" customHeight="true" hidden="false" ht="22.5" outlineLevel="0" r="136" s="228">
      <c r="B136" s="229"/>
      <c r="C136" s="230"/>
      <c r="D136" s="230"/>
      <c r="E136" s="231"/>
      <c r="F136" s="232" t="s">
        <v>214</v>
      </c>
      <c r="G136" s="232"/>
      <c r="H136" s="232"/>
      <c r="I136" s="232"/>
      <c r="J136" s="230"/>
      <c r="K136" s="233" t="n">
        <v>437</v>
      </c>
      <c r="L136" s="230"/>
      <c r="M136" s="230"/>
      <c r="N136" s="230"/>
      <c r="O136" s="230"/>
      <c r="P136" s="230"/>
      <c r="Q136" s="230"/>
      <c r="R136" s="234"/>
      <c r="T136" s="235"/>
      <c r="U136" s="230"/>
      <c r="V136" s="230"/>
      <c r="W136" s="230"/>
      <c r="X136" s="230"/>
      <c r="Y136" s="230"/>
      <c r="Z136" s="230"/>
      <c r="AA136" s="236"/>
      <c r="AT136" s="237" t="s">
        <v>201</v>
      </c>
      <c r="AU136" s="237" t="s">
        <v>88</v>
      </c>
      <c r="AV136" s="228" t="s">
        <v>181</v>
      </c>
      <c r="AW136" s="228" t="s">
        <v>33</v>
      </c>
      <c r="AX136" s="228" t="s">
        <v>83</v>
      </c>
      <c r="AY136" s="237" t="s">
        <v>175</v>
      </c>
    </row>
    <row collapsed="false" customFormat="true" customHeight="true" hidden="false" ht="31.5" outlineLevel="0" r="137" s="32">
      <c r="B137" s="171"/>
      <c r="C137" s="206" t="s">
        <v>313</v>
      </c>
      <c r="D137" s="206" t="s">
        <v>177</v>
      </c>
      <c r="E137" s="207" t="s">
        <v>1780</v>
      </c>
      <c r="F137" s="208" t="s">
        <v>1781</v>
      </c>
      <c r="G137" s="208"/>
      <c r="H137" s="208"/>
      <c r="I137" s="208"/>
      <c r="J137" s="209" t="s">
        <v>180</v>
      </c>
      <c r="K137" s="210" t="n">
        <v>437</v>
      </c>
      <c r="L137" s="211" t="n">
        <v>0</v>
      </c>
      <c r="M137" s="211"/>
      <c r="N137" s="212" t="n">
        <f aca="false">ROUND(L137*K137,2)</f>
        <v>0</v>
      </c>
      <c r="O137" s="212"/>
      <c r="P137" s="212"/>
      <c r="Q137" s="212"/>
      <c r="R137" s="173"/>
      <c r="T137" s="213"/>
      <c r="U137" s="44" t="s">
        <v>41</v>
      </c>
      <c r="V137" s="34"/>
      <c r="W137" s="214" t="n">
        <f aca="false">V137*K137</f>
        <v>0</v>
      </c>
      <c r="X137" s="214" t="n">
        <v>0</v>
      </c>
      <c r="Y137" s="214" t="n">
        <f aca="false">X137*K137</f>
        <v>0</v>
      </c>
      <c r="Z137" s="214" t="n">
        <v>0</v>
      </c>
      <c r="AA137" s="215" t="n">
        <f aca="false">Z137*K137</f>
        <v>0</v>
      </c>
      <c r="AR137" s="10" t="s">
        <v>181</v>
      </c>
      <c r="AT137" s="10" t="s">
        <v>177</v>
      </c>
      <c r="AU137" s="10" t="s">
        <v>88</v>
      </c>
      <c r="AY137" s="10" t="s">
        <v>175</v>
      </c>
      <c r="BE137" s="134" t="n">
        <f aca="false">IF(U137="základní",N137,0)</f>
        <v>0</v>
      </c>
      <c r="BF137" s="134" t="n">
        <f aca="false">IF(U137="snížená",N137,0)</f>
        <v>0</v>
      </c>
      <c r="BG137" s="134" t="n">
        <f aca="false">IF(U137="zákl. přenesená",N137,0)</f>
        <v>0</v>
      </c>
      <c r="BH137" s="134" t="n">
        <f aca="false">IF(U137="sníž. přenesená",N137,0)</f>
        <v>0</v>
      </c>
      <c r="BI137" s="134" t="n">
        <f aca="false">IF(U137="nulová",N137,0)</f>
        <v>0</v>
      </c>
      <c r="BJ137" s="10" t="s">
        <v>83</v>
      </c>
      <c r="BK137" s="134" t="n">
        <f aca="false">ROUND(L137*K137,2)</f>
        <v>0</v>
      </c>
      <c r="BL137" s="10" t="s">
        <v>181</v>
      </c>
      <c r="BM137" s="10" t="s">
        <v>1782</v>
      </c>
    </row>
    <row collapsed="false" customFormat="true" customHeight="true" hidden="false" ht="31.5" outlineLevel="0" r="138" s="32">
      <c r="B138" s="171"/>
      <c r="C138" s="206" t="s">
        <v>325</v>
      </c>
      <c r="D138" s="206" t="s">
        <v>177</v>
      </c>
      <c r="E138" s="207" t="s">
        <v>188</v>
      </c>
      <c r="F138" s="208" t="s">
        <v>189</v>
      </c>
      <c r="G138" s="208"/>
      <c r="H138" s="208"/>
      <c r="I138" s="208"/>
      <c r="J138" s="209" t="s">
        <v>180</v>
      </c>
      <c r="K138" s="210" t="n">
        <v>524.4</v>
      </c>
      <c r="L138" s="211" t="n">
        <v>0</v>
      </c>
      <c r="M138" s="211"/>
      <c r="N138" s="212" t="n">
        <f aca="false">ROUND(L138*K138,2)</f>
        <v>0</v>
      </c>
      <c r="O138" s="212"/>
      <c r="P138" s="212"/>
      <c r="Q138" s="212"/>
      <c r="R138" s="173"/>
      <c r="T138" s="213"/>
      <c r="U138" s="44" t="s">
        <v>41</v>
      </c>
      <c r="V138" s="34"/>
      <c r="W138" s="214" t="n">
        <f aca="false">V138*K138</f>
        <v>0</v>
      </c>
      <c r="X138" s="214" t="n">
        <v>0</v>
      </c>
      <c r="Y138" s="214" t="n">
        <f aca="false">X138*K138</f>
        <v>0</v>
      </c>
      <c r="Z138" s="214" t="n">
        <v>0</v>
      </c>
      <c r="AA138" s="215" t="n">
        <f aca="false">Z138*K138</f>
        <v>0</v>
      </c>
      <c r="AR138" s="10" t="s">
        <v>181</v>
      </c>
      <c r="AT138" s="10" t="s">
        <v>177</v>
      </c>
      <c r="AU138" s="10" t="s">
        <v>88</v>
      </c>
      <c r="AY138" s="10" t="s">
        <v>175</v>
      </c>
      <c r="BE138" s="134" t="n">
        <f aca="false">IF(U138="základní",N138,0)</f>
        <v>0</v>
      </c>
      <c r="BF138" s="134" t="n">
        <f aca="false">IF(U138="snížená",N138,0)</f>
        <v>0</v>
      </c>
      <c r="BG138" s="134" t="n">
        <f aca="false">IF(U138="zákl. přenesená",N138,0)</f>
        <v>0</v>
      </c>
      <c r="BH138" s="134" t="n">
        <f aca="false">IF(U138="sníž. přenesená",N138,0)</f>
        <v>0</v>
      </c>
      <c r="BI138" s="134" t="n">
        <f aca="false">IF(U138="nulová",N138,0)</f>
        <v>0</v>
      </c>
      <c r="BJ138" s="10" t="s">
        <v>83</v>
      </c>
      <c r="BK138" s="134" t="n">
        <f aca="false">ROUND(L138*K138,2)</f>
        <v>0</v>
      </c>
      <c r="BL138" s="10" t="s">
        <v>181</v>
      </c>
      <c r="BM138" s="10" t="s">
        <v>1783</v>
      </c>
    </row>
    <row collapsed="false" customFormat="true" customHeight="true" hidden="false" ht="22.5" outlineLevel="0" r="139" s="238">
      <c r="B139" s="239"/>
      <c r="C139" s="240"/>
      <c r="D139" s="240"/>
      <c r="E139" s="241"/>
      <c r="F139" s="242" t="s">
        <v>1784</v>
      </c>
      <c r="G139" s="242"/>
      <c r="H139" s="242"/>
      <c r="I139" s="242"/>
      <c r="J139" s="240"/>
      <c r="K139" s="241"/>
      <c r="L139" s="240"/>
      <c r="M139" s="240"/>
      <c r="N139" s="240"/>
      <c r="O139" s="240"/>
      <c r="P139" s="240"/>
      <c r="Q139" s="240"/>
      <c r="R139" s="243"/>
      <c r="T139" s="244"/>
      <c r="U139" s="240"/>
      <c r="V139" s="240"/>
      <c r="W139" s="240"/>
      <c r="X139" s="240"/>
      <c r="Y139" s="240"/>
      <c r="Z139" s="240"/>
      <c r="AA139" s="245"/>
      <c r="AT139" s="246" t="s">
        <v>201</v>
      </c>
      <c r="AU139" s="246" t="s">
        <v>88</v>
      </c>
      <c r="AV139" s="238" t="s">
        <v>83</v>
      </c>
      <c r="AW139" s="238" t="s">
        <v>33</v>
      </c>
      <c r="AX139" s="238" t="s">
        <v>76</v>
      </c>
      <c r="AY139" s="246" t="s">
        <v>175</v>
      </c>
    </row>
    <row collapsed="false" customFormat="true" customHeight="true" hidden="false" ht="22.5" outlineLevel="0" r="140" s="216">
      <c r="B140" s="217"/>
      <c r="C140" s="218"/>
      <c r="D140" s="218"/>
      <c r="E140" s="219"/>
      <c r="F140" s="227" t="s">
        <v>1785</v>
      </c>
      <c r="G140" s="227"/>
      <c r="H140" s="227"/>
      <c r="I140" s="227"/>
      <c r="J140" s="218"/>
      <c r="K140" s="221" t="n">
        <v>456</v>
      </c>
      <c r="L140" s="218"/>
      <c r="M140" s="218"/>
      <c r="N140" s="218"/>
      <c r="O140" s="218"/>
      <c r="P140" s="218"/>
      <c r="Q140" s="218"/>
      <c r="R140" s="222"/>
      <c r="T140" s="223"/>
      <c r="U140" s="218"/>
      <c r="V140" s="218"/>
      <c r="W140" s="218"/>
      <c r="X140" s="218"/>
      <c r="Y140" s="218"/>
      <c r="Z140" s="218"/>
      <c r="AA140" s="224"/>
      <c r="AT140" s="225" t="s">
        <v>201</v>
      </c>
      <c r="AU140" s="225" t="s">
        <v>88</v>
      </c>
      <c r="AV140" s="216" t="s">
        <v>88</v>
      </c>
      <c r="AW140" s="216" t="s">
        <v>33</v>
      </c>
      <c r="AX140" s="216" t="s">
        <v>76</v>
      </c>
      <c r="AY140" s="225" t="s">
        <v>175</v>
      </c>
    </row>
    <row collapsed="false" customFormat="true" customHeight="true" hidden="false" ht="22.5" outlineLevel="0" r="141" s="216">
      <c r="B141" s="217"/>
      <c r="C141" s="218"/>
      <c r="D141" s="218"/>
      <c r="E141" s="219"/>
      <c r="F141" s="227" t="s">
        <v>1786</v>
      </c>
      <c r="G141" s="227"/>
      <c r="H141" s="227"/>
      <c r="I141" s="227"/>
      <c r="J141" s="218"/>
      <c r="K141" s="221" t="n">
        <v>68.4</v>
      </c>
      <c r="L141" s="218"/>
      <c r="M141" s="218"/>
      <c r="N141" s="218"/>
      <c r="O141" s="218"/>
      <c r="P141" s="218"/>
      <c r="Q141" s="218"/>
      <c r="R141" s="222"/>
      <c r="T141" s="223"/>
      <c r="U141" s="218"/>
      <c r="V141" s="218"/>
      <c r="W141" s="218"/>
      <c r="X141" s="218"/>
      <c r="Y141" s="218"/>
      <c r="Z141" s="218"/>
      <c r="AA141" s="224"/>
      <c r="AT141" s="225" t="s">
        <v>201</v>
      </c>
      <c r="AU141" s="225" t="s">
        <v>88</v>
      </c>
      <c r="AV141" s="216" t="s">
        <v>88</v>
      </c>
      <c r="AW141" s="216" t="s">
        <v>33</v>
      </c>
      <c r="AX141" s="216" t="s">
        <v>76</v>
      </c>
      <c r="AY141" s="225" t="s">
        <v>175</v>
      </c>
    </row>
    <row collapsed="false" customFormat="true" customHeight="true" hidden="false" ht="22.5" outlineLevel="0" r="142" s="228">
      <c r="B142" s="229"/>
      <c r="C142" s="230"/>
      <c r="D142" s="230"/>
      <c r="E142" s="231"/>
      <c r="F142" s="232" t="s">
        <v>214</v>
      </c>
      <c r="G142" s="232"/>
      <c r="H142" s="232"/>
      <c r="I142" s="232"/>
      <c r="J142" s="230"/>
      <c r="K142" s="233" t="n">
        <v>524.4</v>
      </c>
      <c r="L142" s="230"/>
      <c r="M142" s="230"/>
      <c r="N142" s="230"/>
      <c r="O142" s="230"/>
      <c r="P142" s="230"/>
      <c r="Q142" s="230"/>
      <c r="R142" s="234"/>
      <c r="T142" s="235"/>
      <c r="U142" s="230"/>
      <c r="V142" s="230"/>
      <c r="W142" s="230"/>
      <c r="X142" s="230"/>
      <c r="Y142" s="230"/>
      <c r="Z142" s="230"/>
      <c r="AA142" s="236"/>
      <c r="AT142" s="237" t="s">
        <v>201</v>
      </c>
      <c r="AU142" s="237" t="s">
        <v>88</v>
      </c>
      <c r="AV142" s="228" t="s">
        <v>181</v>
      </c>
      <c r="AW142" s="228" t="s">
        <v>33</v>
      </c>
      <c r="AX142" s="228" t="s">
        <v>83</v>
      </c>
      <c r="AY142" s="237" t="s">
        <v>175</v>
      </c>
    </row>
    <row collapsed="false" customFormat="true" customHeight="true" hidden="false" ht="31.5" outlineLevel="0" r="143" s="32">
      <c r="B143" s="171"/>
      <c r="C143" s="206" t="s">
        <v>365</v>
      </c>
      <c r="D143" s="206" t="s">
        <v>177</v>
      </c>
      <c r="E143" s="207" t="s">
        <v>1787</v>
      </c>
      <c r="F143" s="208" t="s">
        <v>1788</v>
      </c>
      <c r="G143" s="208"/>
      <c r="H143" s="208"/>
      <c r="I143" s="208"/>
      <c r="J143" s="209" t="s">
        <v>180</v>
      </c>
      <c r="K143" s="210" t="n">
        <v>1450</v>
      </c>
      <c r="L143" s="211" t="n">
        <v>0</v>
      </c>
      <c r="M143" s="211"/>
      <c r="N143" s="212" t="n">
        <f aca="false">ROUND(L143*K143,2)</f>
        <v>0</v>
      </c>
      <c r="O143" s="212"/>
      <c r="P143" s="212"/>
      <c r="Q143" s="212"/>
      <c r="R143" s="173"/>
      <c r="T143" s="213"/>
      <c r="U143" s="44" t="s">
        <v>41</v>
      </c>
      <c r="V143" s="34"/>
      <c r="W143" s="214" t="n">
        <f aca="false">V143*K143</f>
        <v>0</v>
      </c>
      <c r="X143" s="214" t="n">
        <v>0</v>
      </c>
      <c r="Y143" s="214" t="n">
        <f aca="false">X143*K143</f>
        <v>0</v>
      </c>
      <c r="Z143" s="214" t="n">
        <v>0</v>
      </c>
      <c r="AA143" s="215" t="n">
        <f aca="false">Z143*K143</f>
        <v>0</v>
      </c>
      <c r="AR143" s="10" t="s">
        <v>181</v>
      </c>
      <c r="AT143" s="10" t="s">
        <v>177</v>
      </c>
      <c r="AU143" s="10" t="s">
        <v>88</v>
      </c>
      <c r="AY143" s="10" t="s">
        <v>175</v>
      </c>
      <c r="BE143" s="134" t="n">
        <f aca="false">IF(U143="základní",N143,0)</f>
        <v>0</v>
      </c>
      <c r="BF143" s="134" t="n">
        <f aca="false">IF(U143="snížená",N143,0)</f>
        <v>0</v>
      </c>
      <c r="BG143" s="134" t="n">
        <f aca="false">IF(U143="zákl. přenesená",N143,0)</f>
        <v>0</v>
      </c>
      <c r="BH143" s="134" t="n">
        <f aca="false">IF(U143="sníž. přenesená",N143,0)</f>
        <v>0</v>
      </c>
      <c r="BI143" s="134" t="n">
        <f aca="false">IF(U143="nulová",N143,0)</f>
        <v>0</v>
      </c>
      <c r="BJ143" s="10" t="s">
        <v>83</v>
      </c>
      <c r="BK143" s="134" t="n">
        <f aca="false">ROUND(L143*K143,2)</f>
        <v>0</v>
      </c>
      <c r="BL143" s="10" t="s">
        <v>181</v>
      </c>
      <c r="BM143" s="10" t="s">
        <v>1789</v>
      </c>
    </row>
    <row collapsed="false" customFormat="true" customHeight="true" hidden="false" ht="22.5" outlineLevel="0" r="144" s="32">
      <c r="B144" s="171"/>
      <c r="C144" s="248" t="s">
        <v>9</v>
      </c>
      <c r="D144" s="248" t="s">
        <v>295</v>
      </c>
      <c r="E144" s="249" t="s">
        <v>1790</v>
      </c>
      <c r="F144" s="250" t="s">
        <v>1791</v>
      </c>
      <c r="G144" s="250"/>
      <c r="H144" s="250"/>
      <c r="I144" s="250"/>
      <c r="J144" s="251" t="s">
        <v>198</v>
      </c>
      <c r="K144" s="252" t="n">
        <v>2755</v>
      </c>
      <c r="L144" s="253" t="n">
        <v>0</v>
      </c>
      <c r="M144" s="253"/>
      <c r="N144" s="254" t="n">
        <f aca="false">ROUND(L144*K144,2)</f>
        <v>0</v>
      </c>
      <c r="O144" s="254"/>
      <c r="P144" s="254"/>
      <c r="Q144" s="254"/>
      <c r="R144" s="173"/>
      <c r="T144" s="213"/>
      <c r="U144" s="44" t="s">
        <v>41</v>
      </c>
      <c r="V144" s="34"/>
      <c r="W144" s="214" t="n">
        <f aca="false">V144*K144</f>
        <v>0</v>
      </c>
      <c r="X144" s="214" t="n">
        <v>1</v>
      </c>
      <c r="Y144" s="214" t="n">
        <f aca="false">X144*K144</f>
        <v>2755</v>
      </c>
      <c r="Z144" s="214" t="n">
        <v>0</v>
      </c>
      <c r="AA144" s="215" t="n">
        <f aca="false">Z144*K144</f>
        <v>0</v>
      </c>
      <c r="AR144" s="10" t="s">
        <v>258</v>
      </c>
      <c r="AT144" s="10" t="s">
        <v>295</v>
      </c>
      <c r="AU144" s="10" t="s">
        <v>88</v>
      </c>
      <c r="AY144" s="10" t="s">
        <v>175</v>
      </c>
      <c r="BE144" s="134" t="n">
        <f aca="false">IF(U144="základní",N144,0)</f>
        <v>0</v>
      </c>
      <c r="BF144" s="134" t="n">
        <f aca="false">IF(U144="snížená",N144,0)</f>
        <v>0</v>
      </c>
      <c r="BG144" s="134" t="n">
        <f aca="false">IF(U144="zákl. přenesená",N144,0)</f>
        <v>0</v>
      </c>
      <c r="BH144" s="134" t="n">
        <f aca="false">IF(U144="sníž. přenesená",N144,0)</f>
        <v>0</v>
      </c>
      <c r="BI144" s="134" t="n">
        <f aca="false">IF(U144="nulová",N144,0)</f>
        <v>0</v>
      </c>
      <c r="BJ144" s="10" t="s">
        <v>83</v>
      </c>
      <c r="BK144" s="134" t="n">
        <f aca="false">ROUND(L144*K144,2)</f>
        <v>0</v>
      </c>
      <c r="BL144" s="10" t="s">
        <v>181</v>
      </c>
      <c r="BM144" s="10" t="s">
        <v>1792</v>
      </c>
    </row>
    <row collapsed="false" customFormat="true" customHeight="true" hidden="false" ht="22.5" outlineLevel="0" r="145" s="216">
      <c r="B145" s="217"/>
      <c r="C145" s="218"/>
      <c r="D145" s="218"/>
      <c r="E145" s="219"/>
      <c r="F145" s="220" t="s">
        <v>1793</v>
      </c>
      <c r="G145" s="220"/>
      <c r="H145" s="220"/>
      <c r="I145" s="220"/>
      <c r="J145" s="218"/>
      <c r="K145" s="221" t="n">
        <v>2755</v>
      </c>
      <c r="L145" s="218"/>
      <c r="M145" s="218"/>
      <c r="N145" s="218"/>
      <c r="O145" s="218"/>
      <c r="P145" s="218"/>
      <c r="Q145" s="218"/>
      <c r="R145" s="222"/>
      <c r="T145" s="223"/>
      <c r="U145" s="218"/>
      <c r="V145" s="218"/>
      <c r="W145" s="218"/>
      <c r="X145" s="218"/>
      <c r="Y145" s="218"/>
      <c r="Z145" s="218"/>
      <c r="AA145" s="224"/>
      <c r="AT145" s="225" t="s">
        <v>201</v>
      </c>
      <c r="AU145" s="225" t="s">
        <v>88</v>
      </c>
      <c r="AV145" s="216" t="s">
        <v>88</v>
      </c>
      <c r="AW145" s="216" t="s">
        <v>33</v>
      </c>
      <c r="AX145" s="216" t="s">
        <v>83</v>
      </c>
      <c r="AY145" s="225" t="s">
        <v>175</v>
      </c>
    </row>
    <row collapsed="false" customFormat="true" customHeight="true" hidden="false" ht="22.5" outlineLevel="0" r="146" s="32">
      <c r="B146" s="171"/>
      <c r="C146" s="206" t="s">
        <v>10</v>
      </c>
      <c r="D146" s="206" t="s">
        <v>177</v>
      </c>
      <c r="E146" s="207" t="s">
        <v>192</v>
      </c>
      <c r="F146" s="208" t="s">
        <v>193</v>
      </c>
      <c r="G146" s="208"/>
      <c r="H146" s="208"/>
      <c r="I146" s="208"/>
      <c r="J146" s="209" t="s">
        <v>180</v>
      </c>
      <c r="K146" s="210" t="n">
        <v>524.4</v>
      </c>
      <c r="L146" s="211" t="n">
        <v>0</v>
      </c>
      <c r="M146" s="211"/>
      <c r="N146" s="212" t="n">
        <f aca="false">ROUND(L146*K146,2)</f>
        <v>0</v>
      </c>
      <c r="O146" s="212"/>
      <c r="P146" s="212"/>
      <c r="Q146" s="212"/>
      <c r="R146" s="173"/>
      <c r="T146" s="213"/>
      <c r="U146" s="44" t="s">
        <v>41</v>
      </c>
      <c r="V146" s="34"/>
      <c r="W146" s="214" t="n">
        <f aca="false">V146*K146</f>
        <v>0</v>
      </c>
      <c r="X146" s="214" t="n">
        <v>0</v>
      </c>
      <c r="Y146" s="214" t="n">
        <f aca="false">X146*K146</f>
        <v>0</v>
      </c>
      <c r="Z146" s="214" t="n">
        <v>0</v>
      </c>
      <c r="AA146" s="215" t="n">
        <f aca="false">Z146*K146</f>
        <v>0</v>
      </c>
      <c r="AR146" s="10" t="s">
        <v>181</v>
      </c>
      <c r="AT146" s="10" t="s">
        <v>177</v>
      </c>
      <c r="AU146" s="10" t="s">
        <v>88</v>
      </c>
      <c r="AY146" s="10" t="s">
        <v>175</v>
      </c>
      <c r="BE146" s="134" t="n">
        <f aca="false">IF(U146="základní",N146,0)</f>
        <v>0</v>
      </c>
      <c r="BF146" s="134" t="n">
        <f aca="false">IF(U146="snížená",N146,0)</f>
        <v>0</v>
      </c>
      <c r="BG146" s="134" t="n">
        <f aca="false">IF(U146="zákl. přenesená",N146,0)</f>
        <v>0</v>
      </c>
      <c r="BH146" s="134" t="n">
        <f aca="false">IF(U146="sníž. přenesená",N146,0)</f>
        <v>0</v>
      </c>
      <c r="BI146" s="134" t="n">
        <f aca="false">IF(U146="nulová",N146,0)</f>
        <v>0</v>
      </c>
      <c r="BJ146" s="10" t="s">
        <v>83</v>
      </c>
      <c r="BK146" s="134" t="n">
        <f aca="false">ROUND(L146*K146,2)</f>
        <v>0</v>
      </c>
      <c r="BL146" s="10" t="s">
        <v>181</v>
      </c>
      <c r="BM146" s="10" t="s">
        <v>1794</v>
      </c>
    </row>
    <row collapsed="false" customFormat="true" customHeight="true" hidden="false" ht="31.5" outlineLevel="0" r="147" s="32">
      <c r="B147" s="171"/>
      <c r="C147" s="206" t="s">
        <v>339</v>
      </c>
      <c r="D147" s="206" t="s">
        <v>177</v>
      </c>
      <c r="E147" s="207" t="s">
        <v>196</v>
      </c>
      <c r="F147" s="208" t="s">
        <v>197</v>
      </c>
      <c r="G147" s="208"/>
      <c r="H147" s="208"/>
      <c r="I147" s="208"/>
      <c r="J147" s="209" t="s">
        <v>198</v>
      </c>
      <c r="K147" s="210" t="n">
        <v>996.36</v>
      </c>
      <c r="L147" s="211" t="n">
        <v>0</v>
      </c>
      <c r="M147" s="211"/>
      <c r="N147" s="212" t="n">
        <f aca="false">ROUND(L147*K147,2)</f>
        <v>0</v>
      </c>
      <c r="O147" s="212"/>
      <c r="P147" s="212"/>
      <c r="Q147" s="212"/>
      <c r="R147" s="173"/>
      <c r="T147" s="213"/>
      <c r="U147" s="44" t="s">
        <v>41</v>
      </c>
      <c r="V147" s="34"/>
      <c r="W147" s="214" t="n">
        <f aca="false">V147*K147</f>
        <v>0</v>
      </c>
      <c r="X147" s="214" t="n">
        <v>0</v>
      </c>
      <c r="Y147" s="214" t="n">
        <f aca="false">X147*K147</f>
        <v>0</v>
      </c>
      <c r="Z147" s="214" t="n">
        <v>0</v>
      </c>
      <c r="AA147" s="215" t="n">
        <f aca="false">Z147*K147</f>
        <v>0</v>
      </c>
      <c r="AR147" s="10" t="s">
        <v>181</v>
      </c>
      <c r="AT147" s="10" t="s">
        <v>177</v>
      </c>
      <c r="AU147" s="10" t="s">
        <v>88</v>
      </c>
      <c r="AY147" s="10" t="s">
        <v>175</v>
      </c>
      <c r="BE147" s="134" t="n">
        <f aca="false">IF(U147="základní",N147,0)</f>
        <v>0</v>
      </c>
      <c r="BF147" s="134" t="n">
        <f aca="false">IF(U147="snížená",N147,0)</f>
        <v>0</v>
      </c>
      <c r="BG147" s="134" t="n">
        <f aca="false">IF(U147="zákl. přenesená",N147,0)</f>
        <v>0</v>
      </c>
      <c r="BH147" s="134" t="n">
        <f aca="false">IF(U147="sníž. přenesená",N147,0)</f>
        <v>0</v>
      </c>
      <c r="BI147" s="134" t="n">
        <f aca="false">IF(U147="nulová",N147,0)</f>
        <v>0</v>
      </c>
      <c r="BJ147" s="10" t="s">
        <v>83</v>
      </c>
      <c r="BK147" s="134" t="n">
        <f aca="false">ROUND(L147*K147,2)</f>
        <v>0</v>
      </c>
      <c r="BL147" s="10" t="s">
        <v>181</v>
      </c>
      <c r="BM147" s="10" t="s">
        <v>1795</v>
      </c>
    </row>
    <row collapsed="false" customFormat="true" customHeight="true" hidden="false" ht="22.5" outlineLevel="0" r="148" s="216">
      <c r="B148" s="217"/>
      <c r="C148" s="218"/>
      <c r="D148" s="218"/>
      <c r="E148" s="219"/>
      <c r="F148" s="220" t="s">
        <v>1796</v>
      </c>
      <c r="G148" s="220"/>
      <c r="H148" s="220"/>
      <c r="I148" s="220"/>
      <c r="J148" s="218"/>
      <c r="K148" s="221" t="n">
        <v>996.36</v>
      </c>
      <c r="L148" s="218"/>
      <c r="M148" s="218"/>
      <c r="N148" s="218"/>
      <c r="O148" s="218"/>
      <c r="P148" s="218"/>
      <c r="Q148" s="218"/>
      <c r="R148" s="222"/>
      <c r="T148" s="223"/>
      <c r="U148" s="218"/>
      <c r="V148" s="218"/>
      <c r="W148" s="218"/>
      <c r="X148" s="218"/>
      <c r="Y148" s="218"/>
      <c r="Z148" s="218"/>
      <c r="AA148" s="224"/>
      <c r="AT148" s="225" t="s">
        <v>201</v>
      </c>
      <c r="AU148" s="225" t="s">
        <v>88</v>
      </c>
      <c r="AV148" s="216" t="s">
        <v>88</v>
      </c>
      <c r="AW148" s="216" t="s">
        <v>33</v>
      </c>
      <c r="AX148" s="216" t="s">
        <v>83</v>
      </c>
      <c r="AY148" s="225" t="s">
        <v>175</v>
      </c>
    </row>
    <row collapsed="false" customFormat="true" customHeight="true" hidden="false" ht="31.5" outlineLevel="0" r="149" s="32">
      <c r="B149" s="171"/>
      <c r="C149" s="206" t="s">
        <v>669</v>
      </c>
      <c r="D149" s="206" t="s">
        <v>177</v>
      </c>
      <c r="E149" s="207" t="s">
        <v>1797</v>
      </c>
      <c r="F149" s="208" t="s">
        <v>1798</v>
      </c>
      <c r="G149" s="208"/>
      <c r="H149" s="208"/>
      <c r="I149" s="208"/>
      <c r="J149" s="209" t="s">
        <v>221</v>
      </c>
      <c r="K149" s="210" t="n">
        <v>1460</v>
      </c>
      <c r="L149" s="211" t="n">
        <v>0</v>
      </c>
      <c r="M149" s="211"/>
      <c r="N149" s="212" t="n">
        <f aca="false">ROUND(L149*K149,2)</f>
        <v>0</v>
      </c>
      <c r="O149" s="212"/>
      <c r="P149" s="212"/>
      <c r="Q149" s="212"/>
      <c r="R149" s="173"/>
      <c r="T149" s="213"/>
      <c r="U149" s="44" t="s">
        <v>41</v>
      </c>
      <c r="V149" s="34"/>
      <c r="W149" s="214" t="n">
        <f aca="false">V149*K149</f>
        <v>0</v>
      </c>
      <c r="X149" s="214" t="n">
        <v>0</v>
      </c>
      <c r="Y149" s="214" t="n">
        <f aca="false">X149*K149</f>
        <v>0</v>
      </c>
      <c r="Z149" s="214" t="n">
        <v>0</v>
      </c>
      <c r="AA149" s="215" t="n">
        <f aca="false">Z149*K149</f>
        <v>0</v>
      </c>
      <c r="AR149" s="10" t="s">
        <v>181</v>
      </c>
      <c r="AT149" s="10" t="s">
        <v>177</v>
      </c>
      <c r="AU149" s="10" t="s">
        <v>88</v>
      </c>
      <c r="AY149" s="10" t="s">
        <v>175</v>
      </c>
      <c r="BE149" s="134" t="n">
        <f aca="false">IF(U149="základní",N149,0)</f>
        <v>0</v>
      </c>
      <c r="BF149" s="134" t="n">
        <f aca="false">IF(U149="snížená",N149,0)</f>
        <v>0</v>
      </c>
      <c r="BG149" s="134" t="n">
        <f aca="false">IF(U149="zákl. přenesená",N149,0)</f>
        <v>0</v>
      </c>
      <c r="BH149" s="134" t="n">
        <f aca="false">IF(U149="sníž. přenesená",N149,0)</f>
        <v>0</v>
      </c>
      <c r="BI149" s="134" t="n">
        <f aca="false">IF(U149="nulová",N149,0)</f>
        <v>0</v>
      </c>
      <c r="BJ149" s="10" t="s">
        <v>83</v>
      </c>
      <c r="BK149" s="134" t="n">
        <f aca="false">ROUND(L149*K149,2)</f>
        <v>0</v>
      </c>
      <c r="BL149" s="10" t="s">
        <v>181</v>
      </c>
      <c r="BM149" s="10" t="s">
        <v>1799</v>
      </c>
    </row>
    <row collapsed="false" customFormat="true" customHeight="true" hidden="false" ht="31.5" outlineLevel="0" r="150" s="32">
      <c r="B150" s="171"/>
      <c r="C150" s="206" t="s">
        <v>677</v>
      </c>
      <c r="D150" s="206" t="s">
        <v>177</v>
      </c>
      <c r="E150" s="207" t="s">
        <v>1800</v>
      </c>
      <c r="F150" s="208" t="s">
        <v>1801</v>
      </c>
      <c r="G150" s="208"/>
      <c r="H150" s="208"/>
      <c r="I150" s="208"/>
      <c r="J150" s="209" t="s">
        <v>221</v>
      </c>
      <c r="K150" s="210" t="n">
        <v>1460</v>
      </c>
      <c r="L150" s="211" t="n">
        <v>0</v>
      </c>
      <c r="M150" s="211"/>
      <c r="N150" s="212" t="n">
        <f aca="false">ROUND(L150*K150,2)</f>
        <v>0</v>
      </c>
      <c r="O150" s="212"/>
      <c r="P150" s="212"/>
      <c r="Q150" s="212"/>
      <c r="R150" s="173"/>
      <c r="T150" s="213"/>
      <c r="U150" s="44" t="s">
        <v>41</v>
      </c>
      <c r="V150" s="34"/>
      <c r="W150" s="214" t="n">
        <f aca="false">V150*K150</f>
        <v>0</v>
      </c>
      <c r="X150" s="214" t="n">
        <v>0</v>
      </c>
      <c r="Y150" s="214" t="n">
        <f aca="false">X150*K150</f>
        <v>0</v>
      </c>
      <c r="Z150" s="214" t="n">
        <v>0</v>
      </c>
      <c r="AA150" s="215" t="n">
        <f aca="false">Z150*K150</f>
        <v>0</v>
      </c>
      <c r="AR150" s="10" t="s">
        <v>181</v>
      </c>
      <c r="AT150" s="10" t="s">
        <v>177</v>
      </c>
      <c r="AU150" s="10" t="s">
        <v>88</v>
      </c>
      <c r="AY150" s="10" t="s">
        <v>175</v>
      </c>
      <c r="BE150" s="134" t="n">
        <f aca="false">IF(U150="základní",N150,0)</f>
        <v>0</v>
      </c>
      <c r="BF150" s="134" t="n">
        <f aca="false">IF(U150="snížená",N150,0)</f>
        <v>0</v>
      </c>
      <c r="BG150" s="134" t="n">
        <f aca="false">IF(U150="zákl. přenesená",N150,0)</f>
        <v>0</v>
      </c>
      <c r="BH150" s="134" t="n">
        <f aca="false">IF(U150="sníž. přenesená",N150,0)</f>
        <v>0</v>
      </c>
      <c r="BI150" s="134" t="n">
        <f aca="false">IF(U150="nulová",N150,0)</f>
        <v>0</v>
      </c>
      <c r="BJ150" s="10" t="s">
        <v>83</v>
      </c>
      <c r="BK150" s="134" t="n">
        <f aca="false">ROUND(L150*K150,2)</f>
        <v>0</v>
      </c>
      <c r="BL150" s="10" t="s">
        <v>181</v>
      </c>
      <c r="BM150" s="10" t="s">
        <v>1802</v>
      </c>
    </row>
    <row collapsed="false" customFormat="true" customHeight="true" hidden="false" ht="22.5" outlineLevel="0" r="151" s="32">
      <c r="B151" s="171"/>
      <c r="C151" s="248" t="s">
        <v>691</v>
      </c>
      <c r="D151" s="248" t="s">
        <v>295</v>
      </c>
      <c r="E151" s="249" t="s">
        <v>1803</v>
      </c>
      <c r="F151" s="250" t="s">
        <v>1804</v>
      </c>
      <c r="G151" s="250"/>
      <c r="H151" s="250"/>
      <c r="I151" s="250"/>
      <c r="J151" s="251" t="s">
        <v>180</v>
      </c>
      <c r="K151" s="252" t="n">
        <v>21.9</v>
      </c>
      <c r="L151" s="253" t="n">
        <v>0</v>
      </c>
      <c r="M151" s="253"/>
      <c r="N151" s="254" t="n">
        <f aca="false">ROUND(L151*K151,2)</f>
        <v>0</v>
      </c>
      <c r="O151" s="254"/>
      <c r="P151" s="254"/>
      <c r="Q151" s="254"/>
      <c r="R151" s="173"/>
      <c r="T151" s="213"/>
      <c r="U151" s="44" t="s">
        <v>41</v>
      </c>
      <c r="V151" s="34"/>
      <c r="W151" s="214" t="n">
        <f aca="false">V151*K151</f>
        <v>0</v>
      </c>
      <c r="X151" s="214" t="n">
        <v>0.21</v>
      </c>
      <c r="Y151" s="214" t="n">
        <f aca="false">X151*K151</f>
        <v>4.599</v>
      </c>
      <c r="Z151" s="214" t="n">
        <v>0</v>
      </c>
      <c r="AA151" s="215" t="n">
        <f aca="false">Z151*K151</f>
        <v>0</v>
      </c>
      <c r="AR151" s="10" t="s">
        <v>258</v>
      </c>
      <c r="AT151" s="10" t="s">
        <v>295</v>
      </c>
      <c r="AU151" s="10" t="s">
        <v>88</v>
      </c>
      <c r="AY151" s="10" t="s">
        <v>175</v>
      </c>
      <c r="BE151" s="134" t="n">
        <f aca="false">IF(U151="základní",N151,0)</f>
        <v>0</v>
      </c>
      <c r="BF151" s="134" t="n">
        <f aca="false">IF(U151="snížená",N151,0)</f>
        <v>0</v>
      </c>
      <c r="BG151" s="134" t="n">
        <f aca="false">IF(U151="zákl. přenesená",N151,0)</f>
        <v>0</v>
      </c>
      <c r="BH151" s="134" t="n">
        <f aca="false">IF(U151="sníž. přenesená",N151,0)</f>
        <v>0</v>
      </c>
      <c r="BI151" s="134" t="n">
        <f aca="false">IF(U151="nulová",N151,0)</f>
        <v>0</v>
      </c>
      <c r="BJ151" s="10" t="s">
        <v>83</v>
      </c>
      <c r="BK151" s="134" t="n">
        <f aca="false">ROUND(L151*K151,2)</f>
        <v>0</v>
      </c>
      <c r="BL151" s="10" t="s">
        <v>181</v>
      </c>
      <c r="BM151" s="10" t="s">
        <v>1805</v>
      </c>
    </row>
    <row collapsed="false" customFormat="true" customHeight="true" hidden="false" ht="22.5" outlineLevel="0" r="152" s="32">
      <c r="B152" s="171"/>
      <c r="C152" s="248" t="s">
        <v>1238</v>
      </c>
      <c r="D152" s="248" t="s">
        <v>295</v>
      </c>
      <c r="E152" s="249" t="s">
        <v>1806</v>
      </c>
      <c r="F152" s="250" t="s">
        <v>1807</v>
      </c>
      <c r="G152" s="250"/>
      <c r="H152" s="250"/>
      <c r="I152" s="250"/>
      <c r="J152" s="251" t="s">
        <v>1148</v>
      </c>
      <c r="K152" s="252" t="n">
        <v>21.9</v>
      </c>
      <c r="L152" s="253" t="n">
        <v>0</v>
      </c>
      <c r="M152" s="253"/>
      <c r="N152" s="254" t="n">
        <f aca="false">ROUND(L152*K152,2)</f>
        <v>0</v>
      </c>
      <c r="O152" s="254"/>
      <c r="P152" s="254"/>
      <c r="Q152" s="254"/>
      <c r="R152" s="173"/>
      <c r="T152" s="213"/>
      <c r="U152" s="44" t="s">
        <v>41</v>
      </c>
      <c r="V152" s="34"/>
      <c r="W152" s="214" t="n">
        <f aca="false">V152*K152</f>
        <v>0</v>
      </c>
      <c r="X152" s="214" t="n">
        <v>0.001</v>
      </c>
      <c r="Y152" s="214" t="n">
        <f aca="false">X152*K152</f>
        <v>0.0219</v>
      </c>
      <c r="Z152" s="214" t="n">
        <v>0</v>
      </c>
      <c r="AA152" s="215" t="n">
        <f aca="false">Z152*K152</f>
        <v>0</v>
      </c>
      <c r="AR152" s="10" t="s">
        <v>258</v>
      </c>
      <c r="AT152" s="10" t="s">
        <v>295</v>
      </c>
      <c r="AU152" s="10" t="s">
        <v>88</v>
      </c>
      <c r="AY152" s="10" t="s">
        <v>175</v>
      </c>
      <c r="BE152" s="134" t="n">
        <f aca="false">IF(U152="základní",N152,0)</f>
        <v>0</v>
      </c>
      <c r="BF152" s="134" t="n">
        <f aca="false">IF(U152="snížená",N152,0)</f>
        <v>0</v>
      </c>
      <c r="BG152" s="134" t="n">
        <f aca="false">IF(U152="zákl. přenesená",N152,0)</f>
        <v>0</v>
      </c>
      <c r="BH152" s="134" t="n">
        <f aca="false">IF(U152="sníž. přenesená",N152,0)</f>
        <v>0</v>
      </c>
      <c r="BI152" s="134" t="n">
        <f aca="false">IF(U152="nulová",N152,0)</f>
        <v>0</v>
      </c>
      <c r="BJ152" s="10" t="s">
        <v>83</v>
      </c>
      <c r="BK152" s="134" t="n">
        <f aca="false">ROUND(L152*K152,2)</f>
        <v>0</v>
      </c>
      <c r="BL152" s="10" t="s">
        <v>181</v>
      </c>
      <c r="BM152" s="10" t="s">
        <v>1808</v>
      </c>
    </row>
    <row collapsed="false" customFormat="true" customHeight="true" hidden="false" ht="22.5" outlineLevel="0" r="153" s="216">
      <c r="B153" s="217"/>
      <c r="C153" s="218"/>
      <c r="D153" s="218"/>
      <c r="E153" s="219"/>
      <c r="F153" s="220" t="s">
        <v>1809</v>
      </c>
      <c r="G153" s="220"/>
      <c r="H153" s="220"/>
      <c r="I153" s="220"/>
      <c r="J153" s="218"/>
      <c r="K153" s="221" t="n">
        <v>1460</v>
      </c>
      <c r="L153" s="218"/>
      <c r="M153" s="218"/>
      <c r="N153" s="218"/>
      <c r="O153" s="218"/>
      <c r="P153" s="218"/>
      <c r="Q153" s="218"/>
      <c r="R153" s="222"/>
      <c r="T153" s="223"/>
      <c r="U153" s="218"/>
      <c r="V153" s="218"/>
      <c r="W153" s="218"/>
      <c r="X153" s="218"/>
      <c r="Y153" s="218"/>
      <c r="Z153" s="218"/>
      <c r="AA153" s="224"/>
      <c r="AT153" s="225" t="s">
        <v>201</v>
      </c>
      <c r="AU153" s="225" t="s">
        <v>88</v>
      </c>
      <c r="AV153" s="216" t="s">
        <v>88</v>
      </c>
      <c r="AW153" s="216" t="s">
        <v>33</v>
      </c>
      <c r="AX153" s="216" t="s">
        <v>83</v>
      </c>
      <c r="AY153" s="225" t="s">
        <v>175</v>
      </c>
    </row>
    <row collapsed="false" customFormat="true" customHeight="true" hidden="false" ht="22.5" outlineLevel="0" r="154" s="32">
      <c r="B154" s="171"/>
      <c r="C154" s="206" t="s">
        <v>384</v>
      </c>
      <c r="D154" s="206" t="s">
        <v>177</v>
      </c>
      <c r="E154" s="207" t="s">
        <v>1810</v>
      </c>
      <c r="F154" s="208" t="s">
        <v>1811</v>
      </c>
      <c r="G154" s="208"/>
      <c r="H154" s="208"/>
      <c r="I154" s="208"/>
      <c r="J154" s="209" t="s">
        <v>221</v>
      </c>
      <c r="K154" s="210" t="n">
        <v>479</v>
      </c>
      <c r="L154" s="211" t="n">
        <v>0</v>
      </c>
      <c r="M154" s="211"/>
      <c r="N154" s="212" t="n">
        <f aca="false">ROUND(L154*K154,2)</f>
        <v>0</v>
      </c>
      <c r="O154" s="212"/>
      <c r="P154" s="212"/>
      <c r="Q154" s="212"/>
      <c r="R154" s="173"/>
      <c r="T154" s="213"/>
      <c r="U154" s="44" t="s">
        <v>41</v>
      </c>
      <c r="V154" s="34"/>
      <c r="W154" s="214" t="n">
        <f aca="false">V154*K154</f>
        <v>0</v>
      </c>
      <c r="X154" s="214" t="n">
        <v>0</v>
      </c>
      <c r="Y154" s="214" t="n">
        <f aca="false">X154*K154</f>
        <v>0</v>
      </c>
      <c r="Z154" s="214" t="n">
        <v>0</v>
      </c>
      <c r="AA154" s="215" t="n">
        <f aca="false">Z154*K154</f>
        <v>0</v>
      </c>
      <c r="AR154" s="10" t="s">
        <v>181</v>
      </c>
      <c r="AT154" s="10" t="s">
        <v>177</v>
      </c>
      <c r="AU154" s="10" t="s">
        <v>88</v>
      </c>
      <c r="AY154" s="10" t="s">
        <v>175</v>
      </c>
      <c r="BE154" s="134" t="n">
        <f aca="false">IF(U154="základní",N154,0)</f>
        <v>0</v>
      </c>
      <c r="BF154" s="134" t="n">
        <f aca="false">IF(U154="snížená",N154,0)</f>
        <v>0</v>
      </c>
      <c r="BG154" s="134" t="n">
        <f aca="false">IF(U154="zákl. přenesená",N154,0)</f>
        <v>0</v>
      </c>
      <c r="BH154" s="134" t="n">
        <f aca="false">IF(U154="sníž. přenesená",N154,0)</f>
        <v>0</v>
      </c>
      <c r="BI154" s="134" t="n">
        <f aca="false">IF(U154="nulová",N154,0)</f>
        <v>0</v>
      </c>
      <c r="BJ154" s="10" t="s">
        <v>83</v>
      </c>
      <c r="BK154" s="134" t="n">
        <f aca="false">ROUND(L154*K154,2)</f>
        <v>0</v>
      </c>
      <c r="BL154" s="10" t="s">
        <v>181</v>
      </c>
      <c r="BM154" s="10" t="s">
        <v>1812</v>
      </c>
    </row>
    <row collapsed="false" customFormat="true" customHeight="true" hidden="false" ht="22.5" outlineLevel="0" r="155" s="32">
      <c r="B155" s="171"/>
      <c r="C155" s="206" t="s">
        <v>658</v>
      </c>
      <c r="D155" s="206" t="s">
        <v>177</v>
      </c>
      <c r="E155" s="207" t="s">
        <v>1813</v>
      </c>
      <c r="F155" s="208" t="s">
        <v>1814</v>
      </c>
      <c r="G155" s="208"/>
      <c r="H155" s="208"/>
      <c r="I155" s="208"/>
      <c r="J155" s="209" t="s">
        <v>221</v>
      </c>
      <c r="K155" s="210" t="n">
        <v>609.5</v>
      </c>
      <c r="L155" s="211" t="n">
        <v>0</v>
      </c>
      <c r="M155" s="211"/>
      <c r="N155" s="212" t="n">
        <f aca="false">ROUND(L155*K155,2)</f>
        <v>0</v>
      </c>
      <c r="O155" s="212"/>
      <c r="P155" s="212"/>
      <c r="Q155" s="212"/>
      <c r="R155" s="173"/>
      <c r="T155" s="213"/>
      <c r="U155" s="44" t="s">
        <v>41</v>
      </c>
      <c r="V155" s="34"/>
      <c r="W155" s="214" t="n">
        <f aca="false">V155*K155</f>
        <v>0</v>
      </c>
      <c r="X155" s="214" t="n">
        <v>0</v>
      </c>
      <c r="Y155" s="214" t="n">
        <f aca="false">X155*K155</f>
        <v>0</v>
      </c>
      <c r="Z155" s="214" t="n">
        <v>0</v>
      </c>
      <c r="AA155" s="215" t="n">
        <f aca="false">Z155*K155</f>
        <v>0</v>
      </c>
      <c r="AR155" s="10" t="s">
        <v>181</v>
      </c>
      <c r="AT155" s="10" t="s">
        <v>177</v>
      </c>
      <c r="AU155" s="10" t="s">
        <v>88</v>
      </c>
      <c r="AY155" s="10" t="s">
        <v>175</v>
      </c>
      <c r="BE155" s="134" t="n">
        <f aca="false">IF(U155="základní",N155,0)</f>
        <v>0</v>
      </c>
      <c r="BF155" s="134" t="n">
        <f aca="false">IF(U155="snížená",N155,0)</f>
        <v>0</v>
      </c>
      <c r="BG155" s="134" t="n">
        <f aca="false">IF(U155="zákl. přenesená",N155,0)</f>
        <v>0</v>
      </c>
      <c r="BH155" s="134" t="n">
        <f aca="false">IF(U155="sníž. přenesená",N155,0)</f>
        <v>0</v>
      </c>
      <c r="BI155" s="134" t="n">
        <f aca="false">IF(U155="nulová",N155,0)</f>
        <v>0</v>
      </c>
      <c r="BJ155" s="10" t="s">
        <v>83</v>
      </c>
      <c r="BK155" s="134" t="n">
        <f aca="false">ROUND(L155*K155,2)</f>
        <v>0</v>
      </c>
      <c r="BL155" s="10" t="s">
        <v>181</v>
      </c>
      <c r="BM155" s="10" t="s">
        <v>1815</v>
      </c>
    </row>
    <row collapsed="false" customFormat="true" customHeight="true" hidden="false" ht="22.5" outlineLevel="0" r="156" s="216">
      <c r="B156" s="217"/>
      <c r="C156" s="218"/>
      <c r="D156" s="218"/>
      <c r="E156" s="219"/>
      <c r="F156" s="220" t="s">
        <v>1816</v>
      </c>
      <c r="G156" s="220"/>
      <c r="H156" s="220"/>
      <c r="I156" s="220"/>
      <c r="J156" s="218"/>
      <c r="K156" s="221" t="n">
        <v>609.5</v>
      </c>
      <c r="L156" s="218"/>
      <c r="M156" s="218"/>
      <c r="N156" s="218"/>
      <c r="O156" s="218"/>
      <c r="P156" s="218"/>
      <c r="Q156" s="218"/>
      <c r="R156" s="222"/>
      <c r="T156" s="223"/>
      <c r="U156" s="218"/>
      <c r="V156" s="218"/>
      <c r="W156" s="218"/>
      <c r="X156" s="218"/>
      <c r="Y156" s="218"/>
      <c r="Z156" s="218"/>
      <c r="AA156" s="224"/>
      <c r="AT156" s="225" t="s">
        <v>201</v>
      </c>
      <c r="AU156" s="225" t="s">
        <v>88</v>
      </c>
      <c r="AV156" s="216" t="s">
        <v>88</v>
      </c>
      <c r="AW156" s="216" t="s">
        <v>33</v>
      </c>
      <c r="AX156" s="216" t="s">
        <v>83</v>
      </c>
      <c r="AY156" s="225" t="s">
        <v>175</v>
      </c>
    </row>
    <row collapsed="false" customFormat="true" customHeight="true" hidden="false" ht="29.85" outlineLevel="0" r="157" s="193">
      <c r="B157" s="194"/>
      <c r="C157" s="195"/>
      <c r="D157" s="204" t="s">
        <v>1487</v>
      </c>
      <c r="E157" s="204"/>
      <c r="F157" s="204"/>
      <c r="G157" s="204"/>
      <c r="H157" s="204"/>
      <c r="I157" s="204"/>
      <c r="J157" s="204"/>
      <c r="K157" s="204"/>
      <c r="L157" s="204"/>
      <c r="M157" s="204"/>
      <c r="N157" s="205" t="n">
        <f aca="false">BK157</f>
        <v>0</v>
      </c>
      <c r="O157" s="205"/>
      <c r="P157" s="205"/>
      <c r="Q157" s="205"/>
      <c r="R157" s="197"/>
      <c r="T157" s="198"/>
      <c r="U157" s="195"/>
      <c r="V157" s="195"/>
      <c r="W157" s="199" t="n">
        <f aca="false">SUM(W158:W166)</f>
        <v>0</v>
      </c>
      <c r="X157" s="195"/>
      <c r="Y157" s="199" t="n">
        <f aca="false">SUM(Y158:Y166)</f>
        <v>47.046</v>
      </c>
      <c r="Z157" s="195"/>
      <c r="AA157" s="200" t="n">
        <f aca="false">SUM(AA158:AA166)</f>
        <v>0</v>
      </c>
      <c r="AR157" s="201" t="s">
        <v>83</v>
      </c>
      <c r="AT157" s="202" t="s">
        <v>75</v>
      </c>
      <c r="AU157" s="202" t="s">
        <v>83</v>
      </c>
      <c r="AY157" s="201" t="s">
        <v>175</v>
      </c>
      <c r="BK157" s="203" t="n">
        <f aca="false">SUM(BK158:BK166)</f>
        <v>0</v>
      </c>
    </row>
    <row collapsed="false" customFormat="true" customHeight="true" hidden="false" ht="31.5" outlineLevel="0" r="158" s="32">
      <c r="B158" s="171"/>
      <c r="C158" s="206" t="s">
        <v>723</v>
      </c>
      <c r="D158" s="206" t="s">
        <v>177</v>
      </c>
      <c r="E158" s="207" t="s">
        <v>1817</v>
      </c>
      <c r="F158" s="208" t="s">
        <v>1818</v>
      </c>
      <c r="G158" s="208"/>
      <c r="H158" s="208"/>
      <c r="I158" s="208"/>
      <c r="J158" s="209" t="s">
        <v>699</v>
      </c>
      <c r="K158" s="210" t="n">
        <v>25</v>
      </c>
      <c r="L158" s="211" t="n">
        <v>0</v>
      </c>
      <c r="M158" s="211"/>
      <c r="N158" s="212" t="n">
        <f aca="false">ROUND(L158*K158,2)</f>
        <v>0</v>
      </c>
      <c r="O158" s="212"/>
      <c r="P158" s="212"/>
      <c r="Q158" s="212"/>
      <c r="R158" s="173"/>
      <c r="T158" s="213"/>
      <c r="U158" s="44" t="s">
        <v>41</v>
      </c>
      <c r="V158" s="34"/>
      <c r="W158" s="214" t="n">
        <f aca="false">V158*K158</f>
        <v>0</v>
      </c>
      <c r="X158" s="214" t="n">
        <v>0.06702</v>
      </c>
      <c r="Y158" s="214" t="n">
        <f aca="false">X158*K158</f>
        <v>1.6755</v>
      </c>
      <c r="Z158" s="214" t="n">
        <v>0</v>
      </c>
      <c r="AA158" s="215" t="n">
        <f aca="false">Z158*K158</f>
        <v>0</v>
      </c>
      <c r="AR158" s="10" t="s">
        <v>181</v>
      </c>
      <c r="AT158" s="10" t="s">
        <v>177</v>
      </c>
      <c r="AU158" s="10" t="s">
        <v>88</v>
      </c>
      <c r="AY158" s="10" t="s">
        <v>175</v>
      </c>
      <c r="BE158" s="134" t="n">
        <f aca="false">IF(U158="základní",N158,0)</f>
        <v>0</v>
      </c>
      <c r="BF158" s="134" t="n">
        <f aca="false">IF(U158="snížená",N158,0)</f>
        <v>0</v>
      </c>
      <c r="BG158" s="134" t="n">
        <f aca="false">IF(U158="zákl. přenesená",N158,0)</f>
        <v>0</v>
      </c>
      <c r="BH158" s="134" t="n">
        <f aca="false">IF(U158="sníž. přenesená",N158,0)</f>
        <v>0</v>
      </c>
      <c r="BI158" s="134" t="n">
        <f aca="false">IF(U158="nulová",N158,0)</f>
        <v>0</v>
      </c>
      <c r="BJ158" s="10" t="s">
        <v>83</v>
      </c>
      <c r="BK158" s="134" t="n">
        <f aca="false">ROUND(L158*K158,2)</f>
        <v>0</v>
      </c>
      <c r="BL158" s="10" t="s">
        <v>181</v>
      </c>
      <c r="BM158" s="10" t="s">
        <v>1819</v>
      </c>
    </row>
    <row collapsed="false" customFormat="true" customHeight="true" hidden="false" ht="22.5" outlineLevel="0" r="159" s="216">
      <c r="B159" s="217"/>
      <c r="C159" s="218"/>
      <c r="D159" s="218"/>
      <c r="E159" s="219"/>
      <c r="F159" s="220" t="s">
        <v>403</v>
      </c>
      <c r="G159" s="220"/>
      <c r="H159" s="220"/>
      <c r="I159" s="220"/>
      <c r="J159" s="218"/>
      <c r="K159" s="221" t="n">
        <v>25</v>
      </c>
      <c r="L159" s="218"/>
      <c r="M159" s="218"/>
      <c r="N159" s="218"/>
      <c r="O159" s="218"/>
      <c r="P159" s="218"/>
      <c r="Q159" s="218"/>
      <c r="R159" s="222"/>
      <c r="T159" s="223"/>
      <c r="U159" s="218"/>
      <c r="V159" s="218"/>
      <c r="W159" s="218"/>
      <c r="X159" s="218"/>
      <c r="Y159" s="218"/>
      <c r="Z159" s="218"/>
      <c r="AA159" s="224"/>
      <c r="AT159" s="225" t="s">
        <v>201</v>
      </c>
      <c r="AU159" s="225" t="s">
        <v>88</v>
      </c>
      <c r="AV159" s="216" t="s">
        <v>88</v>
      </c>
      <c r="AW159" s="216" t="s">
        <v>33</v>
      </c>
      <c r="AX159" s="216" t="s">
        <v>83</v>
      </c>
      <c r="AY159" s="225" t="s">
        <v>175</v>
      </c>
    </row>
    <row collapsed="false" customFormat="true" customHeight="true" hidden="false" ht="31.5" outlineLevel="0" r="160" s="32">
      <c r="B160" s="171"/>
      <c r="C160" s="206" t="s">
        <v>735</v>
      </c>
      <c r="D160" s="206" t="s">
        <v>177</v>
      </c>
      <c r="E160" s="207" t="s">
        <v>1820</v>
      </c>
      <c r="F160" s="208" t="s">
        <v>1821</v>
      </c>
      <c r="G160" s="208"/>
      <c r="H160" s="208"/>
      <c r="I160" s="208"/>
      <c r="J160" s="209" t="s">
        <v>699</v>
      </c>
      <c r="K160" s="210" t="n">
        <v>250</v>
      </c>
      <c r="L160" s="211" t="n">
        <v>0</v>
      </c>
      <c r="M160" s="211"/>
      <c r="N160" s="212" t="n">
        <f aca="false">ROUND(L160*K160,2)</f>
        <v>0</v>
      </c>
      <c r="O160" s="212"/>
      <c r="P160" s="212"/>
      <c r="Q160" s="212"/>
      <c r="R160" s="173"/>
      <c r="T160" s="213"/>
      <c r="U160" s="44" t="s">
        <v>41</v>
      </c>
      <c r="V160" s="34"/>
      <c r="W160" s="214" t="n">
        <f aca="false">V160*K160</f>
        <v>0</v>
      </c>
      <c r="X160" s="214" t="n">
        <v>0.08266</v>
      </c>
      <c r="Y160" s="214" t="n">
        <f aca="false">X160*K160</f>
        <v>20.665</v>
      </c>
      <c r="Z160" s="214" t="n">
        <v>0</v>
      </c>
      <c r="AA160" s="215" t="n">
        <f aca="false">Z160*K160</f>
        <v>0</v>
      </c>
      <c r="AR160" s="10" t="s">
        <v>181</v>
      </c>
      <c r="AT160" s="10" t="s">
        <v>177</v>
      </c>
      <c r="AU160" s="10" t="s">
        <v>88</v>
      </c>
      <c r="AY160" s="10" t="s">
        <v>175</v>
      </c>
      <c r="BE160" s="134" t="n">
        <f aca="false">IF(U160="základní",N160,0)</f>
        <v>0</v>
      </c>
      <c r="BF160" s="134" t="n">
        <f aca="false">IF(U160="snížená",N160,0)</f>
        <v>0</v>
      </c>
      <c r="BG160" s="134" t="n">
        <f aca="false">IF(U160="zákl. přenesená",N160,0)</f>
        <v>0</v>
      </c>
      <c r="BH160" s="134" t="n">
        <f aca="false">IF(U160="sníž. přenesená",N160,0)</f>
        <v>0</v>
      </c>
      <c r="BI160" s="134" t="n">
        <f aca="false">IF(U160="nulová",N160,0)</f>
        <v>0</v>
      </c>
      <c r="BJ160" s="10" t="s">
        <v>83</v>
      </c>
      <c r="BK160" s="134" t="n">
        <f aca="false">ROUND(L160*K160,2)</f>
        <v>0</v>
      </c>
      <c r="BL160" s="10" t="s">
        <v>181</v>
      </c>
      <c r="BM160" s="10" t="s">
        <v>1822</v>
      </c>
    </row>
    <row collapsed="false" customFormat="true" customHeight="true" hidden="false" ht="22.5" outlineLevel="0" r="161" s="216">
      <c r="B161" s="217"/>
      <c r="C161" s="218"/>
      <c r="D161" s="218"/>
      <c r="E161" s="219"/>
      <c r="F161" s="220" t="s">
        <v>1823</v>
      </c>
      <c r="G161" s="220"/>
      <c r="H161" s="220"/>
      <c r="I161" s="220"/>
      <c r="J161" s="218"/>
      <c r="K161" s="221" t="n">
        <v>250</v>
      </c>
      <c r="L161" s="218"/>
      <c r="M161" s="218"/>
      <c r="N161" s="218"/>
      <c r="O161" s="218"/>
      <c r="P161" s="218"/>
      <c r="Q161" s="218"/>
      <c r="R161" s="222"/>
      <c r="T161" s="223"/>
      <c r="U161" s="218"/>
      <c r="V161" s="218"/>
      <c r="W161" s="218"/>
      <c r="X161" s="218"/>
      <c r="Y161" s="218"/>
      <c r="Z161" s="218"/>
      <c r="AA161" s="224"/>
      <c r="AT161" s="225" t="s">
        <v>201</v>
      </c>
      <c r="AU161" s="225" t="s">
        <v>88</v>
      </c>
      <c r="AV161" s="216" t="s">
        <v>88</v>
      </c>
      <c r="AW161" s="216" t="s">
        <v>33</v>
      </c>
      <c r="AX161" s="216" t="s">
        <v>83</v>
      </c>
      <c r="AY161" s="225" t="s">
        <v>175</v>
      </c>
    </row>
    <row collapsed="false" customFormat="true" customHeight="true" hidden="false" ht="31.5" outlineLevel="0" r="162" s="32">
      <c r="B162" s="171"/>
      <c r="C162" s="248" t="s">
        <v>740</v>
      </c>
      <c r="D162" s="248" t="s">
        <v>295</v>
      </c>
      <c r="E162" s="249" t="s">
        <v>1824</v>
      </c>
      <c r="F162" s="250" t="s">
        <v>1825</v>
      </c>
      <c r="G162" s="250"/>
      <c r="H162" s="250"/>
      <c r="I162" s="250"/>
      <c r="J162" s="251" t="s">
        <v>699</v>
      </c>
      <c r="K162" s="252" t="n">
        <v>25</v>
      </c>
      <c r="L162" s="253" t="n">
        <v>0</v>
      </c>
      <c r="M162" s="253"/>
      <c r="N162" s="254" t="n">
        <f aca="false">ROUND(L162*K162,2)</f>
        <v>0</v>
      </c>
      <c r="O162" s="254"/>
      <c r="P162" s="254"/>
      <c r="Q162" s="254"/>
      <c r="R162" s="173"/>
      <c r="T162" s="213"/>
      <c r="U162" s="44" t="s">
        <v>41</v>
      </c>
      <c r="V162" s="34"/>
      <c r="W162" s="214" t="n">
        <f aca="false">V162*K162</f>
        <v>0</v>
      </c>
      <c r="X162" s="214" t="n">
        <v>0.0505</v>
      </c>
      <c r="Y162" s="214" t="n">
        <f aca="false">X162*K162</f>
        <v>1.2625</v>
      </c>
      <c r="Z162" s="214" t="n">
        <v>0</v>
      </c>
      <c r="AA162" s="215" t="n">
        <f aca="false">Z162*K162</f>
        <v>0</v>
      </c>
      <c r="AR162" s="10" t="s">
        <v>258</v>
      </c>
      <c r="AT162" s="10" t="s">
        <v>295</v>
      </c>
      <c r="AU162" s="10" t="s">
        <v>88</v>
      </c>
      <c r="AY162" s="10" t="s">
        <v>175</v>
      </c>
      <c r="BE162" s="134" t="n">
        <f aca="false">IF(U162="základní",N162,0)</f>
        <v>0</v>
      </c>
      <c r="BF162" s="134" t="n">
        <f aca="false">IF(U162="snížená",N162,0)</f>
        <v>0</v>
      </c>
      <c r="BG162" s="134" t="n">
        <f aca="false">IF(U162="zákl. přenesená",N162,0)</f>
        <v>0</v>
      </c>
      <c r="BH162" s="134" t="n">
        <f aca="false">IF(U162="sníž. přenesená",N162,0)</f>
        <v>0</v>
      </c>
      <c r="BI162" s="134" t="n">
        <f aca="false">IF(U162="nulová",N162,0)</f>
        <v>0</v>
      </c>
      <c r="BJ162" s="10" t="s">
        <v>83</v>
      </c>
      <c r="BK162" s="134" t="n">
        <f aca="false">ROUND(L162*K162,2)</f>
        <v>0</v>
      </c>
      <c r="BL162" s="10" t="s">
        <v>181</v>
      </c>
      <c r="BM162" s="10" t="s">
        <v>1826</v>
      </c>
    </row>
    <row collapsed="false" customFormat="true" customHeight="true" hidden="false" ht="31.5" outlineLevel="0" r="163" s="32">
      <c r="B163" s="171"/>
      <c r="C163" s="248" t="s">
        <v>745</v>
      </c>
      <c r="D163" s="248" t="s">
        <v>295</v>
      </c>
      <c r="E163" s="249" t="s">
        <v>1827</v>
      </c>
      <c r="F163" s="250" t="s">
        <v>1828</v>
      </c>
      <c r="G163" s="250"/>
      <c r="H163" s="250"/>
      <c r="I163" s="250"/>
      <c r="J163" s="251" t="s">
        <v>699</v>
      </c>
      <c r="K163" s="252" t="n">
        <v>60</v>
      </c>
      <c r="L163" s="253" t="n">
        <v>0</v>
      </c>
      <c r="M163" s="253"/>
      <c r="N163" s="254" t="n">
        <f aca="false">ROUND(L163*K163,2)</f>
        <v>0</v>
      </c>
      <c r="O163" s="254"/>
      <c r="P163" s="254"/>
      <c r="Q163" s="254"/>
      <c r="R163" s="173"/>
      <c r="T163" s="213"/>
      <c r="U163" s="44" t="s">
        <v>41</v>
      </c>
      <c r="V163" s="34"/>
      <c r="W163" s="214" t="n">
        <f aca="false">V163*K163</f>
        <v>0</v>
      </c>
      <c r="X163" s="214" t="n">
        <v>0.072</v>
      </c>
      <c r="Y163" s="214" t="n">
        <f aca="false">X163*K163</f>
        <v>4.32</v>
      </c>
      <c r="Z163" s="214" t="n">
        <v>0</v>
      </c>
      <c r="AA163" s="215" t="n">
        <f aca="false">Z163*K163</f>
        <v>0</v>
      </c>
      <c r="AR163" s="10" t="s">
        <v>258</v>
      </c>
      <c r="AT163" s="10" t="s">
        <v>295</v>
      </c>
      <c r="AU163" s="10" t="s">
        <v>88</v>
      </c>
      <c r="AY163" s="10" t="s">
        <v>175</v>
      </c>
      <c r="BE163" s="134" t="n">
        <f aca="false">IF(U163="základní",N163,0)</f>
        <v>0</v>
      </c>
      <c r="BF163" s="134" t="n">
        <f aca="false">IF(U163="snížená",N163,0)</f>
        <v>0</v>
      </c>
      <c r="BG163" s="134" t="n">
        <f aca="false">IF(U163="zákl. přenesená",N163,0)</f>
        <v>0</v>
      </c>
      <c r="BH163" s="134" t="n">
        <f aca="false">IF(U163="sníž. přenesená",N163,0)</f>
        <v>0</v>
      </c>
      <c r="BI163" s="134" t="n">
        <f aca="false">IF(U163="nulová",N163,0)</f>
        <v>0</v>
      </c>
      <c r="BJ163" s="10" t="s">
        <v>83</v>
      </c>
      <c r="BK163" s="134" t="n">
        <f aca="false">ROUND(L163*K163,2)</f>
        <v>0</v>
      </c>
      <c r="BL163" s="10" t="s">
        <v>181</v>
      </c>
      <c r="BM163" s="10" t="s">
        <v>1829</v>
      </c>
    </row>
    <row collapsed="false" customFormat="true" customHeight="true" hidden="false" ht="22.5" outlineLevel="0" r="164" s="32">
      <c r="B164" s="171"/>
      <c r="C164" s="248" t="s">
        <v>795</v>
      </c>
      <c r="D164" s="248" t="s">
        <v>295</v>
      </c>
      <c r="E164" s="249" t="s">
        <v>1830</v>
      </c>
      <c r="F164" s="250" t="s">
        <v>1831</v>
      </c>
      <c r="G164" s="250"/>
      <c r="H164" s="250"/>
      <c r="I164" s="250"/>
      <c r="J164" s="251" t="s">
        <v>699</v>
      </c>
      <c r="K164" s="252" t="n">
        <v>190</v>
      </c>
      <c r="L164" s="253" t="n">
        <v>0</v>
      </c>
      <c r="M164" s="253"/>
      <c r="N164" s="254" t="n">
        <f aca="false">ROUND(L164*K164,2)</f>
        <v>0</v>
      </c>
      <c r="O164" s="254"/>
      <c r="P164" s="254"/>
      <c r="Q164" s="254"/>
      <c r="R164" s="173"/>
      <c r="T164" s="213"/>
      <c r="U164" s="44" t="s">
        <v>41</v>
      </c>
      <c r="V164" s="34"/>
      <c r="W164" s="214" t="n">
        <f aca="false">V164*K164</f>
        <v>0</v>
      </c>
      <c r="X164" s="214" t="n">
        <v>0.1005</v>
      </c>
      <c r="Y164" s="214" t="n">
        <f aca="false">X164*K164</f>
        <v>19.095</v>
      </c>
      <c r="Z164" s="214" t="n">
        <v>0</v>
      </c>
      <c r="AA164" s="215" t="n">
        <f aca="false">Z164*K164</f>
        <v>0</v>
      </c>
      <c r="AR164" s="10" t="s">
        <v>258</v>
      </c>
      <c r="AT164" s="10" t="s">
        <v>295</v>
      </c>
      <c r="AU164" s="10" t="s">
        <v>88</v>
      </c>
      <c r="AY164" s="10" t="s">
        <v>175</v>
      </c>
      <c r="BE164" s="134" t="n">
        <f aca="false">IF(U164="základní",N164,0)</f>
        <v>0</v>
      </c>
      <c r="BF164" s="134" t="n">
        <f aca="false">IF(U164="snížená",N164,0)</f>
        <v>0</v>
      </c>
      <c r="BG164" s="134" t="n">
        <f aca="false">IF(U164="zákl. přenesená",N164,0)</f>
        <v>0</v>
      </c>
      <c r="BH164" s="134" t="n">
        <f aca="false">IF(U164="sníž. přenesená",N164,0)</f>
        <v>0</v>
      </c>
      <c r="BI164" s="134" t="n">
        <f aca="false">IF(U164="nulová",N164,0)</f>
        <v>0</v>
      </c>
      <c r="BJ164" s="10" t="s">
        <v>83</v>
      </c>
      <c r="BK164" s="134" t="n">
        <f aca="false">ROUND(L164*K164,2)</f>
        <v>0</v>
      </c>
      <c r="BL164" s="10" t="s">
        <v>181</v>
      </c>
      <c r="BM164" s="10" t="s">
        <v>1832</v>
      </c>
    </row>
    <row collapsed="false" customFormat="true" customHeight="true" hidden="false" ht="31.5" outlineLevel="0" r="165" s="32">
      <c r="B165" s="171"/>
      <c r="C165" s="206" t="s">
        <v>802</v>
      </c>
      <c r="D165" s="206" t="s">
        <v>177</v>
      </c>
      <c r="E165" s="207" t="s">
        <v>1833</v>
      </c>
      <c r="F165" s="208" t="s">
        <v>1834</v>
      </c>
      <c r="G165" s="208"/>
      <c r="H165" s="208"/>
      <c r="I165" s="208"/>
      <c r="J165" s="209" t="s">
        <v>221</v>
      </c>
      <c r="K165" s="210" t="n">
        <v>50</v>
      </c>
      <c r="L165" s="211" t="n">
        <v>0</v>
      </c>
      <c r="M165" s="211"/>
      <c r="N165" s="212" t="n">
        <f aca="false">ROUND(L165*K165,2)</f>
        <v>0</v>
      </c>
      <c r="O165" s="212"/>
      <c r="P165" s="212"/>
      <c r="Q165" s="212"/>
      <c r="R165" s="173"/>
      <c r="T165" s="213"/>
      <c r="U165" s="44" t="s">
        <v>41</v>
      </c>
      <c r="V165" s="34"/>
      <c r="W165" s="214" t="n">
        <f aca="false">V165*K165</f>
        <v>0</v>
      </c>
      <c r="X165" s="214" t="n">
        <v>0.0001</v>
      </c>
      <c r="Y165" s="214" t="n">
        <f aca="false">X165*K165</f>
        <v>0.005</v>
      </c>
      <c r="Z165" s="214" t="n">
        <v>0</v>
      </c>
      <c r="AA165" s="215" t="n">
        <f aca="false">Z165*K165</f>
        <v>0</v>
      </c>
      <c r="AR165" s="10" t="s">
        <v>181</v>
      </c>
      <c r="AT165" s="10" t="s">
        <v>177</v>
      </c>
      <c r="AU165" s="10" t="s">
        <v>88</v>
      </c>
      <c r="AY165" s="10" t="s">
        <v>175</v>
      </c>
      <c r="BE165" s="134" t="n">
        <f aca="false">IF(U165="základní",N165,0)</f>
        <v>0</v>
      </c>
      <c r="BF165" s="134" t="n">
        <f aca="false">IF(U165="snížená",N165,0)</f>
        <v>0</v>
      </c>
      <c r="BG165" s="134" t="n">
        <f aca="false">IF(U165="zákl. přenesená",N165,0)</f>
        <v>0</v>
      </c>
      <c r="BH165" s="134" t="n">
        <f aca="false">IF(U165="sníž. přenesená",N165,0)</f>
        <v>0</v>
      </c>
      <c r="BI165" s="134" t="n">
        <f aca="false">IF(U165="nulová",N165,0)</f>
        <v>0</v>
      </c>
      <c r="BJ165" s="10" t="s">
        <v>83</v>
      </c>
      <c r="BK165" s="134" t="n">
        <f aca="false">ROUND(L165*K165,2)</f>
        <v>0</v>
      </c>
      <c r="BL165" s="10" t="s">
        <v>181</v>
      </c>
      <c r="BM165" s="10" t="s">
        <v>1835</v>
      </c>
    </row>
    <row collapsed="false" customFormat="true" customHeight="true" hidden="false" ht="31.5" outlineLevel="0" r="166" s="32">
      <c r="B166" s="171"/>
      <c r="C166" s="248" t="s">
        <v>1266</v>
      </c>
      <c r="D166" s="248" t="s">
        <v>295</v>
      </c>
      <c r="E166" s="249" t="s">
        <v>1836</v>
      </c>
      <c r="F166" s="250" t="s">
        <v>1837</v>
      </c>
      <c r="G166" s="250"/>
      <c r="H166" s="250"/>
      <c r="I166" s="250"/>
      <c r="J166" s="251" t="s">
        <v>221</v>
      </c>
      <c r="K166" s="252" t="n">
        <v>57.5</v>
      </c>
      <c r="L166" s="253" t="n">
        <v>0</v>
      </c>
      <c r="M166" s="253"/>
      <c r="N166" s="254" t="n">
        <f aca="false">ROUND(L166*K166,2)</f>
        <v>0</v>
      </c>
      <c r="O166" s="254"/>
      <c r="P166" s="254"/>
      <c r="Q166" s="254"/>
      <c r="R166" s="173"/>
      <c r="T166" s="213"/>
      <c r="U166" s="44" t="s">
        <v>41</v>
      </c>
      <c r="V166" s="34"/>
      <c r="W166" s="214" t="n">
        <f aca="false">V166*K166</f>
        <v>0</v>
      </c>
      <c r="X166" s="214" t="n">
        <v>0.0004</v>
      </c>
      <c r="Y166" s="214" t="n">
        <f aca="false">X166*K166</f>
        <v>0.023</v>
      </c>
      <c r="Z166" s="214" t="n">
        <v>0</v>
      </c>
      <c r="AA166" s="215" t="n">
        <f aca="false">Z166*K166</f>
        <v>0</v>
      </c>
      <c r="AR166" s="10" t="s">
        <v>258</v>
      </c>
      <c r="AT166" s="10" t="s">
        <v>295</v>
      </c>
      <c r="AU166" s="10" t="s">
        <v>88</v>
      </c>
      <c r="AY166" s="10" t="s">
        <v>175</v>
      </c>
      <c r="BE166" s="134" t="n">
        <f aca="false">IF(U166="základní",N166,0)</f>
        <v>0</v>
      </c>
      <c r="BF166" s="134" t="n">
        <f aca="false">IF(U166="snížená",N166,0)</f>
        <v>0</v>
      </c>
      <c r="BG166" s="134" t="n">
        <f aca="false">IF(U166="zákl. přenesená",N166,0)</f>
        <v>0</v>
      </c>
      <c r="BH166" s="134" t="n">
        <f aca="false">IF(U166="sníž. přenesená",N166,0)</f>
        <v>0</v>
      </c>
      <c r="BI166" s="134" t="n">
        <f aca="false">IF(U166="nulová",N166,0)</f>
        <v>0</v>
      </c>
      <c r="BJ166" s="10" t="s">
        <v>83</v>
      </c>
      <c r="BK166" s="134" t="n">
        <f aca="false">ROUND(L166*K166,2)</f>
        <v>0</v>
      </c>
      <c r="BL166" s="10" t="s">
        <v>181</v>
      </c>
      <c r="BM166" s="10" t="s">
        <v>1838</v>
      </c>
    </row>
    <row collapsed="false" customFormat="true" customHeight="true" hidden="false" ht="29.85" outlineLevel="0" r="167" s="193">
      <c r="B167" s="194"/>
      <c r="C167" s="195"/>
      <c r="D167" s="204" t="s">
        <v>1488</v>
      </c>
      <c r="E167" s="204"/>
      <c r="F167" s="204"/>
      <c r="G167" s="204"/>
      <c r="H167" s="204"/>
      <c r="I167" s="204"/>
      <c r="J167" s="204"/>
      <c r="K167" s="204"/>
      <c r="L167" s="204"/>
      <c r="M167" s="204"/>
      <c r="N167" s="226" t="n">
        <f aca="false">BK167</f>
        <v>0</v>
      </c>
      <c r="O167" s="226"/>
      <c r="P167" s="226"/>
      <c r="Q167" s="226"/>
      <c r="R167" s="197"/>
      <c r="T167" s="198"/>
      <c r="U167" s="195"/>
      <c r="V167" s="195"/>
      <c r="W167" s="199" t="n">
        <f aca="false">SUM(W168:W178)</f>
        <v>0</v>
      </c>
      <c r="X167" s="195"/>
      <c r="Y167" s="199" t="n">
        <f aca="false">SUM(Y168:Y178)</f>
        <v>15.32453322</v>
      </c>
      <c r="Z167" s="195"/>
      <c r="AA167" s="200" t="n">
        <f aca="false">SUM(AA168:AA178)</f>
        <v>0</v>
      </c>
      <c r="AR167" s="201" t="s">
        <v>83</v>
      </c>
      <c r="AT167" s="202" t="s">
        <v>75</v>
      </c>
      <c r="AU167" s="202" t="s">
        <v>83</v>
      </c>
      <c r="AY167" s="201" t="s">
        <v>175</v>
      </c>
      <c r="BK167" s="203" t="n">
        <f aca="false">SUM(BK168:BK178)</f>
        <v>0</v>
      </c>
    </row>
    <row collapsed="false" customFormat="true" customHeight="true" hidden="false" ht="31.5" outlineLevel="0" r="168" s="32">
      <c r="B168" s="171"/>
      <c r="C168" s="206" t="s">
        <v>782</v>
      </c>
      <c r="D168" s="206" t="s">
        <v>177</v>
      </c>
      <c r="E168" s="207" t="s">
        <v>1839</v>
      </c>
      <c r="F168" s="208" t="s">
        <v>1840</v>
      </c>
      <c r="G168" s="208"/>
      <c r="H168" s="208"/>
      <c r="I168" s="208"/>
      <c r="J168" s="209" t="s">
        <v>303</v>
      </c>
      <c r="K168" s="210" t="n">
        <v>52.5</v>
      </c>
      <c r="L168" s="211" t="n">
        <v>0</v>
      </c>
      <c r="M168" s="211"/>
      <c r="N168" s="212" t="n">
        <f aca="false">ROUND(L168*K168,2)</f>
        <v>0</v>
      </c>
      <c r="O168" s="212"/>
      <c r="P168" s="212"/>
      <c r="Q168" s="212"/>
      <c r="R168" s="173"/>
      <c r="T168" s="213"/>
      <c r="U168" s="44" t="s">
        <v>41</v>
      </c>
      <c r="V168" s="34"/>
      <c r="W168" s="214" t="n">
        <f aca="false">V168*K168</f>
        <v>0</v>
      </c>
      <c r="X168" s="214" t="n">
        <v>0.1016</v>
      </c>
      <c r="Y168" s="214" t="n">
        <f aca="false">X168*K168</f>
        <v>5.334</v>
      </c>
      <c r="Z168" s="214" t="n">
        <v>0</v>
      </c>
      <c r="AA168" s="215" t="n">
        <f aca="false">Z168*K168</f>
        <v>0</v>
      </c>
      <c r="AR168" s="10" t="s">
        <v>181</v>
      </c>
      <c r="AT168" s="10" t="s">
        <v>177</v>
      </c>
      <c r="AU168" s="10" t="s">
        <v>88</v>
      </c>
      <c r="AY168" s="10" t="s">
        <v>175</v>
      </c>
      <c r="BE168" s="134" t="n">
        <f aca="false">IF(U168="základní",N168,0)</f>
        <v>0</v>
      </c>
      <c r="BF168" s="134" t="n">
        <f aca="false">IF(U168="snížená",N168,0)</f>
        <v>0</v>
      </c>
      <c r="BG168" s="134" t="n">
        <f aca="false">IF(U168="zákl. přenesená",N168,0)</f>
        <v>0</v>
      </c>
      <c r="BH168" s="134" t="n">
        <f aca="false">IF(U168="sníž. přenesená",N168,0)</f>
        <v>0</v>
      </c>
      <c r="BI168" s="134" t="n">
        <f aca="false">IF(U168="nulová",N168,0)</f>
        <v>0</v>
      </c>
      <c r="BJ168" s="10" t="s">
        <v>83</v>
      </c>
      <c r="BK168" s="134" t="n">
        <f aca="false">ROUND(L168*K168,2)</f>
        <v>0</v>
      </c>
      <c r="BL168" s="10" t="s">
        <v>181</v>
      </c>
      <c r="BM168" s="10" t="s">
        <v>1841</v>
      </c>
    </row>
    <row collapsed="false" customFormat="true" customHeight="true" hidden="false" ht="22.5" outlineLevel="0" r="169" s="216">
      <c r="B169" s="217"/>
      <c r="C169" s="218"/>
      <c r="D169" s="218"/>
      <c r="E169" s="219"/>
      <c r="F169" s="220" t="s">
        <v>1842</v>
      </c>
      <c r="G169" s="220"/>
      <c r="H169" s="220"/>
      <c r="I169" s="220"/>
      <c r="J169" s="218"/>
      <c r="K169" s="221" t="n">
        <v>52.5</v>
      </c>
      <c r="L169" s="218"/>
      <c r="M169" s="218"/>
      <c r="N169" s="218"/>
      <c r="O169" s="218"/>
      <c r="P169" s="218"/>
      <c r="Q169" s="218"/>
      <c r="R169" s="222"/>
      <c r="T169" s="223"/>
      <c r="U169" s="218"/>
      <c r="V169" s="218"/>
      <c r="W169" s="218"/>
      <c r="X169" s="218"/>
      <c r="Y169" s="218"/>
      <c r="Z169" s="218"/>
      <c r="AA169" s="224"/>
      <c r="AT169" s="225" t="s">
        <v>201</v>
      </c>
      <c r="AU169" s="225" t="s">
        <v>88</v>
      </c>
      <c r="AV169" s="216" t="s">
        <v>88</v>
      </c>
      <c r="AW169" s="216" t="s">
        <v>33</v>
      </c>
      <c r="AX169" s="216" t="s">
        <v>83</v>
      </c>
      <c r="AY169" s="225" t="s">
        <v>175</v>
      </c>
    </row>
    <row collapsed="false" customFormat="true" customHeight="true" hidden="false" ht="22.5" outlineLevel="0" r="170" s="32">
      <c r="B170" s="171"/>
      <c r="C170" s="206" t="s">
        <v>786</v>
      </c>
      <c r="D170" s="206" t="s">
        <v>177</v>
      </c>
      <c r="E170" s="207" t="s">
        <v>1843</v>
      </c>
      <c r="F170" s="208" t="s">
        <v>1844</v>
      </c>
      <c r="G170" s="208"/>
      <c r="H170" s="208"/>
      <c r="I170" s="208"/>
      <c r="J170" s="209" t="s">
        <v>221</v>
      </c>
      <c r="K170" s="210" t="n">
        <v>23.625</v>
      </c>
      <c r="L170" s="211" t="n">
        <v>0</v>
      </c>
      <c r="M170" s="211"/>
      <c r="N170" s="212" t="n">
        <f aca="false">ROUND(L170*K170,2)</f>
        <v>0</v>
      </c>
      <c r="O170" s="212"/>
      <c r="P170" s="212"/>
      <c r="Q170" s="212"/>
      <c r="R170" s="173"/>
      <c r="T170" s="213"/>
      <c r="U170" s="44" t="s">
        <v>41</v>
      </c>
      <c r="V170" s="34"/>
      <c r="W170" s="214" t="n">
        <f aca="false">V170*K170</f>
        <v>0</v>
      </c>
      <c r="X170" s="214" t="n">
        <v>0.00658</v>
      </c>
      <c r="Y170" s="214" t="n">
        <f aca="false">X170*K170</f>
        <v>0.1554525</v>
      </c>
      <c r="Z170" s="214" t="n">
        <v>0</v>
      </c>
      <c r="AA170" s="215" t="n">
        <f aca="false">Z170*K170</f>
        <v>0</v>
      </c>
      <c r="AR170" s="10" t="s">
        <v>181</v>
      </c>
      <c r="AT170" s="10" t="s">
        <v>177</v>
      </c>
      <c r="AU170" s="10" t="s">
        <v>88</v>
      </c>
      <c r="AY170" s="10" t="s">
        <v>175</v>
      </c>
      <c r="BE170" s="134" t="n">
        <f aca="false">IF(U170="základní",N170,0)</f>
        <v>0</v>
      </c>
      <c r="BF170" s="134" t="n">
        <f aca="false">IF(U170="snížená",N170,0)</f>
        <v>0</v>
      </c>
      <c r="BG170" s="134" t="n">
        <f aca="false">IF(U170="zákl. přenesená",N170,0)</f>
        <v>0</v>
      </c>
      <c r="BH170" s="134" t="n">
        <f aca="false">IF(U170="sníž. přenesená",N170,0)</f>
        <v>0</v>
      </c>
      <c r="BI170" s="134" t="n">
        <f aca="false">IF(U170="nulová",N170,0)</f>
        <v>0</v>
      </c>
      <c r="BJ170" s="10" t="s">
        <v>83</v>
      </c>
      <c r="BK170" s="134" t="n">
        <f aca="false">ROUND(L170*K170,2)</f>
        <v>0</v>
      </c>
      <c r="BL170" s="10" t="s">
        <v>181</v>
      </c>
      <c r="BM170" s="10" t="s">
        <v>1845</v>
      </c>
    </row>
    <row collapsed="false" customFormat="true" customHeight="true" hidden="false" ht="22.5" outlineLevel="0" r="171" s="216">
      <c r="B171" s="217"/>
      <c r="C171" s="218"/>
      <c r="D171" s="218"/>
      <c r="E171" s="219"/>
      <c r="F171" s="220" t="s">
        <v>1846</v>
      </c>
      <c r="G171" s="220"/>
      <c r="H171" s="220"/>
      <c r="I171" s="220"/>
      <c r="J171" s="218"/>
      <c r="K171" s="221" t="n">
        <v>23.625</v>
      </c>
      <c r="L171" s="218"/>
      <c r="M171" s="218"/>
      <c r="N171" s="218"/>
      <c r="O171" s="218"/>
      <c r="P171" s="218"/>
      <c r="Q171" s="218"/>
      <c r="R171" s="222"/>
      <c r="T171" s="223"/>
      <c r="U171" s="218"/>
      <c r="V171" s="218"/>
      <c r="W171" s="218"/>
      <c r="X171" s="218"/>
      <c r="Y171" s="218"/>
      <c r="Z171" s="218"/>
      <c r="AA171" s="224"/>
      <c r="AT171" s="225" t="s">
        <v>201</v>
      </c>
      <c r="AU171" s="225" t="s">
        <v>88</v>
      </c>
      <c r="AV171" s="216" t="s">
        <v>88</v>
      </c>
      <c r="AW171" s="216" t="s">
        <v>33</v>
      </c>
      <c r="AX171" s="216" t="s">
        <v>83</v>
      </c>
      <c r="AY171" s="225" t="s">
        <v>175</v>
      </c>
    </row>
    <row collapsed="false" customFormat="true" customHeight="true" hidden="false" ht="31.5" outlineLevel="0" r="172" s="32">
      <c r="B172" s="171"/>
      <c r="C172" s="206" t="s">
        <v>791</v>
      </c>
      <c r="D172" s="206" t="s">
        <v>177</v>
      </c>
      <c r="E172" s="207" t="s">
        <v>1847</v>
      </c>
      <c r="F172" s="208" t="s">
        <v>1848</v>
      </c>
      <c r="G172" s="208"/>
      <c r="H172" s="208"/>
      <c r="I172" s="208"/>
      <c r="J172" s="209" t="s">
        <v>221</v>
      </c>
      <c r="K172" s="210" t="n">
        <v>23.625</v>
      </c>
      <c r="L172" s="211" t="n">
        <v>0</v>
      </c>
      <c r="M172" s="211"/>
      <c r="N172" s="212" t="n">
        <f aca="false">ROUND(L172*K172,2)</f>
        <v>0</v>
      </c>
      <c r="O172" s="212"/>
      <c r="P172" s="212"/>
      <c r="Q172" s="212"/>
      <c r="R172" s="173"/>
      <c r="T172" s="213"/>
      <c r="U172" s="44" t="s">
        <v>41</v>
      </c>
      <c r="V172" s="34"/>
      <c r="W172" s="214" t="n">
        <f aca="false">V172*K172</f>
        <v>0</v>
      </c>
      <c r="X172" s="214" t="n">
        <v>0</v>
      </c>
      <c r="Y172" s="214" t="n">
        <f aca="false">X172*K172</f>
        <v>0</v>
      </c>
      <c r="Z172" s="214" t="n">
        <v>0</v>
      </c>
      <c r="AA172" s="215" t="n">
        <f aca="false">Z172*K172</f>
        <v>0</v>
      </c>
      <c r="AR172" s="10" t="s">
        <v>181</v>
      </c>
      <c r="AT172" s="10" t="s">
        <v>177</v>
      </c>
      <c r="AU172" s="10" t="s">
        <v>88</v>
      </c>
      <c r="AY172" s="10" t="s">
        <v>175</v>
      </c>
      <c r="BE172" s="134" t="n">
        <f aca="false">IF(U172="základní",N172,0)</f>
        <v>0</v>
      </c>
      <c r="BF172" s="134" t="n">
        <f aca="false">IF(U172="snížená",N172,0)</f>
        <v>0</v>
      </c>
      <c r="BG172" s="134" t="n">
        <f aca="false">IF(U172="zákl. přenesená",N172,0)</f>
        <v>0</v>
      </c>
      <c r="BH172" s="134" t="n">
        <f aca="false">IF(U172="sníž. přenesená",N172,0)</f>
        <v>0</v>
      </c>
      <c r="BI172" s="134" t="n">
        <f aca="false">IF(U172="nulová",N172,0)</f>
        <v>0</v>
      </c>
      <c r="BJ172" s="10" t="s">
        <v>83</v>
      </c>
      <c r="BK172" s="134" t="n">
        <f aca="false">ROUND(L172*K172,2)</f>
        <v>0</v>
      </c>
      <c r="BL172" s="10" t="s">
        <v>181</v>
      </c>
      <c r="BM172" s="10" t="s">
        <v>1849</v>
      </c>
    </row>
    <row collapsed="false" customFormat="true" customHeight="true" hidden="false" ht="31.5" outlineLevel="0" r="173" s="32">
      <c r="B173" s="171"/>
      <c r="C173" s="206" t="s">
        <v>806</v>
      </c>
      <c r="D173" s="206" t="s">
        <v>177</v>
      </c>
      <c r="E173" s="207" t="s">
        <v>1850</v>
      </c>
      <c r="F173" s="208" t="s">
        <v>1851</v>
      </c>
      <c r="G173" s="208"/>
      <c r="H173" s="208"/>
      <c r="I173" s="208"/>
      <c r="J173" s="209" t="s">
        <v>180</v>
      </c>
      <c r="K173" s="210" t="n">
        <v>3.95</v>
      </c>
      <c r="L173" s="211" t="n">
        <v>0</v>
      </c>
      <c r="M173" s="211"/>
      <c r="N173" s="212" t="n">
        <f aca="false">ROUND(L173*K173,2)</f>
        <v>0</v>
      </c>
      <c r="O173" s="212"/>
      <c r="P173" s="212"/>
      <c r="Q173" s="212"/>
      <c r="R173" s="173"/>
      <c r="T173" s="213"/>
      <c r="U173" s="44" t="s">
        <v>41</v>
      </c>
      <c r="V173" s="34"/>
      <c r="W173" s="214" t="n">
        <f aca="false">V173*K173</f>
        <v>0</v>
      </c>
      <c r="X173" s="214" t="n">
        <v>2.45337</v>
      </c>
      <c r="Y173" s="214" t="n">
        <f aca="false">X173*K173</f>
        <v>9.6908115</v>
      </c>
      <c r="Z173" s="214" t="n">
        <v>0</v>
      </c>
      <c r="AA173" s="215" t="n">
        <f aca="false">Z173*K173</f>
        <v>0</v>
      </c>
      <c r="AR173" s="10" t="s">
        <v>181</v>
      </c>
      <c r="AT173" s="10" t="s">
        <v>177</v>
      </c>
      <c r="AU173" s="10" t="s">
        <v>88</v>
      </c>
      <c r="AY173" s="10" t="s">
        <v>175</v>
      </c>
      <c r="BE173" s="134" t="n">
        <f aca="false">IF(U173="základní",N173,0)</f>
        <v>0</v>
      </c>
      <c r="BF173" s="134" t="n">
        <f aca="false">IF(U173="snížená",N173,0)</f>
        <v>0</v>
      </c>
      <c r="BG173" s="134" t="n">
        <f aca="false">IF(U173="zákl. přenesená",N173,0)</f>
        <v>0</v>
      </c>
      <c r="BH173" s="134" t="n">
        <f aca="false">IF(U173="sníž. přenesená",N173,0)</f>
        <v>0</v>
      </c>
      <c r="BI173" s="134" t="n">
        <f aca="false">IF(U173="nulová",N173,0)</f>
        <v>0</v>
      </c>
      <c r="BJ173" s="10" t="s">
        <v>83</v>
      </c>
      <c r="BK173" s="134" t="n">
        <f aca="false">ROUND(L173*K173,2)</f>
        <v>0</v>
      </c>
      <c r="BL173" s="10" t="s">
        <v>181</v>
      </c>
      <c r="BM173" s="10" t="s">
        <v>1852</v>
      </c>
    </row>
    <row collapsed="false" customFormat="true" customHeight="true" hidden="false" ht="22.5" outlineLevel="0" r="174" s="216">
      <c r="B174" s="217"/>
      <c r="C174" s="218"/>
      <c r="D174" s="218"/>
      <c r="E174" s="219"/>
      <c r="F174" s="220" t="s">
        <v>1853</v>
      </c>
      <c r="G174" s="220"/>
      <c r="H174" s="220"/>
      <c r="I174" s="220"/>
      <c r="J174" s="218"/>
      <c r="K174" s="221" t="n">
        <v>3.95</v>
      </c>
      <c r="L174" s="218"/>
      <c r="M174" s="218"/>
      <c r="N174" s="218"/>
      <c r="O174" s="218"/>
      <c r="P174" s="218"/>
      <c r="Q174" s="218"/>
      <c r="R174" s="222"/>
      <c r="T174" s="223"/>
      <c r="U174" s="218"/>
      <c r="V174" s="218"/>
      <c r="W174" s="218"/>
      <c r="X174" s="218"/>
      <c r="Y174" s="218"/>
      <c r="Z174" s="218"/>
      <c r="AA174" s="224"/>
      <c r="AT174" s="225" t="s">
        <v>201</v>
      </c>
      <c r="AU174" s="225" t="s">
        <v>88</v>
      </c>
      <c r="AV174" s="216" t="s">
        <v>88</v>
      </c>
      <c r="AW174" s="216" t="s">
        <v>33</v>
      </c>
      <c r="AX174" s="216" t="s">
        <v>83</v>
      </c>
      <c r="AY174" s="225" t="s">
        <v>175</v>
      </c>
    </row>
    <row collapsed="false" customFormat="true" customHeight="true" hidden="false" ht="31.5" outlineLevel="0" r="175" s="32">
      <c r="B175" s="171"/>
      <c r="C175" s="206" t="s">
        <v>1382</v>
      </c>
      <c r="D175" s="206" t="s">
        <v>177</v>
      </c>
      <c r="E175" s="207" t="s">
        <v>1854</v>
      </c>
      <c r="F175" s="208" t="s">
        <v>1855</v>
      </c>
      <c r="G175" s="208"/>
      <c r="H175" s="208"/>
      <c r="I175" s="208"/>
      <c r="J175" s="209" t="s">
        <v>198</v>
      </c>
      <c r="K175" s="210" t="n">
        <v>0.137</v>
      </c>
      <c r="L175" s="211" t="n">
        <v>0</v>
      </c>
      <c r="M175" s="211"/>
      <c r="N175" s="212" t="n">
        <f aca="false">ROUND(L175*K175,2)</f>
        <v>0</v>
      </c>
      <c r="O175" s="212"/>
      <c r="P175" s="212"/>
      <c r="Q175" s="212"/>
      <c r="R175" s="173"/>
      <c r="T175" s="213"/>
      <c r="U175" s="44" t="s">
        <v>41</v>
      </c>
      <c r="V175" s="34"/>
      <c r="W175" s="214" t="n">
        <f aca="false">V175*K175</f>
        <v>0</v>
      </c>
      <c r="X175" s="214" t="n">
        <v>1.05306</v>
      </c>
      <c r="Y175" s="214" t="n">
        <f aca="false">X175*K175</f>
        <v>0.14426922</v>
      </c>
      <c r="Z175" s="214" t="n">
        <v>0</v>
      </c>
      <c r="AA175" s="215" t="n">
        <f aca="false">Z175*K175</f>
        <v>0</v>
      </c>
      <c r="AR175" s="10" t="s">
        <v>181</v>
      </c>
      <c r="AT175" s="10" t="s">
        <v>177</v>
      </c>
      <c r="AU175" s="10" t="s">
        <v>88</v>
      </c>
      <c r="AY175" s="10" t="s">
        <v>175</v>
      </c>
      <c r="BE175" s="134" t="n">
        <f aca="false">IF(U175="základní",N175,0)</f>
        <v>0</v>
      </c>
      <c r="BF175" s="134" t="n">
        <f aca="false">IF(U175="snížená",N175,0)</f>
        <v>0</v>
      </c>
      <c r="BG175" s="134" t="n">
        <f aca="false">IF(U175="zákl. přenesená",N175,0)</f>
        <v>0</v>
      </c>
      <c r="BH175" s="134" t="n">
        <f aca="false">IF(U175="sníž. přenesená",N175,0)</f>
        <v>0</v>
      </c>
      <c r="BI175" s="134" t="n">
        <f aca="false">IF(U175="nulová",N175,0)</f>
        <v>0</v>
      </c>
      <c r="BJ175" s="10" t="s">
        <v>83</v>
      </c>
      <c r="BK175" s="134" t="n">
        <f aca="false">ROUND(L175*K175,2)</f>
        <v>0</v>
      </c>
      <c r="BL175" s="10" t="s">
        <v>181</v>
      </c>
      <c r="BM175" s="10" t="s">
        <v>1856</v>
      </c>
    </row>
    <row collapsed="false" customFormat="true" customHeight="true" hidden="false" ht="22.5" outlineLevel="0" r="176" s="238">
      <c r="B176" s="239"/>
      <c r="C176" s="240"/>
      <c r="D176" s="240"/>
      <c r="E176" s="241"/>
      <c r="F176" s="242" t="s">
        <v>1857</v>
      </c>
      <c r="G176" s="242"/>
      <c r="H176" s="242"/>
      <c r="I176" s="242"/>
      <c r="J176" s="240"/>
      <c r="K176" s="241"/>
      <c r="L176" s="240"/>
      <c r="M176" s="240"/>
      <c r="N176" s="240"/>
      <c r="O176" s="240"/>
      <c r="P176" s="240"/>
      <c r="Q176" s="240"/>
      <c r="R176" s="243"/>
      <c r="T176" s="244"/>
      <c r="U176" s="240"/>
      <c r="V176" s="240"/>
      <c r="W176" s="240"/>
      <c r="X176" s="240"/>
      <c r="Y176" s="240"/>
      <c r="Z176" s="240"/>
      <c r="AA176" s="245"/>
      <c r="AT176" s="246" t="s">
        <v>201</v>
      </c>
      <c r="AU176" s="246" t="s">
        <v>88</v>
      </c>
      <c r="AV176" s="238" t="s">
        <v>83</v>
      </c>
      <c r="AW176" s="238" t="s">
        <v>33</v>
      </c>
      <c r="AX176" s="238" t="s">
        <v>76</v>
      </c>
      <c r="AY176" s="246" t="s">
        <v>175</v>
      </c>
    </row>
    <row collapsed="false" customFormat="true" customHeight="true" hidden="false" ht="22.5" outlineLevel="0" r="177" s="216">
      <c r="B177" s="217"/>
      <c r="C177" s="218"/>
      <c r="D177" s="218"/>
      <c r="E177" s="219"/>
      <c r="F177" s="227" t="s">
        <v>1858</v>
      </c>
      <c r="G177" s="227"/>
      <c r="H177" s="227"/>
      <c r="I177" s="227"/>
      <c r="J177" s="218"/>
      <c r="K177" s="221" t="n">
        <v>0.137</v>
      </c>
      <c r="L177" s="218"/>
      <c r="M177" s="218"/>
      <c r="N177" s="218"/>
      <c r="O177" s="218"/>
      <c r="P177" s="218"/>
      <c r="Q177" s="218"/>
      <c r="R177" s="222"/>
      <c r="T177" s="223"/>
      <c r="U177" s="218"/>
      <c r="V177" s="218"/>
      <c r="W177" s="218"/>
      <c r="X177" s="218"/>
      <c r="Y177" s="218"/>
      <c r="Z177" s="218"/>
      <c r="AA177" s="224"/>
      <c r="AT177" s="225" t="s">
        <v>201</v>
      </c>
      <c r="AU177" s="225" t="s">
        <v>88</v>
      </c>
      <c r="AV177" s="216" t="s">
        <v>88</v>
      </c>
      <c r="AW177" s="216" t="s">
        <v>33</v>
      </c>
      <c r="AX177" s="216" t="s">
        <v>83</v>
      </c>
      <c r="AY177" s="225" t="s">
        <v>175</v>
      </c>
    </row>
    <row collapsed="false" customFormat="true" customHeight="true" hidden="false" ht="44.25" outlineLevel="0" r="178" s="32">
      <c r="B178" s="171"/>
      <c r="C178" s="206" t="s">
        <v>818</v>
      </c>
      <c r="D178" s="206" t="s">
        <v>177</v>
      </c>
      <c r="E178" s="207" t="s">
        <v>1859</v>
      </c>
      <c r="F178" s="208" t="s">
        <v>1860</v>
      </c>
      <c r="G178" s="208"/>
      <c r="H178" s="208"/>
      <c r="I178" s="208"/>
      <c r="J178" s="209" t="s">
        <v>995</v>
      </c>
      <c r="K178" s="210" t="n">
        <v>1</v>
      </c>
      <c r="L178" s="211" t="n">
        <v>0</v>
      </c>
      <c r="M178" s="211"/>
      <c r="N178" s="212" t="n">
        <f aca="false">ROUND(L178*K178,2)</f>
        <v>0</v>
      </c>
      <c r="O178" s="212"/>
      <c r="P178" s="212"/>
      <c r="Q178" s="212"/>
      <c r="R178" s="173"/>
      <c r="T178" s="213"/>
      <c r="U178" s="44" t="s">
        <v>41</v>
      </c>
      <c r="V178" s="34"/>
      <c r="W178" s="214" t="n">
        <f aca="false">V178*K178</f>
        <v>0</v>
      </c>
      <c r="X178" s="214" t="n">
        <v>0</v>
      </c>
      <c r="Y178" s="214" t="n">
        <f aca="false">X178*K178</f>
        <v>0</v>
      </c>
      <c r="Z178" s="214" t="n">
        <v>0</v>
      </c>
      <c r="AA178" s="215" t="n">
        <f aca="false">Z178*K178</f>
        <v>0</v>
      </c>
      <c r="AR178" s="10" t="s">
        <v>181</v>
      </c>
      <c r="AT178" s="10" t="s">
        <v>177</v>
      </c>
      <c r="AU178" s="10" t="s">
        <v>88</v>
      </c>
      <c r="AY178" s="10" t="s">
        <v>175</v>
      </c>
      <c r="BE178" s="134" t="n">
        <f aca="false">IF(U178="základní",N178,0)</f>
        <v>0</v>
      </c>
      <c r="BF178" s="134" t="n">
        <f aca="false">IF(U178="snížená",N178,0)</f>
        <v>0</v>
      </c>
      <c r="BG178" s="134" t="n">
        <f aca="false">IF(U178="zákl. přenesená",N178,0)</f>
        <v>0</v>
      </c>
      <c r="BH178" s="134" t="n">
        <f aca="false">IF(U178="sníž. přenesená",N178,0)</f>
        <v>0</v>
      </c>
      <c r="BI178" s="134" t="n">
        <f aca="false">IF(U178="nulová",N178,0)</f>
        <v>0</v>
      </c>
      <c r="BJ178" s="10" t="s">
        <v>83</v>
      </c>
      <c r="BK178" s="134" t="n">
        <f aca="false">ROUND(L178*K178,2)</f>
        <v>0</v>
      </c>
      <c r="BL178" s="10" t="s">
        <v>181</v>
      </c>
      <c r="BM178" s="10" t="s">
        <v>1861</v>
      </c>
    </row>
    <row collapsed="false" customFormat="true" customHeight="true" hidden="false" ht="29.85" outlineLevel="0" r="179" s="193">
      <c r="B179" s="194"/>
      <c r="C179" s="195"/>
      <c r="D179" s="204" t="s">
        <v>1764</v>
      </c>
      <c r="E179" s="204"/>
      <c r="F179" s="204"/>
      <c r="G179" s="204"/>
      <c r="H179" s="204"/>
      <c r="I179" s="204"/>
      <c r="J179" s="204"/>
      <c r="K179" s="204"/>
      <c r="L179" s="204"/>
      <c r="M179" s="204"/>
      <c r="N179" s="226" t="n">
        <f aca="false">BK179</f>
        <v>0</v>
      </c>
      <c r="O179" s="226"/>
      <c r="P179" s="226"/>
      <c r="Q179" s="226"/>
      <c r="R179" s="197"/>
      <c r="T179" s="198"/>
      <c r="U179" s="195"/>
      <c r="V179" s="195"/>
      <c r="W179" s="199" t="n">
        <f aca="false">SUM(W180:W215)</f>
        <v>0</v>
      </c>
      <c r="X179" s="195"/>
      <c r="Y179" s="199" t="n">
        <f aca="false">SUM(Y180:Y215)</f>
        <v>102.50729</v>
      </c>
      <c r="Z179" s="195"/>
      <c r="AA179" s="200" t="n">
        <f aca="false">SUM(AA180:AA215)</f>
        <v>0</v>
      </c>
      <c r="AR179" s="201" t="s">
        <v>83</v>
      </c>
      <c r="AT179" s="202" t="s">
        <v>75</v>
      </c>
      <c r="AU179" s="202" t="s">
        <v>83</v>
      </c>
      <c r="AY179" s="201" t="s">
        <v>175</v>
      </c>
      <c r="BK179" s="203" t="n">
        <f aca="false">SUM(BK180:BK215)</f>
        <v>0</v>
      </c>
    </row>
    <row collapsed="false" customFormat="true" customHeight="true" hidden="false" ht="31.5" outlineLevel="0" r="180" s="32">
      <c r="B180" s="171"/>
      <c r="C180" s="206" t="s">
        <v>431</v>
      </c>
      <c r="D180" s="206" t="s">
        <v>177</v>
      </c>
      <c r="E180" s="207" t="s">
        <v>1862</v>
      </c>
      <c r="F180" s="208" t="s">
        <v>1863</v>
      </c>
      <c r="G180" s="208"/>
      <c r="H180" s="208"/>
      <c r="I180" s="208"/>
      <c r="J180" s="209" t="s">
        <v>221</v>
      </c>
      <c r="K180" s="210" t="n">
        <v>228</v>
      </c>
      <c r="L180" s="211" t="n">
        <v>0</v>
      </c>
      <c r="M180" s="211"/>
      <c r="N180" s="212" t="n">
        <f aca="false">ROUND(L180*K180,2)</f>
        <v>0</v>
      </c>
      <c r="O180" s="212"/>
      <c r="P180" s="212"/>
      <c r="Q180" s="212"/>
      <c r="R180" s="173"/>
      <c r="T180" s="213"/>
      <c r="U180" s="44" t="s">
        <v>41</v>
      </c>
      <c r="V180" s="34"/>
      <c r="W180" s="214" t="n">
        <f aca="false">V180*K180</f>
        <v>0</v>
      </c>
      <c r="X180" s="214" t="n">
        <v>0</v>
      </c>
      <c r="Y180" s="214" t="n">
        <f aca="false">X180*K180</f>
        <v>0</v>
      </c>
      <c r="Z180" s="214" t="n">
        <v>0</v>
      </c>
      <c r="AA180" s="215" t="n">
        <f aca="false">Z180*K180</f>
        <v>0</v>
      </c>
      <c r="AR180" s="10" t="s">
        <v>181</v>
      </c>
      <c r="AT180" s="10" t="s">
        <v>177</v>
      </c>
      <c r="AU180" s="10" t="s">
        <v>88</v>
      </c>
      <c r="AY180" s="10" t="s">
        <v>175</v>
      </c>
      <c r="BE180" s="134" t="n">
        <f aca="false">IF(U180="základní",N180,0)</f>
        <v>0</v>
      </c>
      <c r="BF180" s="134" t="n">
        <f aca="false">IF(U180="snížená",N180,0)</f>
        <v>0</v>
      </c>
      <c r="BG180" s="134" t="n">
        <f aca="false">IF(U180="zákl. přenesená",N180,0)</f>
        <v>0</v>
      </c>
      <c r="BH180" s="134" t="n">
        <f aca="false">IF(U180="sníž. přenesená",N180,0)</f>
        <v>0</v>
      </c>
      <c r="BI180" s="134" t="n">
        <f aca="false">IF(U180="nulová",N180,0)</f>
        <v>0</v>
      </c>
      <c r="BJ180" s="10" t="s">
        <v>83</v>
      </c>
      <c r="BK180" s="134" t="n">
        <f aca="false">ROUND(L180*K180,2)</f>
        <v>0</v>
      </c>
      <c r="BL180" s="10" t="s">
        <v>181</v>
      </c>
      <c r="BM180" s="10" t="s">
        <v>1864</v>
      </c>
    </row>
    <row collapsed="false" customFormat="true" customHeight="true" hidden="false" ht="22.5" outlineLevel="0" r="181" s="216">
      <c r="B181" s="217"/>
      <c r="C181" s="218"/>
      <c r="D181" s="218"/>
      <c r="E181" s="219"/>
      <c r="F181" s="220" t="s">
        <v>1865</v>
      </c>
      <c r="G181" s="220"/>
      <c r="H181" s="220"/>
      <c r="I181" s="220"/>
      <c r="J181" s="218"/>
      <c r="K181" s="221" t="n">
        <v>70</v>
      </c>
      <c r="L181" s="218"/>
      <c r="M181" s="218"/>
      <c r="N181" s="218"/>
      <c r="O181" s="218"/>
      <c r="P181" s="218"/>
      <c r="Q181" s="218"/>
      <c r="R181" s="222"/>
      <c r="T181" s="223"/>
      <c r="U181" s="218"/>
      <c r="V181" s="218"/>
      <c r="W181" s="218"/>
      <c r="X181" s="218"/>
      <c r="Y181" s="218"/>
      <c r="Z181" s="218"/>
      <c r="AA181" s="224"/>
      <c r="AT181" s="225" t="s">
        <v>201</v>
      </c>
      <c r="AU181" s="225" t="s">
        <v>88</v>
      </c>
      <c r="AV181" s="216" t="s">
        <v>88</v>
      </c>
      <c r="AW181" s="216" t="s">
        <v>33</v>
      </c>
      <c r="AX181" s="216" t="s">
        <v>76</v>
      </c>
      <c r="AY181" s="225" t="s">
        <v>175</v>
      </c>
    </row>
    <row collapsed="false" customFormat="true" customHeight="true" hidden="false" ht="31.5" outlineLevel="0" r="182" s="216">
      <c r="B182" s="217"/>
      <c r="C182" s="218"/>
      <c r="D182" s="218"/>
      <c r="E182" s="219"/>
      <c r="F182" s="227" t="s">
        <v>1866</v>
      </c>
      <c r="G182" s="227"/>
      <c r="H182" s="227"/>
      <c r="I182" s="227"/>
      <c r="J182" s="218"/>
      <c r="K182" s="221" t="n">
        <v>158</v>
      </c>
      <c r="L182" s="218"/>
      <c r="M182" s="218"/>
      <c r="N182" s="218"/>
      <c r="O182" s="218"/>
      <c r="P182" s="218"/>
      <c r="Q182" s="218"/>
      <c r="R182" s="222"/>
      <c r="T182" s="223"/>
      <c r="U182" s="218"/>
      <c r="V182" s="218"/>
      <c r="W182" s="218"/>
      <c r="X182" s="218"/>
      <c r="Y182" s="218"/>
      <c r="Z182" s="218"/>
      <c r="AA182" s="224"/>
      <c r="AT182" s="225" t="s">
        <v>201</v>
      </c>
      <c r="AU182" s="225" t="s">
        <v>88</v>
      </c>
      <c r="AV182" s="216" t="s">
        <v>88</v>
      </c>
      <c r="AW182" s="216" t="s">
        <v>33</v>
      </c>
      <c r="AX182" s="216" t="s">
        <v>76</v>
      </c>
      <c r="AY182" s="225" t="s">
        <v>175</v>
      </c>
    </row>
    <row collapsed="false" customFormat="true" customHeight="true" hidden="false" ht="22.5" outlineLevel="0" r="183" s="228">
      <c r="B183" s="229"/>
      <c r="C183" s="230"/>
      <c r="D183" s="230"/>
      <c r="E183" s="231"/>
      <c r="F183" s="232" t="s">
        <v>214</v>
      </c>
      <c r="G183" s="232"/>
      <c r="H183" s="232"/>
      <c r="I183" s="232"/>
      <c r="J183" s="230"/>
      <c r="K183" s="233" t="n">
        <v>228</v>
      </c>
      <c r="L183" s="230"/>
      <c r="M183" s="230"/>
      <c r="N183" s="230"/>
      <c r="O183" s="230"/>
      <c r="P183" s="230"/>
      <c r="Q183" s="230"/>
      <c r="R183" s="234"/>
      <c r="T183" s="235"/>
      <c r="U183" s="230"/>
      <c r="V183" s="230"/>
      <c r="W183" s="230"/>
      <c r="X183" s="230"/>
      <c r="Y183" s="230"/>
      <c r="Z183" s="230"/>
      <c r="AA183" s="236"/>
      <c r="AT183" s="237" t="s">
        <v>201</v>
      </c>
      <c r="AU183" s="237" t="s">
        <v>88</v>
      </c>
      <c r="AV183" s="228" t="s">
        <v>181</v>
      </c>
      <c r="AW183" s="228" t="s">
        <v>33</v>
      </c>
      <c r="AX183" s="228" t="s">
        <v>83</v>
      </c>
      <c r="AY183" s="237" t="s">
        <v>175</v>
      </c>
    </row>
    <row collapsed="false" customFormat="true" customHeight="true" hidden="false" ht="31.5" outlineLevel="0" r="184" s="32">
      <c r="B184" s="171"/>
      <c r="C184" s="206" t="s">
        <v>436</v>
      </c>
      <c r="D184" s="206" t="s">
        <v>177</v>
      </c>
      <c r="E184" s="207" t="s">
        <v>1867</v>
      </c>
      <c r="F184" s="208" t="s">
        <v>1868</v>
      </c>
      <c r="G184" s="208"/>
      <c r="H184" s="208"/>
      <c r="I184" s="208"/>
      <c r="J184" s="209" t="s">
        <v>221</v>
      </c>
      <c r="K184" s="210" t="n">
        <v>90.2</v>
      </c>
      <c r="L184" s="211" t="n">
        <v>0</v>
      </c>
      <c r="M184" s="211"/>
      <c r="N184" s="212" t="n">
        <f aca="false">ROUND(L184*K184,2)</f>
        <v>0</v>
      </c>
      <c r="O184" s="212"/>
      <c r="P184" s="212"/>
      <c r="Q184" s="212"/>
      <c r="R184" s="173"/>
      <c r="T184" s="213"/>
      <c r="U184" s="44" t="s">
        <v>41</v>
      </c>
      <c r="V184" s="34"/>
      <c r="W184" s="214" t="n">
        <f aca="false">V184*K184</f>
        <v>0</v>
      </c>
      <c r="X184" s="214" t="n">
        <v>0</v>
      </c>
      <c r="Y184" s="214" t="n">
        <f aca="false">X184*K184</f>
        <v>0</v>
      </c>
      <c r="Z184" s="214" t="n">
        <v>0</v>
      </c>
      <c r="AA184" s="215" t="n">
        <f aca="false">Z184*K184</f>
        <v>0</v>
      </c>
      <c r="AR184" s="10" t="s">
        <v>181</v>
      </c>
      <c r="AT184" s="10" t="s">
        <v>177</v>
      </c>
      <c r="AU184" s="10" t="s">
        <v>88</v>
      </c>
      <c r="AY184" s="10" t="s">
        <v>175</v>
      </c>
      <c r="BE184" s="134" t="n">
        <f aca="false">IF(U184="základní",N184,0)</f>
        <v>0</v>
      </c>
      <c r="BF184" s="134" t="n">
        <f aca="false">IF(U184="snížená",N184,0)</f>
        <v>0</v>
      </c>
      <c r="BG184" s="134" t="n">
        <f aca="false">IF(U184="zákl. přenesená",N184,0)</f>
        <v>0</v>
      </c>
      <c r="BH184" s="134" t="n">
        <f aca="false">IF(U184="sníž. přenesená",N184,0)</f>
        <v>0</v>
      </c>
      <c r="BI184" s="134" t="n">
        <f aca="false">IF(U184="nulová",N184,0)</f>
        <v>0</v>
      </c>
      <c r="BJ184" s="10" t="s">
        <v>83</v>
      </c>
      <c r="BK184" s="134" t="n">
        <f aca="false">ROUND(L184*K184,2)</f>
        <v>0</v>
      </c>
      <c r="BL184" s="10" t="s">
        <v>181</v>
      </c>
      <c r="BM184" s="10" t="s">
        <v>1869</v>
      </c>
    </row>
    <row collapsed="false" customFormat="true" customHeight="true" hidden="false" ht="22.5" outlineLevel="0" r="185" s="216">
      <c r="B185" s="217"/>
      <c r="C185" s="218"/>
      <c r="D185" s="218"/>
      <c r="E185" s="219"/>
      <c r="F185" s="220" t="s">
        <v>1870</v>
      </c>
      <c r="G185" s="220"/>
      <c r="H185" s="220"/>
      <c r="I185" s="220"/>
      <c r="J185" s="218"/>
      <c r="K185" s="221" t="n">
        <v>90.2</v>
      </c>
      <c r="L185" s="218"/>
      <c r="M185" s="218"/>
      <c r="N185" s="218"/>
      <c r="O185" s="218"/>
      <c r="P185" s="218"/>
      <c r="Q185" s="218"/>
      <c r="R185" s="222"/>
      <c r="T185" s="223"/>
      <c r="U185" s="218"/>
      <c r="V185" s="218"/>
      <c r="W185" s="218"/>
      <c r="X185" s="218"/>
      <c r="Y185" s="218"/>
      <c r="Z185" s="218"/>
      <c r="AA185" s="224"/>
      <c r="AT185" s="225" t="s">
        <v>201</v>
      </c>
      <c r="AU185" s="225" t="s">
        <v>88</v>
      </c>
      <c r="AV185" s="216" t="s">
        <v>88</v>
      </c>
      <c r="AW185" s="216" t="s">
        <v>33</v>
      </c>
      <c r="AX185" s="216" t="s">
        <v>83</v>
      </c>
      <c r="AY185" s="225" t="s">
        <v>175</v>
      </c>
    </row>
    <row collapsed="false" customFormat="true" customHeight="true" hidden="false" ht="31.5" outlineLevel="0" r="186" s="32">
      <c r="B186" s="171"/>
      <c r="C186" s="206" t="s">
        <v>413</v>
      </c>
      <c r="D186" s="206" t="s">
        <v>177</v>
      </c>
      <c r="E186" s="207" t="s">
        <v>1871</v>
      </c>
      <c r="F186" s="208" t="s">
        <v>1872</v>
      </c>
      <c r="G186" s="208"/>
      <c r="H186" s="208"/>
      <c r="I186" s="208"/>
      <c r="J186" s="209" t="s">
        <v>221</v>
      </c>
      <c r="K186" s="210" t="n">
        <v>35</v>
      </c>
      <c r="L186" s="211" t="n">
        <v>0</v>
      </c>
      <c r="M186" s="211"/>
      <c r="N186" s="212" t="n">
        <f aca="false">ROUND(L186*K186,2)</f>
        <v>0</v>
      </c>
      <c r="O186" s="212"/>
      <c r="P186" s="212"/>
      <c r="Q186" s="212"/>
      <c r="R186" s="173"/>
      <c r="T186" s="213"/>
      <c r="U186" s="44" t="s">
        <v>41</v>
      </c>
      <c r="V186" s="34"/>
      <c r="W186" s="214" t="n">
        <f aca="false">V186*K186</f>
        <v>0</v>
      </c>
      <c r="X186" s="214" t="n">
        <v>0</v>
      </c>
      <c r="Y186" s="214" t="n">
        <f aca="false">X186*K186</f>
        <v>0</v>
      </c>
      <c r="Z186" s="214" t="n">
        <v>0</v>
      </c>
      <c r="AA186" s="215" t="n">
        <f aca="false">Z186*K186</f>
        <v>0</v>
      </c>
      <c r="AR186" s="10" t="s">
        <v>181</v>
      </c>
      <c r="AT186" s="10" t="s">
        <v>177</v>
      </c>
      <c r="AU186" s="10" t="s">
        <v>88</v>
      </c>
      <c r="AY186" s="10" t="s">
        <v>175</v>
      </c>
      <c r="BE186" s="134" t="n">
        <f aca="false">IF(U186="základní",N186,0)</f>
        <v>0</v>
      </c>
      <c r="BF186" s="134" t="n">
        <f aca="false">IF(U186="snížená",N186,0)</f>
        <v>0</v>
      </c>
      <c r="BG186" s="134" t="n">
        <f aca="false">IF(U186="zákl. přenesená",N186,0)</f>
        <v>0</v>
      </c>
      <c r="BH186" s="134" t="n">
        <f aca="false">IF(U186="sníž. přenesená",N186,0)</f>
        <v>0</v>
      </c>
      <c r="BI186" s="134" t="n">
        <f aca="false">IF(U186="nulová",N186,0)</f>
        <v>0</v>
      </c>
      <c r="BJ186" s="10" t="s">
        <v>83</v>
      </c>
      <c r="BK186" s="134" t="n">
        <f aca="false">ROUND(L186*K186,2)</f>
        <v>0</v>
      </c>
      <c r="BL186" s="10" t="s">
        <v>181</v>
      </c>
      <c r="BM186" s="10" t="s">
        <v>1873</v>
      </c>
    </row>
    <row collapsed="false" customFormat="true" customHeight="true" hidden="false" ht="31.5" outlineLevel="0" r="187" s="32">
      <c r="B187" s="171"/>
      <c r="C187" s="206" t="s">
        <v>463</v>
      </c>
      <c r="D187" s="206" t="s">
        <v>177</v>
      </c>
      <c r="E187" s="207" t="s">
        <v>1874</v>
      </c>
      <c r="F187" s="208" t="s">
        <v>1875</v>
      </c>
      <c r="G187" s="208"/>
      <c r="H187" s="208"/>
      <c r="I187" s="208"/>
      <c r="J187" s="209" t="s">
        <v>221</v>
      </c>
      <c r="K187" s="210" t="n">
        <v>738</v>
      </c>
      <c r="L187" s="211" t="n">
        <v>0</v>
      </c>
      <c r="M187" s="211"/>
      <c r="N187" s="212" t="n">
        <f aca="false">ROUND(L187*K187,2)</f>
        <v>0</v>
      </c>
      <c r="O187" s="212"/>
      <c r="P187" s="212"/>
      <c r="Q187" s="212"/>
      <c r="R187" s="173"/>
      <c r="T187" s="213"/>
      <c r="U187" s="44" t="s">
        <v>41</v>
      </c>
      <c r="V187" s="34"/>
      <c r="W187" s="214" t="n">
        <f aca="false">V187*K187</f>
        <v>0</v>
      </c>
      <c r="X187" s="214" t="n">
        <v>0</v>
      </c>
      <c r="Y187" s="214" t="n">
        <f aca="false">X187*K187</f>
        <v>0</v>
      </c>
      <c r="Z187" s="214" t="n">
        <v>0</v>
      </c>
      <c r="AA187" s="215" t="n">
        <f aca="false">Z187*K187</f>
        <v>0</v>
      </c>
      <c r="AR187" s="10" t="s">
        <v>181</v>
      </c>
      <c r="AT187" s="10" t="s">
        <v>177</v>
      </c>
      <c r="AU187" s="10" t="s">
        <v>88</v>
      </c>
      <c r="AY187" s="10" t="s">
        <v>175</v>
      </c>
      <c r="BE187" s="134" t="n">
        <f aca="false">IF(U187="základní",N187,0)</f>
        <v>0</v>
      </c>
      <c r="BF187" s="134" t="n">
        <f aca="false">IF(U187="snížená",N187,0)</f>
        <v>0</v>
      </c>
      <c r="BG187" s="134" t="n">
        <f aca="false">IF(U187="zákl. přenesená",N187,0)</f>
        <v>0</v>
      </c>
      <c r="BH187" s="134" t="n">
        <f aca="false">IF(U187="sníž. přenesená",N187,0)</f>
        <v>0</v>
      </c>
      <c r="BI187" s="134" t="n">
        <f aca="false">IF(U187="nulová",N187,0)</f>
        <v>0</v>
      </c>
      <c r="BJ187" s="10" t="s">
        <v>83</v>
      </c>
      <c r="BK187" s="134" t="n">
        <f aca="false">ROUND(L187*K187,2)</f>
        <v>0</v>
      </c>
      <c r="BL187" s="10" t="s">
        <v>181</v>
      </c>
      <c r="BM187" s="10" t="s">
        <v>1876</v>
      </c>
    </row>
    <row collapsed="false" customFormat="true" customHeight="true" hidden="false" ht="22.5" outlineLevel="0" r="188" s="216">
      <c r="B188" s="217"/>
      <c r="C188" s="218"/>
      <c r="D188" s="218"/>
      <c r="E188" s="219"/>
      <c r="F188" s="220" t="s">
        <v>1877</v>
      </c>
      <c r="G188" s="220"/>
      <c r="H188" s="220"/>
      <c r="I188" s="220"/>
      <c r="J188" s="218"/>
      <c r="K188" s="221" t="n">
        <v>633</v>
      </c>
      <c r="L188" s="218"/>
      <c r="M188" s="218"/>
      <c r="N188" s="218"/>
      <c r="O188" s="218"/>
      <c r="P188" s="218"/>
      <c r="Q188" s="218"/>
      <c r="R188" s="222"/>
      <c r="T188" s="223"/>
      <c r="U188" s="218"/>
      <c r="V188" s="218"/>
      <c r="W188" s="218"/>
      <c r="X188" s="218"/>
      <c r="Y188" s="218"/>
      <c r="Z188" s="218"/>
      <c r="AA188" s="224"/>
      <c r="AT188" s="225" t="s">
        <v>201</v>
      </c>
      <c r="AU188" s="225" t="s">
        <v>88</v>
      </c>
      <c r="AV188" s="216" t="s">
        <v>88</v>
      </c>
      <c r="AW188" s="216" t="s">
        <v>33</v>
      </c>
      <c r="AX188" s="216" t="s">
        <v>76</v>
      </c>
      <c r="AY188" s="225" t="s">
        <v>175</v>
      </c>
    </row>
    <row collapsed="false" customFormat="true" customHeight="true" hidden="false" ht="22.5" outlineLevel="0" r="189" s="216">
      <c r="B189" s="217"/>
      <c r="C189" s="218"/>
      <c r="D189" s="218"/>
      <c r="E189" s="219"/>
      <c r="F189" s="227" t="s">
        <v>1878</v>
      </c>
      <c r="G189" s="227"/>
      <c r="H189" s="227"/>
      <c r="I189" s="227"/>
      <c r="J189" s="218"/>
      <c r="K189" s="221" t="n">
        <v>105</v>
      </c>
      <c r="L189" s="218"/>
      <c r="M189" s="218"/>
      <c r="N189" s="218"/>
      <c r="O189" s="218"/>
      <c r="P189" s="218"/>
      <c r="Q189" s="218"/>
      <c r="R189" s="222"/>
      <c r="T189" s="223"/>
      <c r="U189" s="218"/>
      <c r="V189" s="218"/>
      <c r="W189" s="218"/>
      <c r="X189" s="218"/>
      <c r="Y189" s="218"/>
      <c r="Z189" s="218"/>
      <c r="AA189" s="224"/>
      <c r="AT189" s="225" t="s">
        <v>201</v>
      </c>
      <c r="AU189" s="225" t="s">
        <v>88</v>
      </c>
      <c r="AV189" s="216" t="s">
        <v>88</v>
      </c>
      <c r="AW189" s="216" t="s">
        <v>33</v>
      </c>
      <c r="AX189" s="216" t="s">
        <v>76</v>
      </c>
      <c r="AY189" s="225" t="s">
        <v>175</v>
      </c>
    </row>
    <row collapsed="false" customFormat="true" customHeight="true" hidden="false" ht="22.5" outlineLevel="0" r="190" s="228">
      <c r="B190" s="229"/>
      <c r="C190" s="230"/>
      <c r="D190" s="230"/>
      <c r="E190" s="231"/>
      <c r="F190" s="232" t="s">
        <v>214</v>
      </c>
      <c r="G190" s="232"/>
      <c r="H190" s="232"/>
      <c r="I190" s="232"/>
      <c r="J190" s="230"/>
      <c r="K190" s="233" t="n">
        <v>738</v>
      </c>
      <c r="L190" s="230"/>
      <c r="M190" s="230"/>
      <c r="N190" s="230"/>
      <c r="O190" s="230"/>
      <c r="P190" s="230"/>
      <c r="Q190" s="230"/>
      <c r="R190" s="234"/>
      <c r="T190" s="235"/>
      <c r="U190" s="230"/>
      <c r="V190" s="230"/>
      <c r="W190" s="230"/>
      <c r="X190" s="230"/>
      <c r="Y190" s="230"/>
      <c r="Z190" s="230"/>
      <c r="AA190" s="236"/>
      <c r="AT190" s="237" t="s">
        <v>201</v>
      </c>
      <c r="AU190" s="237" t="s">
        <v>88</v>
      </c>
      <c r="AV190" s="228" t="s">
        <v>181</v>
      </c>
      <c r="AW190" s="228" t="s">
        <v>33</v>
      </c>
      <c r="AX190" s="228" t="s">
        <v>83</v>
      </c>
      <c r="AY190" s="237" t="s">
        <v>175</v>
      </c>
    </row>
    <row collapsed="false" customFormat="true" customHeight="true" hidden="false" ht="31.5" outlineLevel="0" r="191" s="32">
      <c r="B191" s="171"/>
      <c r="C191" s="206" t="s">
        <v>408</v>
      </c>
      <c r="D191" s="206" t="s">
        <v>177</v>
      </c>
      <c r="E191" s="207" t="s">
        <v>1625</v>
      </c>
      <c r="F191" s="208" t="s">
        <v>1626</v>
      </c>
      <c r="G191" s="208"/>
      <c r="H191" s="208"/>
      <c r="I191" s="208"/>
      <c r="J191" s="209" t="s">
        <v>221</v>
      </c>
      <c r="K191" s="210" t="n">
        <v>125.2</v>
      </c>
      <c r="L191" s="211" t="n">
        <v>0</v>
      </c>
      <c r="M191" s="211"/>
      <c r="N191" s="212" t="n">
        <f aca="false">ROUND(L191*K191,2)</f>
        <v>0</v>
      </c>
      <c r="O191" s="212"/>
      <c r="P191" s="212"/>
      <c r="Q191" s="212"/>
      <c r="R191" s="173"/>
      <c r="T191" s="213"/>
      <c r="U191" s="44" t="s">
        <v>41</v>
      </c>
      <c r="V191" s="34"/>
      <c r="W191" s="214" t="n">
        <f aca="false">V191*K191</f>
        <v>0</v>
      </c>
      <c r="X191" s="214" t="n">
        <v>0</v>
      </c>
      <c r="Y191" s="214" t="n">
        <f aca="false">X191*K191</f>
        <v>0</v>
      </c>
      <c r="Z191" s="214" t="n">
        <v>0</v>
      </c>
      <c r="AA191" s="215" t="n">
        <f aca="false">Z191*K191</f>
        <v>0</v>
      </c>
      <c r="AR191" s="10" t="s">
        <v>181</v>
      </c>
      <c r="AT191" s="10" t="s">
        <v>177</v>
      </c>
      <c r="AU191" s="10" t="s">
        <v>88</v>
      </c>
      <c r="AY191" s="10" t="s">
        <v>175</v>
      </c>
      <c r="BE191" s="134" t="n">
        <f aca="false">IF(U191="základní",N191,0)</f>
        <v>0</v>
      </c>
      <c r="BF191" s="134" t="n">
        <f aca="false">IF(U191="snížená",N191,0)</f>
        <v>0</v>
      </c>
      <c r="BG191" s="134" t="n">
        <f aca="false">IF(U191="zákl. přenesená",N191,0)</f>
        <v>0</v>
      </c>
      <c r="BH191" s="134" t="n">
        <f aca="false">IF(U191="sníž. přenesená",N191,0)</f>
        <v>0</v>
      </c>
      <c r="BI191" s="134" t="n">
        <f aca="false">IF(U191="nulová",N191,0)</f>
        <v>0</v>
      </c>
      <c r="BJ191" s="10" t="s">
        <v>83</v>
      </c>
      <c r="BK191" s="134" t="n">
        <f aca="false">ROUND(L191*K191,2)</f>
        <v>0</v>
      </c>
      <c r="BL191" s="10" t="s">
        <v>181</v>
      </c>
      <c r="BM191" s="10" t="s">
        <v>1879</v>
      </c>
    </row>
    <row collapsed="false" customFormat="true" customHeight="true" hidden="false" ht="22.5" outlineLevel="0" r="192" s="216">
      <c r="B192" s="217"/>
      <c r="C192" s="218"/>
      <c r="D192" s="218"/>
      <c r="E192" s="219"/>
      <c r="F192" s="220" t="s">
        <v>1880</v>
      </c>
      <c r="G192" s="220"/>
      <c r="H192" s="220"/>
      <c r="I192" s="220"/>
      <c r="J192" s="218"/>
      <c r="K192" s="221" t="n">
        <v>35</v>
      </c>
      <c r="L192" s="218"/>
      <c r="M192" s="218"/>
      <c r="N192" s="218"/>
      <c r="O192" s="218"/>
      <c r="P192" s="218"/>
      <c r="Q192" s="218"/>
      <c r="R192" s="222"/>
      <c r="T192" s="223"/>
      <c r="U192" s="218"/>
      <c r="V192" s="218"/>
      <c r="W192" s="218"/>
      <c r="X192" s="218"/>
      <c r="Y192" s="218"/>
      <c r="Z192" s="218"/>
      <c r="AA192" s="224"/>
      <c r="AT192" s="225" t="s">
        <v>201</v>
      </c>
      <c r="AU192" s="225" t="s">
        <v>88</v>
      </c>
      <c r="AV192" s="216" t="s">
        <v>88</v>
      </c>
      <c r="AW192" s="216" t="s">
        <v>33</v>
      </c>
      <c r="AX192" s="216" t="s">
        <v>76</v>
      </c>
      <c r="AY192" s="225" t="s">
        <v>175</v>
      </c>
    </row>
    <row collapsed="false" customFormat="true" customHeight="true" hidden="false" ht="22.5" outlineLevel="0" r="193" s="216">
      <c r="B193" s="217"/>
      <c r="C193" s="218"/>
      <c r="D193" s="218"/>
      <c r="E193" s="219"/>
      <c r="F193" s="227" t="s">
        <v>1881</v>
      </c>
      <c r="G193" s="227"/>
      <c r="H193" s="227"/>
      <c r="I193" s="227"/>
      <c r="J193" s="218"/>
      <c r="K193" s="221" t="n">
        <v>90.2</v>
      </c>
      <c r="L193" s="218"/>
      <c r="M193" s="218"/>
      <c r="N193" s="218"/>
      <c r="O193" s="218"/>
      <c r="P193" s="218"/>
      <c r="Q193" s="218"/>
      <c r="R193" s="222"/>
      <c r="T193" s="223"/>
      <c r="U193" s="218"/>
      <c r="V193" s="218"/>
      <c r="W193" s="218"/>
      <c r="X193" s="218"/>
      <c r="Y193" s="218"/>
      <c r="Z193" s="218"/>
      <c r="AA193" s="224"/>
      <c r="AT193" s="225" t="s">
        <v>201</v>
      </c>
      <c r="AU193" s="225" t="s">
        <v>88</v>
      </c>
      <c r="AV193" s="216" t="s">
        <v>88</v>
      </c>
      <c r="AW193" s="216" t="s">
        <v>33</v>
      </c>
      <c r="AX193" s="216" t="s">
        <v>76</v>
      </c>
      <c r="AY193" s="225" t="s">
        <v>175</v>
      </c>
    </row>
    <row collapsed="false" customFormat="true" customHeight="true" hidden="false" ht="22.5" outlineLevel="0" r="194" s="228">
      <c r="B194" s="229"/>
      <c r="C194" s="230"/>
      <c r="D194" s="230"/>
      <c r="E194" s="231"/>
      <c r="F194" s="232" t="s">
        <v>214</v>
      </c>
      <c r="G194" s="232"/>
      <c r="H194" s="232"/>
      <c r="I194" s="232"/>
      <c r="J194" s="230"/>
      <c r="K194" s="233" t="n">
        <v>125.2</v>
      </c>
      <c r="L194" s="230"/>
      <c r="M194" s="230"/>
      <c r="N194" s="230"/>
      <c r="O194" s="230"/>
      <c r="P194" s="230"/>
      <c r="Q194" s="230"/>
      <c r="R194" s="234"/>
      <c r="T194" s="235"/>
      <c r="U194" s="230"/>
      <c r="V194" s="230"/>
      <c r="W194" s="230"/>
      <c r="X194" s="230"/>
      <c r="Y194" s="230"/>
      <c r="Z194" s="230"/>
      <c r="AA194" s="236"/>
      <c r="AT194" s="237" t="s">
        <v>201</v>
      </c>
      <c r="AU194" s="237" t="s">
        <v>88</v>
      </c>
      <c r="AV194" s="228" t="s">
        <v>181</v>
      </c>
      <c r="AW194" s="228" t="s">
        <v>33</v>
      </c>
      <c r="AX194" s="228" t="s">
        <v>83</v>
      </c>
      <c r="AY194" s="237" t="s">
        <v>175</v>
      </c>
    </row>
    <row collapsed="false" customFormat="true" customHeight="true" hidden="false" ht="22.5" outlineLevel="0" r="195" s="32">
      <c r="B195" s="171"/>
      <c r="C195" s="206" t="s">
        <v>403</v>
      </c>
      <c r="D195" s="206" t="s">
        <v>177</v>
      </c>
      <c r="E195" s="207" t="s">
        <v>1882</v>
      </c>
      <c r="F195" s="208" t="s">
        <v>1883</v>
      </c>
      <c r="G195" s="208"/>
      <c r="H195" s="208"/>
      <c r="I195" s="208"/>
      <c r="J195" s="209" t="s">
        <v>221</v>
      </c>
      <c r="K195" s="210" t="n">
        <v>35</v>
      </c>
      <c r="L195" s="211" t="n">
        <v>0</v>
      </c>
      <c r="M195" s="211"/>
      <c r="N195" s="212" t="n">
        <f aca="false">ROUND(L195*K195,2)</f>
        <v>0</v>
      </c>
      <c r="O195" s="212"/>
      <c r="P195" s="212"/>
      <c r="Q195" s="212"/>
      <c r="R195" s="173"/>
      <c r="T195" s="213"/>
      <c r="U195" s="44" t="s">
        <v>41</v>
      </c>
      <c r="V195" s="34"/>
      <c r="W195" s="214" t="n">
        <f aca="false">V195*K195</f>
        <v>0</v>
      </c>
      <c r="X195" s="214" t="n">
        <v>0</v>
      </c>
      <c r="Y195" s="214" t="n">
        <f aca="false">X195*K195</f>
        <v>0</v>
      </c>
      <c r="Z195" s="214" t="n">
        <v>0</v>
      </c>
      <c r="AA195" s="215" t="n">
        <f aca="false">Z195*K195</f>
        <v>0</v>
      </c>
      <c r="AR195" s="10" t="s">
        <v>181</v>
      </c>
      <c r="AT195" s="10" t="s">
        <v>177</v>
      </c>
      <c r="AU195" s="10" t="s">
        <v>88</v>
      </c>
      <c r="AY195" s="10" t="s">
        <v>175</v>
      </c>
      <c r="BE195" s="134" t="n">
        <f aca="false">IF(U195="základní",N195,0)</f>
        <v>0</v>
      </c>
      <c r="BF195" s="134" t="n">
        <f aca="false">IF(U195="snížená",N195,0)</f>
        <v>0</v>
      </c>
      <c r="BG195" s="134" t="n">
        <f aca="false">IF(U195="zákl. přenesená",N195,0)</f>
        <v>0</v>
      </c>
      <c r="BH195" s="134" t="n">
        <f aca="false">IF(U195="sníž. přenesená",N195,0)</f>
        <v>0</v>
      </c>
      <c r="BI195" s="134" t="n">
        <f aca="false">IF(U195="nulová",N195,0)</f>
        <v>0</v>
      </c>
      <c r="BJ195" s="10" t="s">
        <v>83</v>
      </c>
      <c r="BK195" s="134" t="n">
        <f aca="false">ROUND(L195*K195,2)</f>
        <v>0</v>
      </c>
      <c r="BL195" s="10" t="s">
        <v>181</v>
      </c>
      <c r="BM195" s="10" t="s">
        <v>1884</v>
      </c>
    </row>
    <row collapsed="false" customFormat="true" customHeight="true" hidden="false" ht="31.5" outlineLevel="0" r="196" s="32">
      <c r="B196" s="171"/>
      <c r="C196" s="206" t="s">
        <v>374</v>
      </c>
      <c r="D196" s="206" t="s">
        <v>177</v>
      </c>
      <c r="E196" s="207" t="s">
        <v>1885</v>
      </c>
      <c r="F196" s="208" t="s">
        <v>1886</v>
      </c>
      <c r="G196" s="208"/>
      <c r="H196" s="208"/>
      <c r="I196" s="208"/>
      <c r="J196" s="209" t="s">
        <v>221</v>
      </c>
      <c r="K196" s="210" t="n">
        <v>190</v>
      </c>
      <c r="L196" s="211" t="n">
        <v>0</v>
      </c>
      <c r="M196" s="211"/>
      <c r="N196" s="212" t="n">
        <f aca="false">ROUND(L196*K196,2)</f>
        <v>0</v>
      </c>
      <c r="O196" s="212"/>
      <c r="P196" s="212"/>
      <c r="Q196" s="212"/>
      <c r="R196" s="173"/>
      <c r="T196" s="213"/>
      <c r="U196" s="44" t="s">
        <v>41</v>
      </c>
      <c r="V196" s="34"/>
      <c r="W196" s="214" t="n">
        <f aca="false">V196*K196</f>
        <v>0</v>
      </c>
      <c r="X196" s="214" t="n">
        <v>0</v>
      </c>
      <c r="Y196" s="214" t="n">
        <f aca="false">X196*K196</f>
        <v>0</v>
      </c>
      <c r="Z196" s="214" t="n">
        <v>0</v>
      </c>
      <c r="AA196" s="215" t="n">
        <f aca="false">Z196*K196</f>
        <v>0</v>
      </c>
      <c r="AR196" s="10" t="s">
        <v>181</v>
      </c>
      <c r="AT196" s="10" t="s">
        <v>177</v>
      </c>
      <c r="AU196" s="10" t="s">
        <v>88</v>
      </c>
      <c r="AY196" s="10" t="s">
        <v>175</v>
      </c>
      <c r="BE196" s="134" t="n">
        <f aca="false">IF(U196="základní",N196,0)</f>
        <v>0</v>
      </c>
      <c r="BF196" s="134" t="n">
        <f aca="false">IF(U196="snížená",N196,0)</f>
        <v>0</v>
      </c>
      <c r="BG196" s="134" t="n">
        <f aca="false">IF(U196="zákl. přenesená",N196,0)</f>
        <v>0</v>
      </c>
      <c r="BH196" s="134" t="n">
        <f aca="false">IF(U196="sníž. přenesená",N196,0)</f>
        <v>0</v>
      </c>
      <c r="BI196" s="134" t="n">
        <f aca="false">IF(U196="nulová",N196,0)</f>
        <v>0</v>
      </c>
      <c r="BJ196" s="10" t="s">
        <v>83</v>
      </c>
      <c r="BK196" s="134" t="n">
        <f aca="false">ROUND(L196*K196,2)</f>
        <v>0</v>
      </c>
      <c r="BL196" s="10" t="s">
        <v>181</v>
      </c>
      <c r="BM196" s="10" t="s">
        <v>1887</v>
      </c>
    </row>
    <row collapsed="false" customFormat="true" customHeight="true" hidden="false" ht="31.5" outlineLevel="0" r="197" s="32">
      <c r="B197" s="171"/>
      <c r="C197" s="206" t="s">
        <v>370</v>
      </c>
      <c r="D197" s="206" t="s">
        <v>177</v>
      </c>
      <c r="E197" s="207" t="s">
        <v>1888</v>
      </c>
      <c r="F197" s="208" t="s">
        <v>1889</v>
      </c>
      <c r="G197" s="208"/>
      <c r="H197" s="208"/>
      <c r="I197" s="208"/>
      <c r="J197" s="209" t="s">
        <v>221</v>
      </c>
      <c r="K197" s="210" t="n">
        <v>190</v>
      </c>
      <c r="L197" s="211" t="n">
        <v>0</v>
      </c>
      <c r="M197" s="211"/>
      <c r="N197" s="212" t="n">
        <f aca="false">ROUND(L197*K197,2)</f>
        <v>0</v>
      </c>
      <c r="O197" s="212"/>
      <c r="P197" s="212"/>
      <c r="Q197" s="212"/>
      <c r="R197" s="173"/>
      <c r="T197" s="213"/>
      <c r="U197" s="44" t="s">
        <v>41</v>
      </c>
      <c r="V197" s="34"/>
      <c r="W197" s="214" t="n">
        <f aca="false">V197*K197</f>
        <v>0</v>
      </c>
      <c r="X197" s="214" t="n">
        <v>0</v>
      </c>
      <c r="Y197" s="214" t="n">
        <f aca="false">X197*K197</f>
        <v>0</v>
      </c>
      <c r="Z197" s="214" t="n">
        <v>0</v>
      </c>
      <c r="AA197" s="215" t="n">
        <f aca="false">Z197*K197</f>
        <v>0</v>
      </c>
      <c r="AR197" s="10" t="s">
        <v>181</v>
      </c>
      <c r="AT197" s="10" t="s">
        <v>177</v>
      </c>
      <c r="AU197" s="10" t="s">
        <v>88</v>
      </c>
      <c r="AY197" s="10" t="s">
        <v>175</v>
      </c>
      <c r="BE197" s="134" t="n">
        <f aca="false">IF(U197="základní",N197,0)</f>
        <v>0</v>
      </c>
      <c r="BF197" s="134" t="n">
        <f aca="false">IF(U197="snížená",N197,0)</f>
        <v>0</v>
      </c>
      <c r="BG197" s="134" t="n">
        <f aca="false">IF(U197="zákl. přenesená",N197,0)</f>
        <v>0</v>
      </c>
      <c r="BH197" s="134" t="n">
        <f aca="false">IF(U197="sníž. přenesená",N197,0)</f>
        <v>0</v>
      </c>
      <c r="BI197" s="134" t="n">
        <f aca="false">IF(U197="nulová",N197,0)</f>
        <v>0</v>
      </c>
      <c r="BJ197" s="10" t="s">
        <v>83</v>
      </c>
      <c r="BK197" s="134" t="n">
        <f aca="false">ROUND(L197*K197,2)</f>
        <v>0</v>
      </c>
      <c r="BL197" s="10" t="s">
        <v>181</v>
      </c>
      <c r="BM197" s="10" t="s">
        <v>1890</v>
      </c>
    </row>
    <row collapsed="false" customFormat="true" customHeight="true" hidden="false" ht="31.5" outlineLevel="0" r="198" s="32">
      <c r="B198" s="171"/>
      <c r="C198" s="206" t="s">
        <v>368</v>
      </c>
      <c r="D198" s="206" t="s">
        <v>177</v>
      </c>
      <c r="E198" s="207" t="s">
        <v>1891</v>
      </c>
      <c r="F198" s="208" t="s">
        <v>1892</v>
      </c>
      <c r="G198" s="208"/>
      <c r="H198" s="208"/>
      <c r="I198" s="208"/>
      <c r="J198" s="209" t="s">
        <v>221</v>
      </c>
      <c r="K198" s="210" t="n">
        <v>90.2</v>
      </c>
      <c r="L198" s="211" t="n">
        <v>0</v>
      </c>
      <c r="M198" s="211"/>
      <c r="N198" s="212" t="n">
        <f aca="false">ROUND(L198*K198,2)</f>
        <v>0</v>
      </c>
      <c r="O198" s="212"/>
      <c r="P198" s="212"/>
      <c r="Q198" s="212"/>
      <c r="R198" s="173"/>
      <c r="T198" s="213"/>
      <c r="U198" s="44" t="s">
        <v>41</v>
      </c>
      <c r="V198" s="34"/>
      <c r="W198" s="214" t="n">
        <f aca="false">V198*K198</f>
        <v>0</v>
      </c>
      <c r="X198" s="214" t="n">
        <v>0.08425</v>
      </c>
      <c r="Y198" s="214" t="n">
        <f aca="false">X198*K198</f>
        <v>7.59935</v>
      </c>
      <c r="Z198" s="214" t="n">
        <v>0</v>
      </c>
      <c r="AA198" s="215" t="n">
        <f aca="false">Z198*K198</f>
        <v>0</v>
      </c>
      <c r="AR198" s="10" t="s">
        <v>181</v>
      </c>
      <c r="AT198" s="10" t="s">
        <v>177</v>
      </c>
      <c r="AU198" s="10" t="s">
        <v>88</v>
      </c>
      <c r="AY198" s="10" t="s">
        <v>175</v>
      </c>
      <c r="BE198" s="134" t="n">
        <f aca="false">IF(U198="základní",N198,0)</f>
        <v>0</v>
      </c>
      <c r="BF198" s="134" t="n">
        <f aca="false">IF(U198="snížená",N198,0)</f>
        <v>0</v>
      </c>
      <c r="BG198" s="134" t="n">
        <f aca="false">IF(U198="zákl. přenesená",N198,0)</f>
        <v>0</v>
      </c>
      <c r="BH198" s="134" t="n">
        <f aca="false">IF(U198="sníž. přenesená",N198,0)</f>
        <v>0</v>
      </c>
      <c r="BI198" s="134" t="n">
        <f aca="false">IF(U198="nulová",N198,0)</f>
        <v>0</v>
      </c>
      <c r="BJ198" s="10" t="s">
        <v>83</v>
      </c>
      <c r="BK198" s="134" t="n">
        <f aca="false">ROUND(L198*K198,2)</f>
        <v>0</v>
      </c>
      <c r="BL198" s="10" t="s">
        <v>181</v>
      </c>
      <c r="BM198" s="10" t="s">
        <v>1893</v>
      </c>
    </row>
    <row collapsed="false" customFormat="true" customHeight="true" hidden="false" ht="22.5" outlineLevel="0" r="199" s="238">
      <c r="B199" s="239"/>
      <c r="C199" s="240"/>
      <c r="D199" s="240"/>
      <c r="E199" s="241"/>
      <c r="F199" s="242" t="s">
        <v>1894</v>
      </c>
      <c r="G199" s="242"/>
      <c r="H199" s="242"/>
      <c r="I199" s="242"/>
      <c r="J199" s="240"/>
      <c r="K199" s="241"/>
      <c r="L199" s="240"/>
      <c r="M199" s="240"/>
      <c r="N199" s="240"/>
      <c r="O199" s="240"/>
      <c r="P199" s="240"/>
      <c r="Q199" s="240"/>
      <c r="R199" s="243"/>
      <c r="T199" s="244"/>
      <c r="U199" s="240"/>
      <c r="V199" s="240"/>
      <c r="W199" s="240"/>
      <c r="X199" s="240"/>
      <c r="Y199" s="240"/>
      <c r="Z199" s="240"/>
      <c r="AA199" s="245"/>
      <c r="AT199" s="246" t="s">
        <v>201</v>
      </c>
      <c r="AU199" s="246" t="s">
        <v>88</v>
      </c>
      <c r="AV199" s="238" t="s">
        <v>83</v>
      </c>
      <c r="AW199" s="238" t="s">
        <v>33</v>
      </c>
      <c r="AX199" s="238" t="s">
        <v>76</v>
      </c>
      <c r="AY199" s="246" t="s">
        <v>175</v>
      </c>
    </row>
    <row collapsed="false" customFormat="true" customHeight="true" hidden="false" ht="22.5" outlineLevel="0" r="200" s="216">
      <c r="B200" s="217"/>
      <c r="C200" s="218"/>
      <c r="D200" s="218"/>
      <c r="E200" s="219"/>
      <c r="F200" s="227" t="s">
        <v>1895</v>
      </c>
      <c r="G200" s="227"/>
      <c r="H200" s="227"/>
      <c r="I200" s="227"/>
      <c r="J200" s="218"/>
      <c r="K200" s="221" t="n">
        <v>1.2</v>
      </c>
      <c r="L200" s="218"/>
      <c r="M200" s="218"/>
      <c r="N200" s="218"/>
      <c r="O200" s="218"/>
      <c r="P200" s="218"/>
      <c r="Q200" s="218"/>
      <c r="R200" s="222"/>
      <c r="T200" s="223"/>
      <c r="U200" s="218"/>
      <c r="V200" s="218"/>
      <c r="W200" s="218"/>
      <c r="X200" s="218"/>
      <c r="Y200" s="218"/>
      <c r="Z200" s="218"/>
      <c r="AA200" s="224"/>
      <c r="AT200" s="225" t="s">
        <v>201</v>
      </c>
      <c r="AU200" s="225" t="s">
        <v>88</v>
      </c>
      <c r="AV200" s="216" t="s">
        <v>88</v>
      </c>
      <c r="AW200" s="216" t="s">
        <v>33</v>
      </c>
      <c r="AX200" s="216" t="s">
        <v>76</v>
      </c>
      <c r="AY200" s="225" t="s">
        <v>175</v>
      </c>
    </row>
    <row collapsed="false" customFormat="true" customHeight="true" hidden="false" ht="22.5" outlineLevel="0" r="201" s="216">
      <c r="B201" s="217"/>
      <c r="C201" s="218"/>
      <c r="D201" s="218"/>
      <c r="E201" s="219"/>
      <c r="F201" s="227" t="s">
        <v>1896</v>
      </c>
      <c r="G201" s="227"/>
      <c r="H201" s="227"/>
      <c r="I201" s="227"/>
      <c r="J201" s="218"/>
      <c r="K201" s="221" t="n">
        <v>89</v>
      </c>
      <c r="L201" s="218"/>
      <c r="M201" s="218"/>
      <c r="N201" s="218"/>
      <c r="O201" s="218"/>
      <c r="P201" s="218"/>
      <c r="Q201" s="218"/>
      <c r="R201" s="222"/>
      <c r="T201" s="223"/>
      <c r="U201" s="218"/>
      <c r="V201" s="218"/>
      <c r="W201" s="218"/>
      <c r="X201" s="218"/>
      <c r="Y201" s="218"/>
      <c r="Z201" s="218"/>
      <c r="AA201" s="224"/>
      <c r="AT201" s="225" t="s">
        <v>201</v>
      </c>
      <c r="AU201" s="225" t="s">
        <v>88</v>
      </c>
      <c r="AV201" s="216" t="s">
        <v>88</v>
      </c>
      <c r="AW201" s="216" t="s">
        <v>33</v>
      </c>
      <c r="AX201" s="216" t="s">
        <v>76</v>
      </c>
      <c r="AY201" s="225" t="s">
        <v>175</v>
      </c>
    </row>
    <row collapsed="false" customFormat="true" customHeight="true" hidden="false" ht="22.5" outlineLevel="0" r="202" s="228">
      <c r="B202" s="229"/>
      <c r="C202" s="230"/>
      <c r="D202" s="230"/>
      <c r="E202" s="231"/>
      <c r="F202" s="232" t="s">
        <v>214</v>
      </c>
      <c r="G202" s="232"/>
      <c r="H202" s="232"/>
      <c r="I202" s="232"/>
      <c r="J202" s="230"/>
      <c r="K202" s="233" t="n">
        <v>90.2</v>
      </c>
      <c r="L202" s="230"/>
      <c r="M202" s="230"/>
      <c r="N202" s="230"/>
      <c r="O202" s="230"/>
      <c r="P202" s="230"/>
      <c r="Q202" s="230"/>
      <c r="R202" s="234"/>
      <c r="T202" s="235"/>
      <c r="U202" s="230"/>
      <c r="V202" s="230"/>
      <c r="W202" s="230"/>
      <c r="X202" s="230"/>
      <c r="Y202" s="230"/>
      <c r="Z202" s="230"/>
      <c r="AA202" s="236"/>
      <c r="AT202" s="237" t="s">
        <v>201</v>
      </c>
      <c r="AU202" s="237" t="s">
        <v>88</v>
      </c>
      <c r="AV202" s="228" t="s">
        <v>181</v>
      </c>
      <c r="AW202" s="228" t="s">
        <v>33</v>
      </c>
      <c r="AX202" s="228" t="s">
        <v>83</v>
      </c>
      <c r="AY202" s="237" t="s">
        <v>175</v>
      </c>
    </row>
    <row collapsed="false" customFormat="true" customHeight="true" hidden="false" ht="31.5" outlineLevel="0" r="203" s="32">
      <c r="B203" s="171"/>
      <c r="C203" s="248" t="s">
        <v>615</v>
      </c>
      <c r="D203" s="248" t="s">
        <v>295</v>
      </c>
      <c r="E203" s="249" t="s">
        <v>1897</v>
      </c>
      <c r="F203" s="250" t="s">
        <v>1898</v>
      </c>
      <c r="G203" s="250"/>
      <c r="H203" s="250"/>
      <c r="I203" s="250"/>
      <c r="J203" s="251" t="s">
        <v>221</v>
      </c>
      <c r="K203" s="252" t="n">
        <v>93.45</v>
      </c>
      <c r="L203" s="253" t="n">
        <v>0</v>
      </c>
      <c r="M203" s="253"/>
      <c r="N203" s="254" t="n">
        <f aca="false">ROUND(L203*K203,2)</f>
        <v>0</v>
      </c>
      <c r="O203" s="254"/>
      <c r="P203" s="254"/>
      <c r="Q203" s="254"/>
      <c r="R203" s="173"/>
      <c r="T203" s="213"/>
      <c r="U203" s="44" t="s">
        <v>41</v>
      </c>
      <c r="V203" s="34"/>
      <c r="W203" s="214" t="n">
        <f aca="false">V203*K203</f>
        <v>0</v>
      </c>
      <c r="X203" s="214" t="n">
        <v>0.14</v>
      </c>
      <c r="Y203" s="214" t="n">
        <f aca="false">X203*K203</f>
        <v>13.083</v>
      </c>
      <c r="Z203" s="214" t="n">
        <v>0</v>
      </c>
      <c r="AA203" s="215" t="n">
        <f aca="false">Z203*K203</f>
        <v>0</v>
      </c>
      <c r="AR203" s="10" t="s">
        <v>258</v>
      </c>
      <c r="AT203" s="10" t="s">
        <v>295</v>
      </c>
      <c r="AU203" s="10" t="s">
        <v>88</v>
      </c>
      <c r="AY203" s="10" t="s">
        <v>175</v>
      </c>
      <c r="BE203" s="134" t="n">
        <f aca="false">IF(U203="základní",N203,0)</f>
        <v>0</v>
      </c>
      <c r="BF203" s="134" t="n">
        <f aca="false">IF(U203="snížená",N203,0)</f>
        <v>0</v>
      </c>
      <c r="BG203" s="134" t="n">
        <f aca="false">IF(U203="zákl. přenesená",N203,0)</f>
        <v>0</v>
      </c>
      <c r="BH203" s="134" t="n">
        <f aca="false">IF(U203="sníž. přenesená",N203,0)</f>
        <v>0</v>
      </c>
      <c r="BI203" s="134" t="n">
        <f aca="false">IF(U203="nulová",N203,0)</f>
        <v>0</v>
      </c>
      <c r="BJ203" s="10" t="s">
        <v>83</v>
      </c>
      <c r="BK203" s="134" t="n">
        <f aca="false">ROUND(L203*K203,2)</f>
        <v>0</v>
      </c>
      <c r="BL203" s="10" t="s">
        <v>181</v>
      </c>
      <c r="BM203" s="10" t="s">
        <v>1899</v>
      </c>
    </row>
    <row collapsed="false" customFormat="true" customHeight="true" hidden="false" ht="22.5" outlineLevel="0" r="204" s="216">
      <c r="B204" s="217"/>
      <c r="C204" s="218"/>
      <c r="D204" s="218"/>
      <c r="E204" s="219"/>
      <c r="F204" s="220" t="s">
        <v>1900</v>
      </c>
      <c r="G204" s="220"/>
      <c r="H204" s="220"/>
      <c r="I204" s="220"/>
      <c r="J204" s="218"/>
      <c r="K204" s="221" t="n">
        <v>93.45</v>
      </c>
      <c r="L204" s="218"/>
      <c r="M204" s="218"/>
      <c r="N204" s="218"/>
      <c r="O204" s="218"/>
      <c r="P204" s="218"/>
      <c r="Q204" s="218"/>
      <c r="R204" s="222"/>
      <c r="T204" s="223"/>
      <c r="U204" s="218"/>
      <c r="V204" s="218"/>
      <c r="W204" s="218"/>
      <c r="X204" s="218"/>
      <c r="Y204" s="218"/>
      <c r="Z204" s="218"/>
      <c r="AA204" s="224"/>
      <c r="AT204" s="225" t="s">
        <v>201</v>
      </c>
      <c r="AU204" s="225" t="s">
        <v>88</v>
      </c>
      <c r="AV204" s="216" t="s">
        <v>88</v>
      </c>
      <c r="AW204" s="216" t="s">
        <v>33</v>
      </c>
      <c r="AX204" s="216" t="s">
        <v>83</v>
      </c>
      <c r="AY204" s="225" t="s">
        <v>175</v>
      </c>
    </row>
    <row collapsed="false" customFormat="true" customHeight="true" hidden="false" ht="31.5" outlineLevel="0" r="205" s="32">
      <c r="B205" s="171"/>
      <c r="C205" s="248" t="s">
        <v>620</v>
      </c>
      <c r="D205" s="248" t="s">
        <v>295</v>
      </c>
      <c r="E205" s="249" t="s">
        <v>1901</v>
      </c>
      <c r="F205" s="250" t="s">
        <v>1902</v>
      </c>
      <c r="G205" s="250"/>
      <c r="H205" s="250"/>
      <c r="I205" s="250"/>
      <c r="J205" s="251" t="s">
        <v>221</v>
      </c>
      <c r="K205" s="252" t="n">
        <v>1.26</v>
      </c>
      <c r="L205" s="253" t="n">
        <v>0</v>
      </c>
      <c r="M205" s="253"/>
      <c r="N205" s="254" t="n">
        <f aca="false">ROUND(L205*K205,2)</f>
        <v>0</v>
      </c>
      <c r="O205" s="254"/>
      <c r="P205" s="254"/>
      <c r="Q205" s="254"/>
      <c r="R205" s="173"/>
      <c r="T205" s="213"/>
      <c r="U205" s="44" t="s">
        <v>41</v>
      </c>
      <c r="V205" s="34"/>
      <c r="W205" s="214" t="n">
        <f aca="false">V205*K205</f>
        <v>0</v>
      </c>
      <c r="X205" s="214" t="n">
        <v>0.146</v>
      </c>
      <c r="Y205" s="214" t="n">
        <f aca="false">X205*K205</f>
        <v>0.18396</v>
      </c>
      <c r="Z205" s="214" t="n">
        <v>0</v>
      </c>
      <c r="AA205" s="215" t="n">
        <f aca="false">Z205*K205</f>
        <v>0</v>
      </c>
      <c r="AR205" s="10" t="s">
        <v>258</v>
      </c>
      <c r="AT205" s="10" t="s">
        <v>295</v>
      </c>
      <c r="AU205" s="10" t="s">
        <v>88</v>
      </c>
      <c r="AY205" s="10" t="s">
        <v>175</v>
      </c>
      <c r="BE205" s="134" t="n">
        <f aca="false">IF(U205="základní",N205,0)</f>
        <v>0</v>
      </c>
      <c r="BF205" s="134" t="n">
        <f aca="false">IF(U205="snížená",N205,0)</f>
        <v>0</v>
      </c>
      <c r="BG205" s="134" t="n">
        <f aca="false">IF(U205="zákl. přenesená",N205,0)</f>
        <v>0</v>
      </c>
      <c r="BH205" s="134" t="n">
        <f aca="false">IF(U205="sníž. přenesená",N205,0)</f>
        <v>0</v>
      </c>
      <c r="BI205" s="134" t="n">
        <f aca="false">IF(U205="nulová",N205,0)</f>
        <v>0</v>
      </c>
      <c r="BJ205" s="10" t="s">
        <v>83</v>
      </c>
      <c r="BK205" s="134" t="n">
        <f aca="false">ROUND(L205*K205,2)</f>
        <v>0</v>
      </c>
      <c r="BL205" s="10" t="s">
        <v>181</v>
      </c>
      <c r="BM205" s="10" t="s">
        <v>1903</v>
      </c>
    </row>
    <row collapsed="false" customFormat="true" customHeight="true" hidden="false" ht="22.5" outlineLevel="0" r="206" s="216">
      <c r="B206" s="217"/>
      <c r="C206" s="218"/>
      <c r="D206" s="218"/>
      <c r="E206" s="219"/>
      <c r="F206" s="220" t="s">
        <v>1904</v>
      </c>
      <c r="G206" s="220"/>
      <c r="H206" s="220"/>
      <c r="I206" s="220"/>
      <c r="J206" s="218"/>
      <c r="K206" s="221" t="n">
        <v>1.26</v>
      </c>
      <c r="L206" s="218"/>
      <c r="M206" s="218"/>
      <c r="N206" s="218"/>
      <c r="O206" s="218"/>
      <c r="P206" s="218"/>
      <c r="Q206" s="218"/>
      <c r="R206" s="222"/>
      <c r="T206" s="223"/>
      <c r="U206" s="218"/>
      <c r="V206" s="218"/>
      <c r="W206" s="218"/>
      <c r="X206" s="218"/>
      <c r="Y206" s="218"/>
      <c r="Z206" s="218"/>
      <c r="AA206" s="224"/>
      <c r="AT206" s="225" t="s">
        <v>201</v>
      </c>
      <c r="AU206" s="225" t="s">
        <v>88</v>
      </c>
      <c r="AV206" s="216" t="s">
        <v>88</v>
      </c>
      <c r="AW206" s="216" t="s">
        <v>33</v>
      </c>
      <c r="AX206" s="216" t="s">
        <v>83</v>
      </c>
      <c r="AY206" s="225" t="s">
        <v>175</v>
      </c>
    </row>
    <row collapsed="false" customFormat="true" customHeight="true" hidden="false" ht="31.5" outlineLevel="0" r="207" s="32">
      <c r="B207" s="171"/>
      <c r="C207" s="206" t="s">
        <v>181</v>
      </c>
      <c r="D207" s="206" t="s">
        <v>177</v>
      </c>
      <c r="E207" s="207" t="s">
        <v>1905</v>
      </c>
      <c r="F207" s="208" t="s">
        <v>1906</v>
      </c>
      <c r="G207" s="208"/>
      <c r="H207" s="208"/>
      <c r="I207" s="208"/>
      <c r="J207" s="209" t="s">
        <v>221</v>
      </c>
      <c r="K207" s="210" t="n">
        <v>279</v>
      </c>
      <c r="L207" s="211" t="n">
        <v>0</v>
      </c>
      <c r="M207" s="211"/>
      <c r="N207" s="212" t="n">
        <f aca="false">ROUND(L207*K207,2)</f>
        <v>0</v>
      </c>
      <c r="O207" s="212"/>
      <c r="P207" s="212"/>
      <c r="Q207" s="212"/>
      <c r="R207" s="173"/>
      <c r="T207" s="213"/>
      <c r="U207" s="44" t="s">
        <v>41</v>
      </c>
      <c r="V207" s="34"/>
      <c r="W207" s="214" t="n">
        <f aca="false">V207*K207</f>
        <v>0</v>
      </c>
      <c r="X207" s="214" t="n">
        <v>0.10362</v>
      </c>
      <c r="Y207" s="214" t="n">
        <f aca="false">X207*K207</f>
        <v>28.90998</v>
      </c>
      <c r="Z207" s="214" t="n">
        <v>0</v>
      </c>
      <c r="AA207" s="215" t="n">
        <f aca="false">Z207*K207</f>
        <v>0</v>
      </c>
      <c r="AR207" s="10" t="s">
        <v>181</v>
      </c>
      <c r="AT207" s="10" t="s">
        <v>177</v>
      </c>
      <c r="AU207" s="10" t="s">
        <v>88</v>
      </c>
      <c r="AY207" s="10" t="s">
        <v>175</v>
      </c>
      <c r="BE207" s="134" t="n">
        <f aca="false">IF(U207="základní",N207,0)</f>
        <v>0</v>
      </c>
      <c r="BF207" s="134" t="n">
        <f aca="false">IF(U207="snížená",N207,0)</f>
        <v>0</v>
      </c>
      <c r="BG207" s="134" t="n">
        <f aca="false">IF(U207="zákl. přenesená",N207,0)</f>
        <v>0</v>
      </c>
      <c r="BH207" s="134" t="n">
        <f aca="false">IF(U207="sníž. přenesená",N207,0)</f>
        <v>0</v>
      </c>
      <c r="BI207" s="134" t="n">
        <f aca="false">IF(U207="nulová",N207,0)</f>
        <v>0</v>
      </c>
      <c r="BJ207" s="10" t="s">
        <v>83</v>
      </c>
      <c r="BK207" s="134" t="n">
        <f aca="false">ROUND(L207*K207,2)</f>
        <v>0</v>
      </c>
      <c r="BL207" s="10" t="s">
        <v>181</v>
      </c>
      <c r="BM207" s="10" t="s">
        <v>1907</v>
      </c>
    </row>
    <row collapsed="false" customFormat="true" customHeight="true" hidden="false" ht="22.5" outlineLevel="0" r="208" s="238">
      <c r="B208" s="239"/>
      <c r="C208" s="240"/>
      <c r="D208" s="240"/>
      <c r="E208" s="241"/>
      <c r="F208" s="242" t="s">
        <v>1908</v>
      </c>
      <c r="G208" s="242"/>
      <c r="H208" s="242"/>
      <c r="I208" s="242"/>
      <c r="J208" s="240"/>
      <c r="K208" s="241"/>
      <c r="L208" s="240"/>
      <c r="M208" s="240"/>
      <c r="N208" s="240"/>
      <c r="O208" s="240"/>
      <c r="P208" s="240"/>
      <c r="Q208" s="240"/>
      <c r="R208" s="243"/>
      <c r="T208" s="244"/>
      <c r="U208" s="240"/>
      <c r="V208" s="240"/>
      <c r="W208" s="240"/>
      <c r="X208" s="240"/>
      <c r="Y208" s="240"/>
      <c r="Z208" s="240"/>
      <c r="AA208" s="245"/>
      <c r="AT208" s="246" t="s">
        <v>201</v>
      </c>
      <c r="AU208" s="246" t="s">
        <v>88</v>
      </c>
      <c r="AV208" s="238" t="s">
        <v>83</v>
      </c>
      <c r="AW208" s="238" t="s">
        <v>33</v>
      </c>
      <c r="AX208" s="238" t="s">
        <v>76</v>
      </c>
      <c r="AY208" s="246" t="s">
        <v>175</v>
      </c>
    </row>
    <row collapsed="false" customFormat="true" customHeight="true" hidden="false" ht="22.5" outlineLevel="0" r="209" s="216">
      <c r="B209" s="217"/>
      <c r="C209" s="218"/>
      <c r="D209" s="218"/>
      <c r="E209" s="219"/>
      <c r="F209" s="227" t="s">
        <v>1909</v>
      </c>
      <c r="G209" s="227"/>
      <c r="H209" s="227"/>
      <c r="I209" s="227"/>
      <c r="J209" s="218"/>
      <c r="K209" s="221" t="n">
        <v>275.4</v>
      </c>
      <c r="L209" s="218"/>
      <c r="M209" s="218"/>
      <c r="N209" s="218"/>
      <c r="O209" s="218"/>
      <c r="P209" s="218"/>
      <c r="Q209" s="218"/>
      <c r="R209" s="222"/>
      <c r="T209" s="223"/>
      <c r="U209" s="218"/>
      <c r="V209" s="218"/>
      <c r="W209" s="218"/>
      <c r="X209" s="218"/>
      <c r="Y209" s="218"/>
      <c r="Z209" s="218"/>
      <c r="AA209" s="224"/>
      <c r="AT209" s="225" t="s">
        <v>201</v>
      </c>
      <c r="AU209" s="225" t="s">
        <v>88</v>
      </c>
      <c r="AV209" s="216" t="s">
        <v>88</v>
      </c>
      <c r="AW209" s="216" t="s">
        <v>33</v>
      </c>
      <c r="AX209" s="216" t="s">
        <v>76</v>
      </c>
      <c r="AY209" s="225" t="s">
        <v>175</v>
      </c>
    </row>
    <row collapsed="false" customFormat="true" customHeight="true" hidden="false" ht="22.5" outlineLevel="0" r="210" s="216">
      <c r="B210" s="217"/>
      <c r="C210" s="218"/>
      <c r="D210" s="218"/>
      <c r="E210" s="219"/>
      <c r="F210" s="227" t="s">
        <v>1910</v>
      </c>
      <c r="G210" s="227"/>
      <c r="H210" s="227"/>
      <c r="I210" s="227"/>
      <c r="J210" s="218"/>
      <c r="K210" s="221" t="n">
        <v>3.6</v>
      </c>
      <c r="L210" s="218"/>
      <c r="M210" s="218"/>
      <c r="N210" s="218"/>
      <c r="O210" s="218"/>
      <c r="P210" s="218"/>
      <c r="Q210" s="218"/>
      <c r="R210" s="222"/>
      <c r="T210" s="223"/>
      <c r="U210" s="218"/>
      <c r="V210" s="218"/>
      <c r="W210" s="218"/>
      <c r="X210" s="218"/>
      <c r="Y210" s="218"/>
      <c r="Z210" s="218"/>
      <c r="AA210" s="224"/>
      <c r="AT210" s="225" t="s">
        <v>201</v>
      </c>
      <c r="AU210" s="225" t="s">
        <v>88</v>
      </c>
      <c r="AV210" s="216" t="s">
        <v>88</v>
      </c>
      <c r="AW210" s="216" t="s">
        <v>33</v>
      </c>
      <c r="AX210" s="216" t="s">
        <v>76</v>
      </c>
      <c r="AY210" s="225" t="s">
        <v>175</v>
      </c>
    </row>
    <row collapsed="false" customFormat="true" customHeight="true" hidden="false" ht="22.5" outlineLevel="0" r="211" s="228">
      <c r="B211" s="229"/>
      <c r="C211" s="230"/>
      <c r="D211" s="230"/>
      <c r="E211" s="231"/>
      <c r="F211" s="232" t="s">
        <v>214</v>
      </c>
      <c r="G211" s="232"/>
      <c r="H211" s="232"/>
      <c r="I211" s="232"/>
      <c r="J211" s="230"/>
      <c r="K211" s="233" t="n">
        <v>279</v>
      </c>
      <c r="L211" s="230"/>
      <c r="M211" s="230"/>
      <c r="N211" s="230"/>
      <c r="O211" s="230"/>
      <c r="P211" s="230"/>
      <c r="Q211" s="230"/>
      <c r="R211" s="234"/>
      <c r="T211" s="235"/>
      <c r="U211" s="230"/>
      <c r="V211" s="230"/>
      <c r="W211" s="230"/>
      <c r="X211" s="230"/>
      <c r="Y211" s="230"/>
      <c r="Z211" s="230"/>
      <c r="AA211" s="236"/>
      <c r="AT211" s="237" t="s">
        <v>201</v>
      </c>
      <c r="AU211" s="237" t="s">
        <v>88</v>
      </c>
      <c r="AV211" s="228" t="s">
        <v>181</v>
      </c>
      <c r="AW211" s="228" t="s">
        <v>33</v>
      </c>
      <c r="AX211" s="228" t="s">
        <v>83</v>
      </c>
      <c r="AY211" s="237" t="s">
        <v>175</v>
      </c>
    </row>
    <row collapsed="false" customFormat="true" customHeight="true" hidden="false" ht="31.5" outlineLevel="0" r="212" s="32">
      <c r="B212" s="171"/>
      <c r="C212" s="248" t="s">
        <v>627</v>
      </c>
      <c r="D212" s="248" t="s">
        <v>295</v>
      </c>
      <c r="E212" s="249" t="s">
        <v>1911</v>
      </c>
      <c r="F212" s="250" t="s">
        <v>1912</v>
      </c>
      <c r="G212" s="250"/>
      <c r="H212" s="250"/>
      <c r="I212" s="250"/>
      <c r="J212" s="251" t="s">
        <v>221</v>
      </c>
      <c r="K212" s="252" t="n">
        <v>289.17</v>
      </c>
      <c r="L212" s="253" t="n">
        <v>0</v>
      </c>
      <c r="M212" s="253"/>
      <c r="N212" s="254" t="n">
        <f aca="false">ROUND(L212*K212,2)</f>
        <v>0</v>
      </c>
      <c r="O212" s="254"/>
      <c r="P212" s="254"/>
      <c r="Q212" s="254"/>
      <c r="R212" s="173"/>
      <c r="T212" s="213"/>
      <c r="U212" s="44" t="s">
        <v>41</v>
      </c>
      <c r="V212" s="34"/>
      <c r="W212" s="214" t="n">
        <f aca="false">V212*K212</f>
        <v>0</v>
      </c>
      <c r="X212" s="214" t="n">
        <v>0.18</v>
      </c>
      <c r="Y212" s="214" t="n">
        <f aca="false">X212*K212</f>
        <v>52.0506</v>
      </c>
      <c r="Z212" s="214" t="n">
        <v>0</v>
      </c>
      <c r="AA212" s="215" t="n">
        <f aca="false">Z212*K212</f>
        <v>0</v>
      </c>
      <c r="AR212" s="10" t="s">
        <v>258</v>
      </c>
      <c r="AT212" s="10" t="s">
        <v>295</v>
      </c>
      <c r="AU212" s="10" t="s">
        <v>88</v>
      </c>
      <c r="AY212" s="10" t="s">
        <v>175</v>
      </c>
      <c r="BE212" s="134" t="n">
        <f aca="false">IF(U212="základní",N212,0)</f>
        <v>0</v>
      </c>
      <c r="BF212" s="134" t="n">
        <f aca="false">IF(U212="snížená",N212,0)</f>
        <v>0</v>
      </c>
      <c r="BG212" s="134" t="n">
        <f aca="false">IF(U212="zákl. přenesená",N212,0)</f>
        <v>0</v>
      </c>
      <c r="BH212" s="134" t="n">
        <f aca="false">IF(U212="sníž. přenesená",N212,0)</f>
        <v>0</v>
      </c>
      <c r="BI212" s="134" t="n">
        <f aca="false">IF(U212="nulová",N212,0)</f>
        <v>0</v>
      </c>
      <c r="BJ212" s="10" t="s">
        <v>83</v>
      </c>
      <c r="BK212" s="134" t="n">
        <f aca="false">ROUND(L212*K212,2)</f>
        <v>0</v>
      </c>
      <c r="BL212" s="10" t="s">
        <v>181</v>
      </c>
      <c r="BM212" s="10" t="s">
        <v>1913</v>
      </c>
    </row>
    <row collapsed="false" customFormat="true" customHeight="true" hidden="false" ht="22.5" outlineLevel="0" r="213" s="216">
      <c r="B213" s="217"/>
      <c r="C213" s="218"/>
      <c r="D213" s="218"/>
      <c r="E213" s="219"/>
      <c r="F213" s="220" t="s">
        <v>1914</v>
      </c>
      <c r="G213" s="220"/>
      <c r="H213" s="220"/>
      <c r="I213" s="220"/>
      <c r="J213" s="218"/>
      <c r="K213" s="221" t="n">
        <v>289.17</v>
      </c>
      <c r="L213" s="218"/>
      <c r="M213" s="218"/>
      <c r="N213" s="218"/>
      <c r="O213" s="218"/>
      <c r="P213" s="218"/>
      <c r="Q213" s="218"/>
      <c r="R213" s="222"/>
      <c r="T213" s="223"/>
      <c r="U213" s="218"/>
      <c r="V213" s="218"/>
      <c r="W213" s="218"/>
      <c r="X213" s="218"/>
      <c r="Y213" s="218"/>
      <c r="Z213" s="218"/>
      <c r="AA213" s="224"/>
      <c r="AT213" s="225" t="s">
        <v>201</v>
      </c>
      <c r="AU213" s="225" t="s">
        <v>88</v>
      </c>
      <c r="AV213" s="216" t="s">
        <v>88</v>
      </c>
      <c r="AW213" s="216" t="s">
        <v>33</v>
      </c>
      <c r="AX213" s="216" t="s">
        <v>83</v>
      </c>
      <c r="AY213" s="225" t="s">
        <v>175</v>
      </c>
    </row>
    <row collapsed="false" customFormat="true" customHeight="true" hidden="false" ht="31.5" outlineLevel="0" r="214" s="32">
      <c r="B214" s="171"/>
      <c r="C214" s="248" t="s">
        <v>640</v>
      </c>
      <c r="D214" s="248" t="s">
        <v>295</v>
      </c>
      <c r="E214" s="249" t="s">
        <v>1915</v>
      </c>
      <c r="F214" s="250" t="s">
        <v>1916</v>
      </c>
      <c r="G214" s="250"/>
      <c r="H214" s="250"/>
      <c r="I214" s="250"/>
      <c r="J214" s="251" t="s">
        <v>221</v>
      </c>
      <c r="K214" s="252" t="n">
        <v>3.78</v>
      </c>
      <c r="L214" s="253" t="n">
        <v>0</v>
      </c>
      <c r="M214" s="253"/>
      <c r="N214" s="254" t="n">
        <f aca="false">ROUND(L214*K214,2)</f>
        <v>0</v>
      </c>
      <c r="O214" s="254"/>
      <c r="P214" s="254"/>
      <c r="Q214" s="254"/>
      <c r="R214" s="173"/>
      <c r="T214" s="213"/>
      <c r="U214" s="44" t="s">
        <v>41</v>
      </c>
      <c r="V214" s="34"/>
      <c r="W214" s="214" t="n">
        <f aca="false">V214*K214</f>
        <v>0</v>
      </c>
      <c r="X214" s="214" t="n">
        <v>0.18</v>
      </c>
      <c r="Y214" s="214" t="n">
        <f aca="false">X214*K214</f>
        <v>0.6804</v>
      </c>
      <c r="Z214" s="214" t="n">
        <v>0</v>
      </c>
      <c r="AA214" s="215" t="n">
        <f aca="false">Z214*K214</f>
        <v>0</v>
      </c>
      <c r="AR214" s="10" t="s">
        <v>258</v>
      </c>
      <c r="AT214" s="10" t="s">
        <v>295</v>
      </c>
      <c r="AU214" s="10" t="s">
        <v>88</v>
      </c>
      <c r="AY214" s="10" t="s">
        <v>175</v>
      </c>
      <c r="BE214" s="134" t="n">
        <f aca="false">IF(U214="základní",N214,0)</f>
        <v>0</v>
      </c>
      <c r="BF214" s="134" t="n">
        <f aca="false">IF(U214="snížená",N214,0)</f>
        <v>0</v>
      </c>
      <c r="BG214" s="134" t="n">
        <f aca="false">IF(U214="zákl. přenesená",N214,0)</f>
        <v>0</v>
      </c>
      <c r="BH214" s="134" t="n">
        <f aca="false">IF(U214="sníž. přenesená",N214,0)</f>
        <v>0</v>
      </c>
      <c r="BI214" s="134" t="n">
        <f aca="false">IF(U214="nulová",N214,0)</f>
        <v>0</v>
      </c>
      <c r="BJ214" s="10" t="s">
        <v>83</v>
      </c>
      <c r="BK214" s="134" t="n">
        <f aca="false">ROUND(L214*K214,2)</f>
        <v>0</v>
      </c>
      <c r="BL214" s="10" t="s">
        <v>181</v>
      </c>
      <c r="BM214" s="10" t="s">
        <v>1917</v>
      </c>
    </row>
    <row collapsed="false" customFormat="true" customHeight="true" hidden="false" ht="22.5" outlineLevel="0" r="215" s="216">
      <c r="B215" s="217"/>
      <c r="C215" s="218"/>
      <c r="D215" s="218"/>
      <c r="E215" s="219"/>
      <c r="F215" s="220" t="s">
        <v>1918</v>
      </c>
      <c r="G215" s="220"/>
      <c r="H215" s="220"/>
      <c r="I215" s="220"/>
      <c r="J215" s="218"/>
      <c r="K215" s="221" t="n">
        <v>3.78</v>
      </c>
      <c r="L215" s="218"/>
      <c r="M215" s="218"/>
      <c r="N215" s="218"/>
      <c r="O215" s="218"/>
      <c r="P215" s="218"/>
      <c r="Q215" s="218"/>
      <c r="R215" s="222"/>
      <c r="T215" s="223"/>
      <c r="U215" s="218"/>
      <c r="V215" s="218"/>
      <c r="W215" s="218"/>
      <c r="X215" s="218"/>
      <c r="Y215" s="218"/>
      <c r="Z215" s="218"/>
      <c r="AA215" s="224"/>
      <c r="AT215" s="225" t="s">
        <v>201</v>
      </c>
      <c r="AU215" s="225" t="s">
        <v>88</v>
      </c>
      <c r="AV215" s="216" t="s">
        <v>88</v>
      </c>
      <c r="AW215" s="216" t="s">
        <v>33</v>
      </c>
      <c r="AX215" s="216" t="s">
        <v>83</v>
      </c>
      <c r="AY215" s="225" t="s">
        <v>175</v>
      </c>
    </row>
    <row collapsed="false" customFormat="true" customHeight="true" hidden="false" ht="29.85" outlineLevel="0" r="216" s="193">
      <c r="B216" s="194"/>
      <c r="C216" s="195"/>
      <c r="D216" s="204" t="s">
        <v>1490</v>
      </c>
      <c r="E216" s="204"/>
      <c r="F216" s="204"/>
      <c r="G216" s="204"/>
      <c r="H216" s="204"/>
      <c r="I216" s="204"/>
      <c r="J216" s="204"/>
      <c r="K216" s="204"/>
      <c r="L216" s="204"/>
      <c r="M216" s="204"/>
      <c r="N216" s="205" t="n">
        <f aca="false">BK216</f>
        <v>0</v>
      </c>
      <c r="O216" s="205"/>
      <c r="P216" s="205"/>
      <c r="Q216" s="205"/>
      <c r="R216" s="197"/>
      <c r="T216" s="198"/>
      <c r="U216" s="195"/>
      <c r="V216" s="195"/>
      <c r="W216" s="199" t="n">
        <f aca="false">W217</f>
        <v>0</v>
      </c>
      <c r="X216" s="195"/>
      <c r="Y216" s="199" t="n">
        <f aca="false">Y217</f>
        <v>0.14494</v>
      </c>
      <c r="Z216" s="195"/>
      <c r="AA216" s="200" t="n">
        <f aca="false">AA217</f>
        <v>0</v>
      </c>
      <c r="AR216" s="201" t="s">
        <v>83</v>
      </c>
      <c r="AT216" s="202" t="s">
        <v>75</v>
      </c>
      <c r="AU216" s="202" t="s">
        <v>83</v>
      </c>
      <c r="AY216" s="201" t="s">
        <v>175</v>
      </c>
      <c r="BK216" s="203" t="n">
        <f aca="false">BK217</f>
        <v>0</v>
      </c>
    </row>
    <row collapsed="false" customFormat="true" customHeight="true" hidden="false" ht="31.5" outlineLevel="0" r="217" s="32">
      <c r="B217" s="171"/>
      <c r="C217" s="206" t="s">
        <v>758</v>
      </c>
      <c r="D217" s="206" t="s">
        <v>177</v>
      </c>
      <c r="E217" s="207" t="s">
        <v>1919</v>
      </c>
      <c r="F217" s="208" t="s">
        <v>1920</v>
      </c>
      <c r="G217" s="208"/>
      <c r="H217" s="208"/>
      <c r="I217" s="208"/>
      <c r="J217" s="209" t="s">
        <v>699</v>
      </c>
      <c r="K217" s="210" t="n">
        <v>1</v>
      </c>
      <c r="L217" s="211" t="n">
        <v>0</v>
      </c>
      <c r="M217" s="211"/>
      <c r="N217" s="212" t="n">
        <f aca="false">ROUND(L217*K217,2)</f>
        <v>0</v>
      </c>
      <c r="O217" s="212"/>
      <c r="P217" s="212"/>
      <c r="Q217" s="212"/>
      <c r="R217" s="173"/>
      <c r="T217" s="213"/>
      <c r="U217" s="44" t="s">
        <v>41</v>
      </c>
      <c r="V217" s="34"/>
      <c r="W217" s="214" t="n">
        <f aca="false">V217*K217</f>
        <v>0</v>
      </c>
      <c r="X217" s="214" t="n">
        <v>0.14494</v>
      </c>
      <c r="Y217" s="214" t="n">
        <f aca="false">X217*K217</f>
        <v>0.14494</v>
      </c>
      <c r="Z217" s="214" t="n">
        <v>0</v>
      </c>
      <c r="AA217" s="215" t="n">
        <f aca="false">Z217*K217</f>
        <v>0</v>
      </c>
      <c r="AR217" s="10" t="s">
        <v>181</v>
      </c>
      <c r="AT217" s="10" t="s">
        <v>177</v>
      </c>
      <c r="AU217" s="10" t="s">
        <v>88</v>
      </c>
      <c r="AY217" s="10" t="s">
        <v>175</v>
      </c>
      <c r="BE217" s="134" t="n">
        <f aca="false">IF(U217="základní",N217,0)</f>
        <v>0</v>
      </c>
      <c r="BF217" s="134" t="n">
        <f aca="false">IF(U217="snížená",N217,0)</f>
        <v>0</v>
      </c>
      <c r="BG217" s="134" t="n">
        <f aca="false">IF(U217="zákl. přenesená",N217,0)</f>
        <v>0</v>
      </c>
      <c r="BH217" s="134" t="n">
        <f aca="false">IF(U217="sníž. přenesená",N217,0)</f>
        <v>0</v>
      </c>
      <c r="BI217" s="134" t="n">
        <f aca="false">IF(U217="nulová",N217,0)</f>
        <v>0</v>
      </c>
      <c r="BJ217" s="10" t="s">
        <v>83</v>
      </c>
      <c r="BK217" s="134" t="n">
        <f aca="false">ROUND(L217*K217,2)</f>
        <v>0</v>
      </c>
      <c r="BL217" s="10" t="s">
        <v>181</v>
      </c>
      <c r="BM217" s="10" t="s">
        <v>1921</v>
      </c>
    </row>
    <row collapsed="false" customFormat="true" customHeight="true" hidden="false" ht="29.85" outlineLevel="0" r="218" s="193">
      <c r="B218" s="194"/>
      <c r="C218" s="195"/>
      <c r="D218" s="204" t="s">
        <v>137</v>
      </c>
      <c r="E218" s="204"/>
      <c r="F218" s="204"/>
      <c r="G218" s="204"/>
      <c r="H218" s="204"/>
      <c r="I218" s="204"/>
      <c r="J218" s="204"/>
      <c r="K218" s="204"/>
      <c r="L218" s="204"/>
      <c r="M218" s="204"/>
      <c r="N218" s="226" t="n">
        <f aca="false">BK218</f>
        <v>0</v>
      </c>
      <c r="O218" s="226"/>
      <c r="P218" s="226"/>
      <c r="Q218" s="226"/>
      <c r="R218" s="197"/>
      <c r="T218" s="198"/>
      <c r="U218" s="195"/>
      <c r="V218" s="195"/>
      <c r="W218" s="199" t="n">
        <f aca="false">SUM(W219:W239)</f>
        <v>0</v>
      </c>
      <c r="X218" s="195"/>
      <c r="Y218" s="199" t="n">
        <f aca="false">SUM(Y219:Y239)</f>
        <v>73.33527</v>
      </c>
      <c r="Z218" s="195"/>
      <c r="AA218" s="200" t="n">
        <f aca="false">SUM(AA219:AA239)</f>
        <v>0</v>
      </c>
      <c r="AR218" s="201" t="s">
        <v>83</v>
      </c>
      <c r="AT218" s="202" t="s">
        <v>75</v>
      </c>
      <c r="AU218" s="202" t="s">
        <v>83</v>
      </c>
      <c r="AY218" s="201" t="s">
        <v>175</v>
      </c>
      <c r="BK218" s="203" t="n">
        <f aca="false">SUM(BK219:BK239)</f>
        <v>0</v>
      </c>
    </row>
    <row collapsed="false" customFormat="true" customHeight="true" hidden="false" ht="31.5" outlineLevel="0" r="219" s="32">
      <c r="B219" s="171"/>
      <c r="C219" s="206" t="s">
        <v>762</v>
      </c>
      <c r="D219" s="206" t="s">
        <v>177</v>
      </c>
      <c r="E219" s="207" t="s">
        <v>1922</v>
      </c>
      <c r="F219" s="208" t="s">
        <v>1923</v>
      </c>
      <c r="G219" s="208"/>
      <c r="H219" s="208"/>
      <c r="I219" s="208"/>
      <c r="J219" s="209" t="s">
        <v>699</v>
      </c>
      <c r="K219" s="210" t="n">
        <v>2</v>
      </c>
      <c r="L219" s="211" t="n">
        <v>0</v>
      </c>
      <c r="M219" s="211"/>
      <c r="N219" s="212" t="e">
        <f aca="false">ROUND(L219*K219;2)</f>
        <v>#VALUE!</v>
      </c>
      <c r="O219" s="212"/>
      <c r="P219" s="212"/>
      <c r="Q219" s="212"/>
      <c r="R219" s="173"/>
      <c r="T219" s="213"/>
      <c r="U219" s="44" t="s">
        <v>41</v>
      </c>
      <c r="V219" s="34"/>
      <c r="W219" s="214" t="n">
        <f aca="false">V219*K219</f>
        <v>0</v>
      </c>
      <c r="X219" s="214" t="n">
        <v>0.0007</v>
      </c>
      <c r="Y219" s="214" t="n">
        <f aca="false">X219*K219</f>
        <v>0.0014</v>
      </c>
      <c r="Z219" s="214" t="n">
        <v>0</v>
      </c>
      <c r="AA219" s="215" t="n">
        <f aca="false">Z219*K219</f>
        <v>0</v>
      </c>
      <c r="AR219" s="10" t="s">
        <v>181</v>
      </c>
      <c r="AT219" s="10" t="s">
        <v>177</v>
      </c>
      <c r="AU219" s="10" t="s">
        <v>88</v>
      </c>
      <c r="AY219" s="10" t="s">
        <v>175</v>
      </c>
      <c r="BE219" s="134" t="e">
        <f aca="false">IF(U219="základní";N219;0)</f>
        <v>#VALUE!</v>
      </c>
      <c r="BF219" s="134" t="e">
        <f aca="false">IF(U219="snížená";N219;0)</f>
        <v>#VALUE!</v>
      </c>
      <c r="BG219" s="134" t="e">
        <f aca="false">IF(U219="zákl. přenesená";N219;0)</f>
        <v>#VALUE!</v>
      </c>
      <c r="BH219" s="134" t="e">
        <f aca="false">IF(U219="sníž. přenesená";N219;0)</f>
        <v>#VALUE!</v>
      </c>
      <c r="BI219" s="134" t="e">
        <f aca="false">IF(U219="nulová";N219;0)</f>
        <v>#VALUE!</v>
      </c>
      <c r="BJ219" s="10" t="s">
        <v>83</v>
      </c>
      <c r="BK219" s="134" t="e">
        <f aca="false">ROUND(L219*K219;2)</f>
        <v>#VALUE!</v>
      </c>
      <c r="BL219" s="10" t="s">
        <v>181</v>
      </c>
      <c r="BM219" s="10" t="s">
        <v>1924</v>
      </c>
    </row>
    <row collapsed="false" customFormat="true" customHeight="true" hidden="false" ht="31.5" outlineLevel="0" r="220" s="32">
      <c r="B220" s="171"/>
      <c r="C220" s="248" t="s">
        <v>766</v>
      </c>
      <c r="D220" s="248" t="s">
        <v>295</v>
      </c>
      <c r="E220" s="249" t="s">
        <v>1925</v>
      </c>
      <c r="F220" s="250" t="s">
        <v>1926</v>
      </c>
      <c r="G220" s="250"/>
      <c r="H220" s="250"/>
      <c r="I220" s="250"/>
      <c r="J220" s="251" t="s">
        <v>699</v>
      </c>
      <c r="K220" s="252" t="n">
        <v>2</v>
      </c>
      <c r="L220" s="253" t="n">
        <v>0</v>
      </c>
      <c r="M220" s="253"/>
      <c r="N220" s="254" t="e">
        <f aca="false">ROUND(L220*K220;2)</f>
        <v>#VALUE!</v>
      </c>
      <c r="O220" s="254"/>
      <c r="P220" s="254"/>
      <c r="Q220" s="254"/>
      <c r="R220" s="173"/>
      <c r="T220" s="213"/>
      <c r="U220" s="44" t="s">
        <v>41</v>
      </c>
      <c r="V220" s="34"/>
      <c r="W220" s="214" t="n">
        <f aca="false">V220*K220</f>
        <v>0</v>
      </c>
      <c r="X220" s="214" t="n">
        <v>0.004</v>
      </c>
      <c r="Y220" s="214" t="n">
        <f aca="false">X220*K220</f>
        <v>0.008</v>
      </c>
      <c r="Z220" s="214" t="n">
        <v>0</v>
      </c>
      <c r="AA220" s="215" t="n">
        <f aca="false">Z220*K220</f>
        <v>0</v>
      </c>
      <c r="AR220" s="10" t="s">
        <v>258</v>
      </c>
      <c r="AT220" s="10" t="s">
        <v>295</v>
      </c>
      <c r="AU220" s="10" t="s">
        <v>88</v>
      </c>
      <c r="AY220" s="10" t="s">
        <v>175</v>
      </c>
      <c r="BE220" s="134" t="e">
        <f aca="false">IF(U220="základní";N220;0)</f>
        <v>#VALUE!</v>
      </c>
      <c r="BF220" s="134" t="e">
        <f aca="false">IF(U220="snížená";N220;0)</f>
        <v>#VALUE!</v>
      </c>
      <c r="BG220" s="134" t="e">
        <f aca="false">IF(U220="zákl. přenesená";N220;0)</f>
        <v>#VALUE!</v>
      </c>
      <c r="BH220" s="134" t="e">
        <f aca="false">IF(U220="sníž. přenesená";N220;0)</f>
        <v>#VALUE!</v>
      </c>
      <c r="BI220" s="134" t="e">
        <f aca="false">IF(U220="nulová";N220;0)</f>
        <v>#VALUE!</v>
      </c>
      <c r="BJ220" s="10" t="s">
        <v>83</v>
      </c>
      <c r="BK220" s="134" t="e">
        <f aca="false">ROUND(L220*K220;2)</f>
        <v>#VALUE!</v>
      </c>
      <c r="BL220" s="10" t="s">
        <v>181</v>
      </c>
      <c r="BM220" s="10" t="s">
        <v>1927</v>
      </c>
    </row>
    <row collapsed="false" customFormat="true" customHeight="true" hidden="false" ht="31.5" outlineLevel="0" r="221" s="32">
      <c r="B221" s="171"/>
      <c r="C221" s="206" t="s">
        <v>770</v>
      </c>
      <c r="D221" s="206" t="s">
        <v>177</v>
      </c>
      <c r="E221" s="207" t="s">
        <v>1928</v>
      </c>
      <c r="F221" s="208" t="s">
        <v>1929</v>
      </c>
      <c r="G221" s="208"/>
      <c r="H221" s="208"/>
      <c r="I221" s="208"/>
      <c r="J221" s="209" t="s">
        <v>699</v>
      </c>
      <c r="K221" s="210" t="n">
        <v>2</v>
      </c>
      <c r="L221" s="211" t="n">
        <v>0</v>
      </c>
      <c r="M221" s="211"/>
      <c r="N221" s="212" t="e">
        <f aca="false">ROUND(L221*K221;2)</f>
        <v>#VALUE!</v>
      </c>
      <c r="O221" s="212"/>
      <c r="P221" s="212"/>
      <c r="Q221" s="212"/>
      <c r="R221" s="173"/>
      <c r="T221" s="213"/>
      <c r="U221" s="44" t="s">
        <v>41</v>
      </c>
      <c r="V221" s="34"/>
      <c r="W221" s="214" t="n">
        <f aca="false">V221*K221</f>
        <v>0</v>
      </c>
      <c r="X221" s="214" t="n">
        <v>0.11241</v>
      </c>
      <c r="Y221" s="214" t="n">
        <f aca="false">X221*K221</f>
        <v>0.22482</v>
      </c>
      <c r="Z221" s="214" t="n">
        <v>0</v>
      </c>
      <c r="AA221" s="215" t="n">
        <f aca="false">Z221*K221</f>
        <v>0</v>
      </c>
      <c r="AR221" s="10" t="s">
        <v>181</v>
      </c>
      <c r="AT221" s="10" t="s">
        <v>177</v>
      </c>
      <c r="AU221" s="10" t="s">
        <v>88</v>
      </c>
      <c r="AY221" s="10" t="s">
        <v>175</v>
      </c>
      <c r="BE221" s="134" t="e">
        <f aca="false">IF(U221="základní";N221;0)</f>
        <v>#VALUE!</v>
      </c>
      <c r="BF221" s="134" t="e">
        <f aca="false">IF(U221="snížená";N221;0)</f>
        <v>#VALUE!</v>
      </c>
      <c r="BG221" s="134" t="e">
        <f aca="false">IF(U221="zákl. přenesená";N221;0)</f>
        <v>#VALUE!</v>
      </c>
      <c r="BH221" s="134" t="e">
        <f aca="false">IF(U221="sníž. přenesená";N221;0)</f>
        <v>#VALUE!</v>
      </c>
      <c r="BI221" s="134" t="e">
        <f aca="false">IF(U221="nulová";N221;0)</f>
        <v>#VALUE!</v>
      </c>
      <c r="BJ221" s="10" t="s">
        <v>83</v>
      </c>
      <c r="BK221" s="134" t="e">
        <f aca="false">ROUND(L221*K221;2)</f>
        <v>#VALUE!</v>
      </c>
      <c r="BL221" s="10" t="s">
        <v>181</v>
      </c>
      <c r="BM221" s="10" t="s">
        <v>1930</v>
      </c>
    </row>
    <row collapsed="false" customFormat="true" customHeight="true" hidden="false" ht="22.5" outlineLevel="0" r="222" s="32">
      <c r="B222" s="171"/>
      <c r="C222" s="248" t="s">
        <v>774</v>
      </c>
      <c r="D222" s="248" t="s">
        <v>295</v>
      </c>
      <c r="E222" s="249" t="s">
        <v>1931</v>
      </c>
      <c r="F222" s="250" t="s">
        <v>1932</v>
      </c>
      <c r="G222" s="250"/>
      <c r="H222" s="250"/>
      <c r="I222" s="250"/>
      <c r="J222" s="251" t="s">
        <v>699</v>
      </c>
      <c r="K222" s="252" t="n">
        <v>2</v>
      </c>
      <c r="L222" s="253" t="n">
        <v>0</v>
      </c>
      <c r="M222" s="253"/>
      <c r="N222" s="254" t="e">
        <f aca="false">ROUND(L222*K222;2)</f>
        <v>#VALUE!</v>
      </c>
      <c r="O222" s="254"/>
      <c r="P222" s="254"/>
      <c r="Q222" s="254"/>
      <c r="R222" s="173"/>
      <c r="T222" s="213"/>
      <c r="U222" s="44" t="s">
        <v>41</v>
      </c>
      <c r="V222" s="34"/>
      <c r="W222" s="214" t="n">
        <f aca="false">V222*K222</f>
        <v>0</v>
      </c>
      <c r="X222" s="214" t="n">
        <v>0.0061</v>
      </c>
      <c r="Y222" s="214" t="n">
        <f aca="false">X222*K222</f>
        <v>0.0122</v>
      </c>
      <c r="Z222" s="214" t="n">
        <v>0</v>
      </c>
      <c r="AA222" s="215" t="n">
        <f aca="false">Z222*K222</f>
        <v>0</v>
      </c>
      <c r="AR222" s="10" t="s">
        <v>258</v>
      </c>
      <c r="AT222" s="10" t="s">
        <v>295</v>
      </c>
      <c r="AU222" s="10" t="s">
        <v>88</v>
      </c>
      <c r="AY222" s="10" t="s">
        <v>175</v>
      </c>
      <c r="BE222" s="134" t="e">
        <f aca="false">IF(U222="základní";N222;0)</f>
        <v>#VALUE!</v>
      </c>
      <c r="BF222" s="134" t="e">
        <f aca="false">IF(U222="snížená";N222;0)</f>
        <v>#VALUE!</v>
      </c>
      <c r="BG222" s="134" t="e">
        <f aca="false">IF(U222="zákl. přenesená";N222;0)</f>
        <v>#VALUE!</v>
      </c>
      <c r="BH222" s="134" t="e">
        <f aca="false">IF(U222="sníž. přenesená";N222;0)</f>
        <v>#VALUE!</v>
      </c>
      <c r="BI222" s="134" t="e">
        <f aca="false">IF(U222="nulová";N222;0)</f>
        <v>#VALUE!</v>
      </c>
      <c r="BJ222" s="10" t="s">
        <v>83</v>
      </c>
      <c r="BK222" s="134" t="e">
        <f aca="false">ROUND(L222*K222;2)</f>
        <v>#VALUE!</v>
      </c>
      <c r="BL222" s="10" t="s">
        <v>181</v>
      </c>
      <c r="BM222" s="10" t="s">
        <v>1933</v>
      </c>
    </row>
    <row collapsed="false" customFormat="true" customHeight="true" hidden="false" ht="31.5" outlineLevel="0" r="223" s="32">
      <c r="B223" s="171"/>
      <c r="C223" s="206" t="s">
        <v>778</v>
      </c>
      <c r="D223" s="206" t="s">
        <v>177</v>
      </c>
      <c r="E223" s="207" t="s">
        <v>1934</v>
      </c>
      <c r="F223" s="208" t="s">
        <v>1935</v>
      </c>
      <c r="G223" s="208"/>
      <c r="H223" s="208"/>
      <c r="I223" s="208"/>
      <c r="J223" s="209" t="s">
        <v>699</v>
      </c>
      <c r="K223" s="210" t="n">
        <v>1</v>
      </c>
      <c r="L223" s="211" t="n">
        <v>0</v>
      </c>
      <c r="M223" s="211"/>
      <c r="N223" s="212" t="e">
        <f aca="false">ROUND(L223*K223;2)</f>
        <v>#VALUE!</v>
      </c>
      <c r="O223" s="212"/>
      <c r="P223" s="212"/>
      <c r="Q223" s="212"/>
      <c r="R223" s="173"/>
      <c r="T223" s="213"/>
      <c r="U223" s="44" t="s">
        <v>41</v>
      </c>
      <c r="V223" s="34"/>
      <c r="W223" s="214" t="n">
        <f aca="false">V223*K223</f>
        <v>0</v>
      </c>
      <c r="X223" s="214" t="n">
        <v>0.00054</v>
      </c>
      <c r="Y223" s="214" t="n">
        <f aca="false">X223*K223</f>
        <v>0.00054</v>
      </c>
      <c r="Z223" s="214" t="n">
        <v>0</v>
      </c>
      <c r="AA223" s="215" t="n">
        <f aca="false">Z223*K223</f>
        <v>0</v>
      </c>
      <c r="AR223" s="10" t="s">
        <v>181</v>
      </c>
      <c r="AT223" s="10" t="s">
        <v>177</v>
      </c>
      <c r="AU223" s="10" t="s">
        <v>88</v>
      </c>
      <c r="AY223" s="10" t="s">
        <v>175</v>
      </c>
      <c r="BE223" s="134" t="e">
        <f aca="false">IF(U223="základní";N223;0)</f>
        <v>#VALUE!</v>
      </c>
      <c r="BF223" s="134" t="e">
        <f aca="false">IF(U223="snížená";N223;0)</f>
        <v>#VALUE!</v>
      </c>
      <c r="BG223" s="134" t="e">
        <f aca="false">IF(U223="zákl. přenesená";N223;0)</f>
        <v>#VALUE!</v>
      </c>
      <c r="BH223" s="134" t="e">
        <f aca="false">IF(U223="sníž. přenesená";N223;0)</f>
        <v>#VALUE!</v>
      </c>
      <c r="BI223" s="134" t="e">
        <f aca="false">IF(U223="nulová";N223;0)</f>
        <v>#VALUE!</v>
      </c>
      <c r="BJ223" s="10" t="s">
        <v>83</v>
      </c>
      <c r="BK223" s="134" t="e">
        <f aca="false">ROUND(L223*K223;2)</f>
        <v>#VALUE!</v>
      </c>
      <c r="BL223" s="10" t="s">
        <v>181</v>
      </c>
      <c r="BM223" s="10" t="s">
        <v>1936</v>
      </c>
    </row>
    <row collapsed="false" customFormat="true" customHeight="true" hidden="false" ht="44.25" outlineLevel="0" r="224" s="32">
      <c r="B224" s="171"/>
      <c r="C224" s="206" t="s">
        <v>1247</v>
      </c>
      <c r="D224" s="206" t="s">
        <v>177</v>
      </c>
      <c r="E224" s="207" t="s">
        <v>1937</v>
      </c>
      <c r="F224" s="208" t="s">
        <v>1938</v>
      </c>
      <c r="G224" s="208"/>
      <c r="H224" s="208"/>
      <c r="I224" s="208"/>
      <c r="J224" s="209" t="s">
        <v>303</v>
      </c>
      <c r="K224" s="210" t="n">
        <v>208.2</v>
      </c>
      <c r="L224" s="211" t="n">
        <v>0</v>
      </c>
      <c r="M224" s="211"/>
      <c r="N224" s="212" t="e">
        <f aca="false">ROUND(L224*K224;2)</f>
        <v>#VALUE!</v>
      </c>
      <c r="O224" s="212"/>
      <c r="P224" s="212"/>
      <c r="Q224" s="212"/>
      <c r="R224" s="173"/>
      <c r="T224" s="213"/>
      <c r="U224" s="44" t="s">
        <v>41</v>
      </c>
      <c r="V224" s="34"/>
      <c r="W224" s="214" t="n">
        <f aca="false">V224*K224</f>
        <v>0</v>
      </c>
      <c r="X224" s="214" t="n">
        <v>0.1554</v>
      </c>
      <c r="Y224" s="214" t="n">
        <f aca="false">X224*K224</f>
        <v>32.35428</v>
      </c>
      <c r="Z224" s="214" t="n">
        <v>0</v>
      </c>
      <c r="AA224" s="215" t="n">
        <f aca="false">Z224*K224</f>
        <v>0</v>
      </c>
      <c r="AR224" s="10" t="s">
        <v>181</v>
      </c>
      <c r="AT224" s="10" t="s">
        <v>177</v>
      </c>
      <c r="AU224" s="10" t="s">
        <v>88</v>
      </c>
      <c r="AY224" s="10" t="s">
        <v>175</v>
      </c>
      <c r="BE224" s="134" t="e">
        <f aca="false">IF(U224="základní";N224;0)</f>
        <v>#VALUE!</v>
      </c>
      <c r="BF224" s="134" t="e">
        <f aca="false">IF(U224="snížená";N224;0)</f>
        <v>#VALUE!</v>
      </c>
      <c r="BG224" s="134" t="e">
        <f aca="false">IF(U224="zákl. přenesená";N224;0)</f>
        <v>#VALUE!</v>
      </c>
      <c r="BH224" s="134" t="e">
        <f aca="false">IF(U224="sníž. přenesená";N224;0)</f>
        <v>#VALUE!</v>
      </c>
      <c r="BI224" s="134" t="e">
        <f aca="false">IF(U224="nulová";N224;0)</f>
        <v>#VALUE!</v>
      </c>
      <c r="BJ224" s="10" t="s">
        <v>83</v>
      </c>
      <c r="BK224" s="134" t="e">
        <f aca="false">ROUND(L224*K224;2)</f>
        <v>#VALUE!</v>
      </c>
      <c r="BL224" s="10" t="s">
        <v>181</v>
      </c>
      <c r="BM224" s="10" t="s">
        <v>1939</v>
      </c>
    </row>
    <row collapsed="false" customFormat="true" customHeight="true" hidden="false" ht="22.5" outlineLevel="0" r="225" s="216">
      <c r="B225" s="217"/>
      <c r="C225" s="218"/>
      <c r="D225" s="218"/>
      <c r="E225" s="219"/>
      <c r="F225" s="220" t="s">
        <v>1940</v>
      </c>
      <c r="G225" s="220"/>
      <c r="H225" s="220"/>
      <c r="I225" s="220"/>
      <c r="J225" s="218"/>
      <c r="K225" s="221" t="n">
        <v>83</v>
      </c>
      <c r="L225" s="218"/>
      <c r="M225" s="218"/>
      <c r="N225" s="218"/>
      <c r="O225" s="218"/>
      <c r="P225" s="218"/>
      <c r="Q225" s="218"/>
      <c r="R225" s="222"/>
      <c r="T225" s="223"/>
      <c r="U225" s="218"/>
      <c r="V225" s="218"/>
      <c r="W225" s="218"/>
      <c r="X225" s="218"/>
      <c r="Y225" s="218"/>
      <c r="Z225" s="218"/>
      <c r="AA225" s="224"/>
      <c r="AT225" s="225" t="s">
        <v>201</v>
      </c>
      <c r="AU225" s="225" t="s">
        <v>88</v>
      </c>
      <c r="AV225" s="216" t="s">
        <v>88</v>
      </c>
      <c r="AW225" s="216" t="s">
        <v>33</v>
      </c>
      <c r="AX225" s="216" t="s">
        <v>76</v>
      </c>
      <c r="AY225" s="225" t="s">
        <v>175</v>
      </c>
    </row>
    <row collapsed="false" customFormat="true" customHeight="true" hidden="false" ht="22.5" outlineLevel="0" r="226" s="216">
      <c r="B226" s="217"/>
      <c r="C226" s="218"/>
      <c r="D226" s="218"/>
      <c r="E226" s="219"/>
      <c r="F226" s="227" t="s">
        <v>1941</v>
      </c>
      <c r="G226" s="227"/>
      <c r="H226" s="227"/>
      <c r="I226" s="227"/>
      <c r="J226" s="218"/>
      <c r="K226" s="221" t="n">
        <v>125.2</v>
      </c>
      <c r="L226" s="218"/>
      <c r="M226" s="218"/>
      <c r="N226" s="218"/>
      <c r="O226" s="218"/>
      <c r="P226" s="218"/>
      <c r="Q226" s="218"/>
      <c r="R226" s="222"/>
      <c r="T226" s="223"/>
      <c r="U226" s="218"/>
      <c r="V226" s="218"/>
      <c r="W226" s="218"/>
      <c r="X226" s="218"/>
      <c r="Y226" s="218"/>
      <c r="Z226" s="218"/>
      <c r="AA226" s="224"/>
      <c r="AT226" s="225" t="s">
        <v>201</v>
      </c>
      <c r="AU226" s="225" t="s">
        <v>88</v>
      </c>
      <c r="AV226" s="216" t="s">
        <v>88</v>
      </c>
      <c r="AW226" s="216" t="s">
        <v>33</v>
      </c>
      <c r="AX226" s="216" t="s">
        <v>76</v>
      </c>
      <c r="AY226" s="225" t="s">
        <v>175</v>
      </c>
    </row>
    <row collapsed="false" customFormat="true" customHeight="true" hidden="false" ht="22.5" outlineLevel="0" r="227" s="228">
      <c r="B227" s="229"/>
      <c r="C227" s="230"/>
      <c r="D227" s="230"/>
      <c r="E227" s="231"/>
      <c r="F227" s="232" t="s">
        <v>214</v>
      </c>
      <c r="G227" s="232"/>
      <c r="H227" s="232"/>
      <c r="I227" s="232"/>
      <c r="J227" s="230"/>
      <c r="K227" s="233" t="n">
        <v>208.2</v>
      </c>
      <c r="L227" s="230"/>
      <c r="M227" s="230"/>
      <c r="N227" s="230"/>
      <c r="O227" s="230"/>
      <c r="P227" s="230"/>
      <c r="Q227" s="230"/>
      <c r="R227" s="234"/>
      <c r="T227" s="235"/>
      <c r="U227" s="230"/>
      <c r="V227" s="230"/>
      <c r="W227" s="230"/>
      <c r="X227" s="230"/>
      <c r="Y227" s="230"/>
      <c r="Z227" s="230"/>
      <c r="AA227" s="236"/>
      <c r="AT227" s="237" t="s">
        <v>201</v>
      </c>
      <c r="AU227" s="237" t="s">
        <v>88</v>
      </c>
      <c r="AV227" s="228" t="s">
        <v>181</v>
      </c>
      <c r="AW227" s="228" t="s">
        <v>33</v>
      </c>
      <c r="AX227" s="228" t="s">
        <v>83</v>
      </c>
      <c r="AY227" s="237" t="s">
        <v>175</v>
      </c>
    </row>
    <row collapsed="false" customFormat="true" customHeight="true" hidden="false" ht="31.5" outlineLevel="0" r="228" s="32">
      <c r="B228" s="171"/>
      <c r="C228" s="248" t="s">
        <v>701</v>
      </c>
      <c r="D228" s="248" t="s">
        <v>295</v>
      </c>
      <c r="E228" s="249" t="s">
        <v>1942</v>
      </c>
      <c r="F228" s="250" t="s">
        <v>1943</v>
      </c>
      <c r="G228" s="250"/>
      <c r="H228" s="250"/>
      <c r="I228" s="250"/>
      <c r="J228" s="251" t="s">
        <v>699</v>
      </c>
      <c r="K228" s="252" t="n">
        <v>83.83</v>
      </c>
      <c r="L228" s="253" t="n">
        <v>0</v>
      </c>
      <c r="M228" s="253"/>
      <c r="N228" s="254" t="n">
        <f aca="false">ROUND(L228*K228,2)</f>
        <v>0</v>
      </c>
      <c r="O228" s="254"/>
      <c r="P228" s="254"/>
      <c r="Q228" s="254"/>
      <c r="R228" s="173"/>
      <c r="T228" s="213"/>
      <c r="U228" s="44" t="s">
        <v>41</v>
      </c>
      <c r="V228" s="34"/>
      <c r="W228" s="214" t="n">
        <f aca="false">V228*K228</f>
        <v>0</v>
      </c>
      <c r="X228" s="214" t="n">
        <v>0.045</v>
      </c>
      <c r="Y228" s="214" t="n">
        <f aca="false">X228*K228</f>
        <v>3.77235</v>
      </c>
      <c r="Z228" s="214" t="n">
        <v>0</v>
      </c>
      <c r="AA228" s="215" t="n">
        <f aca="false">Z228*K228</f>
        <v>0</v>
      </c>
      <c r="AR228" s="10" t="s">
        <v>258</v>
      </c>
      <c r="AT228" s="10" t="s">
        <v>295</v>
      </c>
      <c r="AU228" s="10" t="s">
        <v>88</v>
      </c>
      <c r="AY228" s="10" t="s">
        <v>175</v>
      </c>
      <c r="BE228" s="134" t="n">
        <f aca="false">IF(U228="základní",N228,0)</f>
        <v>0</v>
      </c>
      <c r="BF228" s="134" t="n">
        <f aca="false">IF(U228="snížená",N228,0)</f>
        <v>0</v>
      </c>
      <c r="BG228" s="134" t="n">
        <f aca="false">IF(U228="zákl. přenesená",N228,0)</f>
        <v>0</v>
      </c>
      <c r="BH228" s="134" t="n">
        <f aca="false">IF(U228="sníž. přenesená",N228,0)</f>
        <v>0</v>
      </c>
      <c r="BI228" s="134" t="n">
        <f aca="false">IF(U228="nulová",N228,0)</f>
        <v>0</v>
      </c>
      <c r="BJ228" s="10" t="s">
        <v>83</v>
      </c>
      <c r="BK228" s="134" t="n">
        <f aca="false">ROUND(L228*K228,2)</f>
        <v>0</v>
      </c>
      <c r="BL228" s="10" t="s">
        <v>181</v>
      </c>
      <c r="BM228" s="10" t="s">
        <v>1944</v>
      </c>
    </row>
    <row collapsed="false" customFormat="true" customHeight="true" hidden="false" ht="22.5" outlineLevel="0" r="229" s="216">
      <c r="B229" s="217"/>
      <c r="C229" s="218"/>
      <c r="D229" s="218"/>
      <c r="E229" s="219"/>
      <c r="F229" s="220" t="s">
        <v>1945</v>
      </c>
      <c r="G229" s="220"/>
      <c r="H229" s="220"/>
      <c r="I229" s="220"/>
      <c r="J229" s="218"/>
      <c r="K229" s="221" t="n">
        <v>83.83</v>
      </c>
      <c r="L229" s="218"/>
      <c r="M229" s="218"/>
      <c r="N229" s="218"/>
      <c r="O229" s="218"/>
      <c r="P229" s="218"/>
      <c r="Q229" s="218"/>
      <c r="R229" s="222"/>
      <c r="T229" s="223"/>
      <c r="U229" s="218"/>
      <c r="V229" s="218"/>
      <c r="W229" s="218"/>
      <c r="X229" s="218"/>
      <c r="Y229" s="218"/>
      <c r="Z229" s="218"/>
      <c r="AA229" s="224"/>
      <c r="AT229" s="225" t="s">
        <v>201</v>
      </c>
      <c r="AU229" s="225" t="s">
        <v>88</v>
      </c>
      <c r="AV229" s="216" t="s">
        <v>88</v>
      </c>
      <c r="AW229" s="216" t="s">
        <v>33</v>
      </c>
      <c r="AX229" s="216" t="s">
        <v>83</v>
      </c>
      <c r="AY229" s="225" t="s">
        <v>175</v>
      </c>
    </row>
    <row collapsed="false" customFormat="true" customHeight="true" hidden="false" ht="31.5" outlineLevel="0" r="230" s="32">
      <c r="B230" s="171"/>
      <c r="C230" s="248" t="s">
        <v>707</v>
      </c>
      <c r="D230" s="248" t="s">
        <v>295</v>
      </c>
      <c r="E230" s="249" t="s">
        <v>1946</v>
      </c>
      <c r="F230" s="250" t="s">
        <v>1947</v>
      </c>
      <c r="G230" s="250"/>
      <c r="H230" s="250"/>
      <c r="I230" s="250"/>
      <c r="J230" s="251" t="s">
        <v>699</v>
      </c>
      <c r="K230" s="252" t="n">
        <v>123.22</v>
      </c>
      <c r="L230" s="253" t="n">
        <v>0</v>
      </c>
      <c r="M230" s="253"/>
      <c r="N230" s="254" t="n">
        <f aca="false">ROUND(L230*K230,2)</f>
        <v>0</v>
      </c>
      <c r="O230" s="254"/>
      <c r="P230" s="254"/>
      <c r="Q230" s="254"/>
      <c r="R230" s="173"/>
      <c r="T230" s="213"/>
      <c r="U230" s="44" t="s">
        <v>41</v>
      </c>
      <c r="V230" s="34"/>
      <c r="W230" s="214" t="n">
        <f aca="false">V230*K230</f>
        <v>0</v>
      </c>
      <c r="X230" s="214" t="n">
        <v>0.0515</v>
      </c>
      <c r="Y230" s="214" t="n">
        <f aca="false">X230*K230</f>
        <v>6.34583</v>
      </c>
      <c r="Z230" s="214" t="n">
        <v>0</v>
      </c>
      <c r="AA230" s="215" t="n">
        <f aca="false">Z230*K230</f>
        <v>0</v>
      </c>
      <c r="AR230" s="10" t="s">
        <v>258</v>
      </c>
      <c r="AT230" s="10" t="s">
        <v>295</v>
      </c>
      <c r="AU230" s="10" t="s">
        <v>88</v>
      </c>
      <c r="AY230" s="10" t="s">
        <v>175</v>
      </c>
      <c r="BE230" s="134" t="n">
        <f aca="false">IF(U230="základní",N230,0)</f>
        <v>0</v>
      </c>
      <c r="BF230" s="134" t="n">
        <f aca="false">IF(U230="snížená",N230,0)</f>
        <v>0</v>
      </c>
      <c r="BG230" s="134" t="n">
        <f aca="false">IF(U230="zákl. přenesená",N230,0)</f>
        <v>0</v>
      </c>
      <c r="BH230" s="134" t="n">
        <f aca="false">IF(U230="sníž. přenesená",N230,0)</f>
        <v>0</v>
      </c>
      <c r="BI230" s="134" t="n">
        <f aca="false">IF(U230="nulová",N230,0)</f>
        <v>0</v>
      </c>
      <c r="BJ230" s="10" t="s">
        <v>83</v>
      </c>
      <c r="BK230" s="134" t="n">
        <f aca="false">ROUND(L230*K230,2)</f>
        <v>0</v>
      </c>
      <c r="BL230" s="10" t="s">
        <v>181</v>
      </c>
      <c r="BM230" s="10" t="s">
        <v>1948</v>
      </c>
    </row>
    <row collapsed="false" customFormat="true" customHeight="true" hidden="false" ht="22.5" outlineLevel="0" r="231" s="216">
      <c r="B231" s="217"/>
      <c r="C231" s="218"/>
      <c r="D231" s="218"/>
      <c r="E231" s="219"/>
      <c r="F231" s="220" t="s">
        <v>1949</v>
      </c>
      <c r="G231" s="220"/>
      <c r="H231" s="220"/>
      <c r="I231" s="220"/>
      <c r="J231" s="218"/>
      <c r="K231" s="221" t="n">
        <v>123.22</v>
      </c>
      <c r="L231" s="218"/>
      <c r="M231" s="218"/>
      <c r="N231" s="218"/>
      <c r="O231" s="218"/>
      <c r="P231" s="218"/>
      <c r="Q231" s="218"/>
      <c r="R231" s="222"/>
      <c r="T231" s="223"/>
      <c r="U231" s="218"/>
      <c r="V231" s="218"/>
      <c r="W231" s="218"/>
      <c r="X231" s="218"/>
      <c r="Y231" s="218"/>
      <c r="Z231" s="218"/>
      <c r="AA231" s="224"/>
      <c r="AT231" s="225" t="s">
        <v>201</v>
      </c>
      <c r="AU231" s="225" t="s">
        <v>88</v>
      </c>
      <c r="AV231" s="216" t="s">
        <v>88</v>
      </c>
      <c r="AW231" s="216" t="s">
        <v>33</v>
      </c>
      <c r="AX231" s="216" t="s">
        <v>83</v>
      </c>
      <c r="AY231" s="225" t="s">
        <v>175</v>
      </c>
    </row>
    <row collapsed="false" customFormat="true" customHeight="true" hidden="false" ht="31.5" outlineLevel="0" r="232" s="32">
      <c r="B232" s="171"/>
      <c r="C232" s="248" t="s">
        <v>711</v>
      </c>
      <c r="D232" s="248" t="s">
        <v>295</v>
      </c>
      <c r="E232" s="249" t="s">
        <v>1950</v>
      </c>
      <c r="F232" s="250" t="s">
        <v>1951</v>
      </c>
      <c r="G232" s="250"/>
      <c r="H232" s="250"/>
      <c r="I232" s="250"/>
      <c r="J232" s="251" t="s">
        <v>699</v>
      </c>
      <c r="K232" s="252" t="n">
        <v>2</v>
      </c>
      <c r="L232" s="253" t="n">
        <v>0</v>
      </c>
      <c r="M232" s="253"/>
      <c r="N232" s="254" t="e">
        <f aca="false">ROUND(L232*K232;2)</f>
        <v>#VALUE!</v>
      </c>
      <c r="O232" s="254"/>
      <c r="P232" s="254"/>
      <c r="Q232" s="254"/>
      <c r="R232" s="173"/>
      <c r="T232" s="213"/>
      <c r="U232" s="44" t="s">
        <v>41</v>
      </c>
      <c r="V232" s="34"/>
      <c r="W232" s="214" t="n">
        <f aca="false">V232*K232</f>
        <v>0</v>
      </c>
      <c r="X232" s="214" t="n">
        <v>0.053</v>
      </c>
      <c r="Y232" s="214" t="n">
        <f aca="false">X232*K232</f>
        <v>0.106</v>
      </c>
      <c r="Z232" s="214" t="n">
        <v>0</v>
      </c>
      <c r="AA232" s="215" t="n">
        <f aca="false">Z232*K232</f>
        <v>0</v>
      </c>
      <c r="AR232" s="10" t="s">
        <v>258</v>
      </c>
      <c r="AT232" s="10" t="s">
        <v>295</v>
      </c>
      <c r="AU232" s="10" t="s">
        <v>88</v>
      </c>
      <c r="AY232" s="10" t="s">
        <v>175</v>
      </c>
      <c r="BE232" s="134" t="e">
        <f aca="false">IF(U232="základní";N232;0)</f>
        <v>#VALUE!</v>
      </c>
      <c r="BF232" s="134" t="e">
        <f aca="false">IF(U232="snížená";N232;0)</f>
        <v>#VALUE!</v>
      </c>
      <c r="BG232" s="134" t="e">
        <f aca="false">IF(U232="zákl. přenesená";N232;0)</f>
        <v>#VALUE!</v>
      </c>
      <c r="BH232" s="134" t="e">
        <f aca="false">IF(U232="sníž. přenesená";N232;0)</f>
        <v>#VALUE!</v>
      </c>
      <c r="BI232" s="134" t="e">
        <f aca="false">IF(U232="nulová";N232;0)</f>
        <v>#VALUE!</v>
      </c>
      <c r="BJ232" s="10" t="s">
        <v>83</v>
      </c>
      <c r="BK232" s="134" t="e">
        <f aca="false">ROUND(L232*K232;2)</f>
        <v>#VALUE!</v>
      </c>
      <c r="BL232" s="10" t="s">
        <v>181</v>
      </c>
      <c r="BM232" s="10" t="s">
        <v>1952</v>
      </c>
    </row>
    <row collapsed="false" customFormat="true" customHeight="true" hidden="false" ht="31.5" outlineLevel="0" r="233" s="32">
      <c r="B233" s="171"/>
      <c r="C233" s="248" t="s">
        <v>719</v>
      </c>
      <c r="D233" s="248" t="s">
        <v>295</v>
      </c>
      <c r="E233" s="249" t="s">
        <v>1953</v>
      </c>
      <c r="F233" s="250" t="s">
        <v>1954</v>
      </c>
      <c r="G233" s="250"/>
      <c r="H233" s="250"/>
      <c r="I233" s="250"/>
      <c r="J233" s="251" t="s">
        <v>699</v>
      </c>
      <c r="K233" s="252" t="n">
        <v>3</v>
      </c>
      <c r="L233" s="253" t="n">
        <v>0</v>
      </c>
      <c r="M233" s="253"/>
      <c r="N233" s="254" t="e">
        <f aca="false">ROUND(L233*K233;2)</f>
        <v>#VALUE!</v>
      </c>
      <c r="O233" s="254"/>
      <c r="P233" s="254"/>
      <c r="Q233" s="254"/>
      <c r="R233" s="173"/>
      <c r="T233" s="213"/>
      <c r="U233" s="44" t="s">
        <v>41</v>
      </c>
      <c r="V233" s="34"/>
      <c r="W233" s="214" t="n">
        <f aca="false">V233*K233</f>
        <v>0</v>
      </c>
      <c r="X233" s="214" t="n">
        <v>0.0585</v>
      </c>
      <c r="Y233" s="214" t="n">
        <f aca="false">X233*K233</f>
        <v>0.1755</v>
      </c>
      <c r="Z233" s="214" t="n">
        <v>0</v>
      </c>
      <c r="AA233" s="215" t="n">
        <f aca="false">Z233*K233</f>
        <v>0</v>
      </c>
      <c r="AR233" s="10" t="s">
        <v>258</v>
      </c>
      <c r="AT233" s="10" t="s">
        <v>295</v>
      </c>
      <c r="AU233" s="10" t="s">
        <v>88</v>
      </c>
      <c r="AY233" s="10" t="s">
        <v>175</v>
      </c>
      <c r="BE233" s="134" t="e">
        <f aca="false">IF(U233="základní";N233;0)</f>
        <v>#VALUE!</v>
      </c>
      <c r="BF233" s="134" t="e">
        <f aca="false">IF(U233="snížená";N233;0)</f>
        <v>#VALUE!</v>
      </c>
      <c r="BG233" s="134" t="e">
        <f aca="false">IF(U233="zákl. přenesená";N233;0)</f>
        <v>#VALUE!</v>
      </c>
      <c r="BH233" s="134" t="e">
        <f aca="false">IF(U233="sníž. přenesená";N233;0)</f>
        <v>#VALUE!</v>
      </c>
      <c r="BI233" s="134" t="e">
        <f aca="false">IF(U233="nulová";N233;0)</f>
        <v>#VALUE!</v>
      </c>
      <c r="BJ233" s="10" t="s">
        <v>83</v>
      </c>
      <c r="BK233" s="134" t="e">
        <f aca="false">ROUND(L233*K233;2)</f>
        <v>#VALUE!</v>
      </c>
      <c r="BL233" s="10" t="s">
        <v>181</v>
      </c>
      <c r="BM233" s="10" t="s">
        <v>1955</v>
      </c>
    </row>
    <row collapsed="false" customFormat="true" customHeight="true" hidden="false" ht="31.5" outlineLevel="0" r="234" s="32">
      <c r="B234" s="171"/>
      <c r="C234" s="206" t="s">
        <v>426</v>
      </c>
      <c r="D234" s="206" t="s">
        <v>177</v>
      </c>
      <c r="E234" s="207" t="s">
        <v>1956</v>
      </c>
      <c r="F234" s="208" t="s">
        <v>1957</v>
      </c>
      <c r="G234" s="208"/>
      <c r="H234" s="208"/>
      <c r="I234" s="208"/>
      <c r="J234" s="209" t="s">
        <v>303</v>
      </c>
      <c r="K234" s="210" t="n">
        <v>30</v>
      </c>
      <c r="L234" s="211" t="n">
        <v>0</v>
      </c>
      <c r="M234" s="211"/>
      <c r="N234" s="212" t="e">
        <f aca="false">ROUND(L234*K234;2)</f>
        <v>#VALUE!</v>
      </c>
      <c r="O234" s="212"/>
      <c r="P234" s="212"/>
      <c r="Q234" s="212"/>
      <c r="R234" s="173"/>
      <c r="T234" s="213"/>
      <c r="U234" s="44" t="s">
        <v>41</v>
      </c>
      <c r="V234" s="34"/>
      <c r="W234" s="214" t="n">
        <f aca="false">V234*K234</f>
        <v>0</v>
      </c>
      <c r="X234" s="214" t="n">
        <v>0.0043</v>
      </c>
      <c r="Y234" s="214" t="n">
        <f aca="false">X234*K234</f>
        <v>0.129</v>
      </c>
      <c r="Z234" s="214" t="n">
        <v>0</v>
      </c>
      <c r="AA234" s="215" t="n">
        <f aca="false">Z234*K234</f>
        <v>0</v>
      </c>
      <c r="AR234" s="10" t="s">
        <v>181</v>
      </c>
      <c r="AT234" s="10" t="s">
        <v>177</v>
      </c>
      <c r="AU234" s="10" t="s">
        <v>88</v>
      </c>
      <c r="AY234" s="10" t="s">
        <v>175</v>
      </c>
      <c r="BE234" s="134" t="e">
        <f aca="false">IF(U234="základní";N234;0)</f>
        <v>#VALUE!</v>
      </c>
      <c r="BF234" s="134" t="e">
        <f aca="false">IF(U234="snížená";N234;0)</f>
        <v>#VALUE!</v>
      </c>
      <c r="BG234" s="134" t="e">
        <f aca="false">IF(U234="zákl. přenesená";N234;0)</f>
        <v>#VALUE!</v>
      </c>
      <c r="BH234" s="134" t="e">
        <f aca="false">IF(U234="sníž. přenesená";N234;0)</f>
        <v>#VALUE!</v>
      </c>
      <c r="BI234" s="134" t="e">
        <f aca="false">IF(U234="nulová";N234;0)</f>
        <v>#VALUE!</v>
      </c>
      <c r="BJ234" s="10" t="s">
        <v>83</v>
      </c>
      <c r="BK234" s="134" t="e">
        <f aca="false">ROUND(L234*K234;2)</f>
        <v>#VALUE!</v>
      </c>
      <c r="BL234" s="10" t="s">
        <v>181</v>
      </c>
      <c r="BM234" s="10" t="s">
        <v>1958</v>
      </c>
    </row>
    <row collapsed="false" customFormat="true" customHeight="true" hidden="false" ht="31.5" outlineLevel="0" r="235" s="32">
      <c r="B235" s="171"/>
      <c r="C235" s="206" t="s">
        <v>644</v>
      </c>
      <c r="D235" s="206" t="s">
        <v>177</v>
      </c>
      <c r="E235" s="207" t="s">
        <v>1959</v>
      </c>
      <c r="F235" s="208" t="s">
        <v>1960</v>
      </c>
      <c r="G235" s="208"/>
      <c r="H235" s="208"/>
      <c r="I235" s="208"/>
      <c r="J235" s="209" t="s">
        <v>221</v>
      </c>
      <c r="K235" s="210" t="n">
        <v>105</v>
      </c>
      <c r="L235" s="211" t="n">
        <v>0</v>
      </c>
      <c r="M235" s="211"/>
      <c r="N235" s="212" t="e">
        <f aca="false">ROUND(L235*K235;2)</f>
        <v>#VALUE!</v>
      </c>
      <c r="O235" s="212"/>
      <c r="P235" s="212"/>
      <c r="Q235" s="212"/>
      <c r="R235" s="173"/>
      <c r="T235" s="213"/>
      <c r="U235" s="44" t="s">
        <v>41</v>
      </c>
      <c r="V235" s="34"/>
      <c r="W235" s="214" t="n">
        <f aca="false">V235*K235</f>
        <v>0</v>
      </c>
      <c r="X235" s="214" t="n">
        <v>0.00267</v>
      </c>
      <c r="Y235" s="214" t="n">
        <f aca="false">X235*K235</f>
        <v>0.28035</v>
      </c>
      <c r="Z235" s="214" t="n">
        <v>0</v>
      </c>
      <c r="AA235" s="215" t="n">
        <f aca="false">Z235*K235</f>
        <v>0</v>
      </c>
      <c r="AR235" s="10" t="s">
        <v>181</v>
      </c>
      <c r="AT235" s="10" t="s">
        <v>177</v>
      </c>
      <c r="AU235" s="10" t="s">
        <v>88</v>
      </c>
      <c r="AY235" s="10" t="s">
        <v>175</v>
      </c>
      <c r="BE235" s="134" t="e">
        <f aca="false">IF(U235="základní";N235;0)</f>
        <v>#VALUE!</v>
      </c>
      <c r="BF235" s="134" t="e">
        <f aca="false">IF(U235="snížená";N235;0)</f>
        <v>#VALUE!</v>
      </c>
      <c r="BG235" s="134" t="e">
        <f aca="false">IF(U235="zákl. přenesená";N235;0)</f>
        <v>#VALUE!</v>
      </c>
      <c r="BH235" s="134" t="e">
        <f aca="false">IF(U235="sníž. přenesená";N235;0)</f>
        <v>#VALUE!</v>
      </c>
      <c r="BI235" s="134" t="e">
        <f aca="false">IF(U235="nulová";N235;0)</f>
        <v>#VALUE!</v>
      </c>
      <c r="BJ235" s="10" t="s">
        <v>83</v>
      </c>
      <c r="BK235" s="134" t="e">
        <f aca="false">ROUND(L235*K235;2)</f>
        <v>#VALUE!</v>
      </c>
      <c r="BL235" s="10" t="s">
        <v>181</v>
      </c>
      <c r="BM235" s="10" t="s">
        <v>1961</v>
      </c>
    </row>
    <row collapsed="false" customFormat="true" customHeight="true" hidden="false" ht="31.5" outlineLevel="0" r="236" s="32">
      <c r="B236" s="171"/>
      <c r="C236" s="206" t="s">
        <v>648</v>
      </c>
      <c r="D236" s="206" t="s">
        <v>177</v>
      </c>
      <c r="E236" s="207" t="s">
        <v>1962</v>
      </c>
      <c r="F236" s="208" t="s">
        <v>1963</v>
      </c>
      <c r="G236" s="208"/>
      <c r="H236" s="208"/>
      <c r="I236" s="208"/>
      <c r="J236" s="209" t="s">
        <v>221</v>
      </c>
      <c r="K236" s="210" t="n">
        <v>105</v>
      </c>
      <c r="L236" s="211" t="n">
        <v>0</v>
      </c>
      <c r="M236" s="211"/>
      <c r="N236" s="212" t="e">
        <f aca="false">ROUND(L236*K236;2)</f>
        <v>#VALUE!</v>
      </c>
      <c r="O236" s="212"/>
      <c r="P236" s="212"/>
      <c r="Q236" s="212"/>
      <c r="R236" s="173"/>
      <c r="T236" s="213"/>
      <c r="U236" s="44" t="s">
        <v>41</v>
      </c>
      <c r="V236" s="34"/>
      <c r="W236" s="214" t="n">
        <f aca="false">V236*K236</f>
        <v>0</v>
      </c>
      <c r="X236" s="214" t="n">
        <v>0</v>
      </c>
      <c r="Y236" s="214" t="n">
        <f aca="false">X236*K236</f>
        <v>0</v>
      </c>
      <c r="Z236" s="214" t="n">
        <v>0</v>
      </c>
      <c r="AA236" s="215" t="n">
        <f aca="false">Z236*K236</f>
        <v>0</v>
      </c>
      <c r="AR236" s="10" t="s">
        <v>181</v>
      </c>
      <c r="AT236" s="10" t="s">
        <v>177</v>
      </c>
      <c r="AU236" s="10" t="s">
        <v>88</v>
      </c>
      <c r="AY236" s="10" t="s">
        <v>175</v>
      </c>
      <c r="BE236" s="134" t="e">
        <f aca="false">IF(U236="základní";N236;0)</f>
        <v>#VALUE!</v>
      </c>
      <c r="BF236" s="134" t="e">
        <f aca="false">IF(U236="snížená";N236;0)</f>
        <v>#VALUE!</v>
      </c>
      <c r="BG236" s="134" t="e">
        <f aca="false">IF(U236="zákl. přenesená";N236;0)</f>
        <v>#VALUE!</v>
      </c>
      <c r="BH236" s="134" t="e">
        <f aca="false">IF(U236="sníž. přenesená";N236;0)</f>
        <v>#VALUE!</v>
      </c>
      <c r="BI236" s="134" t="e">
        <f aca="false">IF(U236="nulová";N236;0)</f>
        <v>#VALUE!</v>
      </c>
      <c r="BJ236" s="10" t="s">
        <v>83</v>
      </c>
      <c r="BK236" s="134" t="e">
        <f aca="false">ROUND(L236*K236;2)</f>
        <v>#VALUE!</v>
      </c>
      <c r="BL236" s="10" t="s">
        <v>181</v>
      </c>
      <c r="BM236" s="10" t="s">
        <v>1964</v>
      </c>
    </row>
    <row collapsed="false" customFormat="true" customHeight="true" hidden="false" ht="31.5" outlineLevel="0" r="237" s="32">
      <c r="B237" s="171"/>
      <c r="C237" s="248" t="s">
        <v>653</v>
      </c>
      <c r="D237" s="248" t="s">
        <v>295</v>
      </c>
      <c r="E237" s="249" t="s">
        <v>1965</v>
      </c>
      <c r="F237" s="250" t="s">
        <v>1966</v>
      </c>
      <c r="G237" s="250"/>
      <c r="H237" s="250"/>
      <c r="I237" s="250"/>
      <c r="J237" s="251" t="s">
        <v>198</v>
      </c>
      <c r="K237" s="252" t="n">
        <v>29.925</v>
      </c>
      <c r="L237" s="253" t="n">
        <v>0</v>
      </c>
      <c r="M237" s="253"/>
      <c r="N237" s="254" t="e">
        <f aca="false">ROUND(L237*K237;2)</f>
        <v>#VALUE!</v>
      </c>
      <c r="O237" s="254"/>
      <c r="P237" s="254"/>
      <c r="Q237" s="254"/>
      <c r="R237" s="173"/>
      <c r="T237" s="213"/>
      <c r="U237" s="44" t="s">
        <v>41</v>
      </c>
      <c r="V237" s="34"/>
      <c r="W237" s="214" t="n">
        <f aca="false">V237*K237</f>
        <v>0</v>
      </c>
      <c r="X237" s="214" t="n">
        <v>1</v>
      </c>
      <c r="Y237" s="214" t="n">
        <f aca="false">X237*K237</f>
        <v>29.925</v>
      </c>
      <c r="Z237" s="214" t="n">
        <v>0</v>
      </c>
      <c r="AA237" s="215" t="n">
        <f aca="false">Z237*K237</f>
        <v>0</v>
      </c>
      <c r="AR237" s="10" t="s">
        <v>258</v>
      </c>
      <c r="AT237" s="10" t="s">
        <v>295</v>
      </c>
      <c r="AU237" s="10" t="s">
        <v>88</v>
      </c>
      <c r="AY237" s="10" t="s">
        <v>175</v>
      </c>
      <c r="BE237" s="134" t="e">
        <f aca="false">IF(U237="základní";N237;0)</f>
        <v>#VALUE!</v>
      </c>
      <c r="BF237" s="134" t="e">
        <f aca="false">IF(U237="snížená";N237;0)</f>
        <v>#VALUE!</v>
      </c>
      <c r="BG237" s="134" t="e">
        <f aca="false">IF(U237="zákl. přenesená";N237;0)</f>
        <v>#VALUE!</v>
      </c>
      <c r="BH237" s="134" t="e">
        <f aca="false">IF(U237="sníž. přenesená";N237;0)</f>
        <v>#VALUE!</v>
      </c>
      <c r="BI237" s="134" t="e">
        <f aca="false">IF(U237="nulová";N237;0)</f>
        <v>#VALUE!</v>
      </c>
      <c r="BJ237" s="10" t="s">
        <v>83</v>
      </c>
      <c r="BK237" s="134" t="e">
        <f aca="false">ROUND(L237*K237;2)</f>
        <v>#VALUE!</v>
      </c>
      <c r="BL237" s="10" t="s">
        <v>181</v>
      </c>
      <c r="BM237" s="10" t="s">
        <v>1967</v>
      </c>
    </row>
    <row collapsed="false" customFormat="true" customHeight="true" hidden="false" ht="22.5" outlineLevel="0" r="238" s="216">
      <c r="B238" s="217"/>
      <c r="C238" s="218"/>
      <c r="D238" s="218"/>
      <c r="E238" s="219"/>
      <c r="F238" s="220" t="s">
        <v>1968</v>
      </c>
      <c r="G238" s="220"/>
      <c r="H238" s="220"/>
      <c r="I238" s="220"/>
      <c r="J238" s="218"/>
      <c r="K238" s="221" t="n">
        <v>29.925</v>
      </c>
      <c r="L238" s="218"/>
      <c r="M238" s="218"/>
      <c r="N238" s="218"/>
      <c r="O238" s="218"/>
      <c r="P238" s="218"/>
      <c r="Q238" s="218"/>
      <c r="R238" s="222"/>
      <c r="T238" s="223"/>
      <c r="U238" s="218"/>
      <c r="V238" s="218"/>
      <c r="W238" s="218"/>
      <c r="X238" s="218"/>
      <c r="Y238" s="218"/>
      <c r="Z238" s="218"/>
      <c r="AA238" s="224"/>
      <c r="AT238" s="225" t="s">
        <v>201</v>
      </c>
      <c r="AU238" s="225" t="s">
        <v>88</v>
      </c>
      <c r="AV238" s="216" t="s">
        <v>88</v>
      </c>
      <c r="AW238" s="216" t="s">
        <v>33</v>
      </c>
      <c r="AX238" s="216" t="s">
        <v>83</v>
      </c>
      <c r="AY238" s="225" t="s">
        <v>175</v>
      </c>
    </row>
    <row collapsed="false" customFormat="true" customHeight="true" hidden="false" ht="22.5" outlineLevel="0" r="239" s="32">
      <c r="B239" s="171"/>
      <c r="C239" s="206" t="s">
        <v>351</v>
      </c>
      <c r="D239" s="206" t="s">
        <v>177</v>
      </c>
      <c r="E239" s="207" t="s">
        <v>1969</v>
      </c>
      <c r="F239" s="208" t="s">
        <v>1970</v>
      </c>
      <c r="G239" s="208"/>
      <c r="H239" s="208"/>
      <c r="I239" s="208"/>
      <c r="J239" s="209" t="s">
        <v>303</v>
      </c>
      <c r="K239" s="210" t="n">
        <v>30</v>
      </c>
      <c r="L239" s="211" t="n">
        <v>0</v>
      </c>
      <c r="M239" s="211"/>
      <c r="N239" s="212" t="n">
        <f aca="false">ROUND(L239*K239,2)</f>
        <v>0</v>
      </c>
      <c r="O239" s="212"/>
      <c r="P239" s="212"/>
      <c r="Q239" s="212"/>
      <c r="R239" s="173"/>
      <c r="T239" s="213"/>
      <c r="U239" s="44" t="s">
        <v>41</v>
      </c>
      <c r="V239" s="34"/>
      <c r="W239" s="214" t="n">
        <f aca="false">V239*K239</f>
        <v>0</v>
      </c>
      <c r="X239" s="214" t="n">
        <v>0</v>
      </c>
      <c r="Y239" s="214" t="n">
        <f aca="false">X239*K239</f>
        <v>0</v>
      </c>
      <c r="Z239" s="214" t="n">
        <v>0</v>
      </c>
      <c r="AA239" s="215" t="n">
        <f aca="false">Z239*K239</f>
        <v>0</v>
      </c>
      <c r="AR239" s="10" t="s">
        <v>181</v>
      </c>
      <c r="AT239" s="10" t="s">
        <v>177</v>
      </c>
      <c r="AU239" s="10" t="s">
        <v>88</v>
      </c>
      <c r="AY239" s="10" t="s">
        <v>175</v>
      </c>
      <c r="BE239" s="134" t="n">
        <f aca="false">IF(U239="základní",N239,0)</f>
        <v>0</v>
      </c>
      <c r="BF239" s="134" t="n">
        <f aca="false">IF(U239="snížená",N239,0)</f>
        <v>0</v>
      </c>
      <c r="BG239" s="134" t="n">
        <f aca="false">IF(U239="zákl. přenesená",N239,0)</f>
        <v>0</v>
      </c>
      <c r="BH239" s="134" t="n">
        <f aca="false">IF(U239="sníž. přenesená",N239,0)</f>
        <v>0</v>
      </c>
      <c r="BI239" s="134" t="n">
        <f aca="false">IF(U239="nulová",N239,0)</f>
        <v>0</v>
      </c>
      <c r="BJ239" s="10" t="s">
        <v>83</v>
      </c>
      <c r="BK239" s="134" t="n">
        <f aca="false">ROUND(L239*K239,2)</f>
        <v>0</v>
      </c>
      <c r="BL239" s="10" t="s">
        <v>181</v>
      </c>
      <c r="BM239" s="10" t="s">
        <v>1971</v>
      </c>
    </row>
    <row collapsed="false" customFormat="true" customHeight="true" hidden="false" ht="29.85" outlineLevel="0" r="240" s="193">
      <c r="B240" s="194"/>
      <c r="C240" s="195"/>
      <c r="D240" s="204" t="s">
        <v>138</v>
      </c>
      <c r="E240" s="204"/>
      <c r="F240" s="204"/>
      <c r="G240" s="204"/>
      <c r="H240" s="204"/>
      <c r="I240" s="204"/>
      <c r="J240" s="204"/>
      <c r="K240" s="204"/>
      <c r="L240" s="204"/>
      <c r="M240" s="204"/>
      <c r="N240" s="226" t="n">
        <f aca="false">BK240</f>
        <v>0</v>
      </c>
      <c r="O240" s="226"/>
      <c r="P240" s="226"/>
      <c r="Q240" s="226"/>
      <c r="R240" s="197"/>
      <c r="T240" s="198"/>
      <c r="U240" s="195"/>
      <c r="V240" s="195"/>
      <c r="W240" s="199" t="n">
        <f aca="false">SUM(W241:W242)</f>
        <v>0</v>
      </c>
      <c r="X240" s="195"/>
      <c r="Y240" s="199" t="n">
        <f aca="false">SUM(Y241:Y242)</f>
        <v>0</v>
      </c>
      <c r="Z240" s="195"/>
      <c r="AA240" s="200" t="n">
        <f aca="false">SUM(AA241:AA242)</f>
        <v>0</v>
      </c>
      <c r="AR240" s="201" t="s">
        <v>83</v>
      </c>
      <c r="AT240" s="202" t="s">
        <v>75</v>
      </c>
      <c r="AU240" s="202" t="s">
        <v>83</v>
      </c>
      <c r="AY240" s="201" t="s">
        <v>175</v>
      </c>
      <c r="BK240" s="203" t="n">
        <f aca="false">SUM(BK241:BK242)</f>
        <v>0</v>
      </c>
    </row>
    <row collapsed="false" customFormat="true" customHeight="true" hidden="false" ht="31.5" outlineLevel="0" r="241" s="32">
      <c r="B241" s="171"/>
      <c r="C241" s="206" t="s">
        <v>822</v>
      </c>
      <c r="D241" s="206" t="s">
        <v>177</v>
      </c>
      <c r="E241" s="207" t="s">
        <v>1972</v>
      </c>
      <c r="F241" s="208" t="s">
        <v>1973</v>
      </c>
      <c r="G241" s="208"/>
      <c r="H241" s="208"/>
      <c r="I241" s="208"/>
      <c r="J241" s="209" t="s">
        <v>198</v>
      </c>
      <c r="K241" s="210" t="n">
        <v>102.467</v>
      </c>
      <c r="L241" s="211" t="n">
        <v>0</v>
      </c>
      <c r="M241" s="211"/>
      <c r="N241" s="212" t="n">
        <f aca="false">ROUND(L241*K241,2)</f>
        <v>0</v>
      </c>
      <c r="O241" s="212"/>
      <c r="P241" s="212"/>
      <c r="Q241" s="212"/>
      <c r="R241" s="173"/>
      <c r="T241" s="213"/>
      <c r="U241" s="44" t="s">
        <v>41</v>
      </c>
      <c r="V241" s="34"/>
      <c r="W241" s="214" t="n">
        <f aca="false">V241*K241</f>
        <v>0</v>
      </c>
      <c r="X241" s="214" t="n">
        <v>0</v>
      </c>
      <c r="Y241" s="214" t="n">
        <f aca="false">X241*K241</f>
        <v>0</v>
      </c>
      <c r="Z241" s="214" t="n">
        <v>0</v>
      </c>
      <c r="AA241" s="215" t="n">
        <f aca="false">Z241*K241</f>
        <v>0</v>
      </c>
      <c r="AR241" s="10" t="s">
        <v>181</v>
      </c>
      <c r="AT241" s="10" t="s">
        <v>177</v>
      </c>
      <c r="AU241" s="10" t="s">
        <v>88</v>
      </c>
      <c r="AY241" s="10" t="s">
        <v>175</v>
      </c>
      <c r="BE241" s="134" t="n">
        <f aca="false">IF(U241="základní",N241,0)</f>
        <v>0</v>
      </c>
      <c r="BF241" s="134" t="n">
        <f aca="false">IF(U241="snížená",N241,0)</f>
        <v>0</v>
      </c>
      <c r="BG241" s="134" t="n">
        <f aca="false">IF(U241="zákl. přenesená",N241,0)</f>
        <v>0</v>
      </c>
      <c r="BH241" s="134" t="n">
        <f aca="false">IF(U241="sníž. přenesená",N241,0)</f>
        <v>0</v>
      </c>
      <c r="BI241" s="134" t="n">
        <f aca="false">IF(U241="nulová",N241,0)</f>
        <v>0</v>
      </c>
      <c r="BJ241" s="10" t="s">
        <v>83</v>
      </c>
      <c r="BK241" s="134" t="n">
        <f aca="false">ROUND(L241*K241,2)</f>
        <v>0</v>
      </c>
      <c r="BL241" s="10" t="s">
        <v>181</v>
      </c>
      <c r="BM241" s="10" t="s">
        <v>1974</v>
      </c>
    </row>
    <row collapsed="false" customFormat="true" customHeight="true" hidden="false" ht="31.5" outlineLevel="0" r="242" s="32">
      <c r="B242" s="171"/>
      <c r="C242" s="206" t="s">
        <v>828</v>
      </c>
      <c r="D242" s="206" t="s">
        <v>177</v>
      </c>
      <c r="E242" s="207" t="s">
        <v>1975</v>
      </c>
      <c r="F242" s="208" t="s">
        <v>1976</v>
      </c>
      <c r="G242" s="208"/>
      <c r="H242" s="208"/>
      <c r="I242" s="208"/>
      <c r="J242" s="209" t="s">
        <v>198</v>
      </c>
      <c r="K242" s="210" t="n">
        <v>2895.52</v>
      </c>
      <c r="L242" s="211" t="n">
        <v>0</v>
      </c>
      <c r="M242" s="211"/>
      <c r="N242" s="212" t="n">
        <f aca="false">ROUND(L242*K242,2)</f>
        <v>0</v>
      </c>
      <c r="O242" s="212"/>
      <c r="P242" s="212"/>
      <c r="Q242" s="212"/>
      <c r="R242" s="173"/>
      <c r="T242" s="213"/>
      <c r="U242" s="44" t="s">
        <v>41</v>
      </c>
      <c r="V242" s="34"/>
      <c r="W242" s="214" t="n">
        <f aca="false">V242*K242</f>
        <v>0</v>
      </c>
      <c r="X242" s="214" t="n">
        <v>0</v>
      </c>
      <c r="Y242" s="214" t="n">
        <f aca="false">X242*K242</f>
        <v>0</v>
      </c>
      <c r="Z242" s="214" t="n">
        <v>0</v>
      </c>
      <c r="AA242" s="215" t="n">
        <f aca="false">Z242*K242</f>
        <v>0</v>
      </c>
      <c r="AR242" s="10" t="s">
        <v>181</v>
      </c>
      <c r="AT242" s="10" t="s">
        <v>177</v>
      </c>
      <c r="AU242" s="10" t="s">
        <v>88</v>
      </c>
      <c r="AY242" s="10" t="s">
        <v>175</v>
      </c>
      <c r="BE242" s="134" t="n">
        <f aca="false">IF(U242="základní",N242,0)</f>
        <v>0</v>
      </c>
      <c r="BF242" s="134" t="n">
        <f aca="false">IF(U242="snížená",N242,0)</f>
        <v>0</v>
      </c>
      <c r="BG242" s="134" t="n">
        <f aca="false">IF(U242="zákl. přenesená",N242,0)</f>
        <v>0</v>
      </c>
      <c r="BH242" s="134" t="n">
        <f aca="false">IF(U242="sníž. přenesená",N242,0)</f>
        <v>0</v>
      </c>
      <c r="BI242" s="134" t="n">
        <f aca="false">IF(U242="nulová",N242,0)</f>
        <v>0</v>
      </c>
      <c r="BJ242" s="10" t="s">
        <v>83</v>
      </c>
      <c r="BK242" s="134" t="n">
        <f aca="false">ROUND(L242*K242,2)</f>
        <v>0</v>
      </c>
      <c r="BL242" s="10" t="s">
        <v>181</v>
      </c>
      <c r="BM242" s="10" t="s">
        <v>1977</v>
      </c>
    </row>
    <row collapsed="false" customFormat="true" customHeight="true" hidden="false" ht="49.9" outlineLevel="0" r="243" s="32">
      <c r="B243" s="33"/>
      <c r="C243" s="34"/>
      <c r="D243" s="196" t="s">
        <v>924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276" t="n">
        <f aca="false">BK243</f>
        <v>0</v>
      </c>
      <c r="O243" s="276"/>
      <c r="P243" s="276"/>
      <c r="Q243" s="276"/>
      <c r="R243" s="35"/>
      <c r="T243" s="269"/>
      <c r="U243" s="34"/>
      <c r="V243" s="34"/>
      <c r="W243" s="34"/>
      <c r="X243" s="34"/>
      <c r="Y243" s="34"/>
      <c r="Z243" s="34"/>
      <c r="AA243" s="81"/>
      <c r="AT243" s="10" t="s">
        <v>75</v>
      </c>
      <c r="AU243" s="10" t="s">
        <v>76</v>
      </c>
      <c r="AY243" s="10" t="s">
        <v>925</v>
      </c>
      <c r="BK243" s="134" t="n">
        <f aca="false">SUM(BK244:BK248)</f>
        <v>0</v>
      </c>
    </row>
    <row collapsed="false" customFormat="true" customHeight="true" hidden="false" ht="22.35" outlineLevel="0" r="244" s="32">
      <c r="B244" s="33"/>
      <c r="C244" s="270"/>
      <c r="D244" s="270" t="s">
        <v>177</v>
      </c>
      <c r="E244" s="271"/>
      <c r="F244" s="272"/>
      <c r="G244" s="272"/>
      <c r="H244" s="272"/>
      <c r="I244" s="272"/>
      <c r="J244" s="273"/>
      <c r="K244" s="257"/>
      <c r="L244" s="211"/>
      <c r="M244" s="211"/>
      <c r="N244" s="274" t="n">
        <f aca="false">BK244</f>
        <v>0</v>
      </c>
      <c r="O244" s="274"/>
      <c r="P244" s="274"/>
      <c r="Q244" s="274"/>
      <c r="R244" s="35"/>
      <c r="T244" s="213"/>
      <c r="U244" s="275" t="s">
        <v>41</v>
      </c>
      <c r="V244" s="34"/>
      <c r="W244" s="34"/>
      <c r="X244" s="34"/>
      <c r="Y244" s="34"/>
      <c r="Z244" s="34"/>
      <c r="AA244" s="81"/>
      <c r="AT244" s="10" t="s">
        <v>925</v>
      </c>
      <c r="AU244" s="10" t="s">
        <v>83</v>
      </c>
      <c r="AY244" s="10" t="s">
        <v>925</v>
      </c>
      <c r="BE244" s="134" t="n">
        <f aca="false">IF(U244="základní",N244,0)</f>
        <v>0</v>
      </c>
      <c r="BF244" s="134" t="n">
        <f aca="false">IF(U244="snížená",N244,0)</f>
        <v>0</v>
      </c>
      <c r="BG244" s="134" t="n">
        <f aca="false">IF(U244="zákl. přenesená",N244,0)</f>
        <v>0</v>
      </c>
      <c r="BH244" s="134" t="n">
        <f aca="false">IF(U244="sníž. přenesená",N244,0)</f>
        <v>0</v>
      </c>
      <c r="BI244" s="134" t="n">
        <f aca="false">IF(U244="nulová",N244,0)</f>
        <v>0</v>
      </c>
      <c r="BJ244" s="10" t="s">
        <v>83</v>
      </c>
      <c r="BK244" s="134" t="n">
        <f aca="false">L244*K244</f>
        <v>0</v>
      </c>
    </row>
    <row collapsed="false" customFormat="true" customHeight="true" hidden="false" ht="22.35" outlineLevel="0" r="245" s="32">
      <c r="B245" s="33"/>
      <c r="C245" s="270"/>
      <c r="D245" s="270" t="s">
        <v>177</v>
      </c>
      <c r="E245" s="271"/>
      <c r="F245" s="272"/>
      <c r="G245" s="272"/>
      <c r="H245" s="272"/>
      <c r="I245" s="272"/>
      <c r="J245" s="273"/>
      <c r="K245" s="257"/>
      <c r="L245" s="211"/>
      <c r="M245" s="211"/>
      <c r="N245" s="274" t="n">
        <f aca="false">BK245</f>
        <v>0</v>
      </c>
      <c r="O245" s="274"/>
      <c r="P245" s="274"/>
      <c r="Q245" s="274"/>
      <c r="R245" s="35"/>
      <c r="T245" s="213"/>
      <c r="U245" s="275" t="s">
        <v>41</v>
      </c>
      <c r="V245" s="34"/>
      <c r="W245" s="34"/>
      <c r="X245" s="34"/>
      <c r="Y245" s="34"/>
      <c r="Z245" s="34"/>
      <c r="AA245" s="81"/>
      <c r="AT245" s="10" t="s">
        <v>925</v>
      </c>
      <c r="AU245" s="10" t="s">
        <v>83</v>
      </c>
      <c r="AY245" s="10" t="s">
        <v>925</v>
      </c>
      <c r="BE245" s="134" t="n">
        <f aca="false">IF(U245="základní",N245,0)</f>
        <v>0</v>
      </c>
      <c r="BF245" s="134" t="n">
        <f aca="false">IF(U245="snížená",N245,0)</f>
        <v>0</v>
      </c>
      <c r="BG245" s="134" t="n">
        <f aca="false">IF(U245="zákl. přenesená",N245,0)</f>
        <v>0</v>
      </c>
      <c r="BH245" s="134" t="n">
        <f aca="false">IF(U245="sníž. přenesená",N245,0)</f>
        <v>0</v>
      </c>
      <c r="BI245" s="134" t="n">
        <f aca="false">IF(U245="nulová",N245,0)</f>
        <v>0</v>
      </c>
      <c r="BJ245" s="10" t="s">
        <v>83</v>
      </c>
      <c r="BK245" s="134" t="n">
        <f aca="false">L245*K245</f>
        <v>0</v>
      </c>
    </row>
    <row collapsed="false" customFormat="true" customHeight="true" hidden="false" ht="22.35" outlineLevel="0" r="246" s="32">
      <c r="B246" s="33"/>
      <c r="C246" s="270"/>
      <c r="D246" s="270" t="s">
        <v>177</v>
      </c>
      <c r="E246" s="271"/>
      <c r="F246" s="272"/>
      <c r="G246" s="272"/>
      <c r="H246" s="272"/>
      <c r="I246" s="272"/>
      <c r="J246" s="273"/>
      <c r="K246" s="257"/>
      <c r="L246" s="211"/>
      <c r="M246" s="211"/>
      <c r="N246" s="274" t="n">
        <f aca="false">BK246</f>
        <v>0</v>
      </c>
      <c r="O246" s="274"/>
      <c r="P246" s="274"/>
      <c r="Q246" s="274"/>
      <c r="R246" s="35"/>
      <c r="T246" s="213"/>
      <c r="U246" s="275" t="s">
        <v>41</v>
      </c>
      <c r="V246" s="34"/>
      <c r="W246" s="34"/>
      <c r="X246" s="34"/>
      <c r="Y246" s="34"/>
      <c r="Z246" s="34"/>
      <c r="AA246" s="81"/>
      <c r="AT246" s="10" t="s">
        <v>925</v>
      </c>
      <c r="AU246" s="10" t="s">
        <v>83</v>
      </c>
      <c r="AY246" s="10" t="s">
        <v>925</v>
      </c>
      <c r="BE246" s="134" t="n">
        <f aca="false">IF(U246="základní",N246,0)</f>
        <v>0</v>
      </c>
      <c r="BF246" s="134" t="n">
        <f aca="false">IF(U246="snížená",N246,0)</f>
        <v>0</v>
      </c>
      <c r="BG246" s="134" t="n">
        <f aca="false">IF(U246="zákl. přenesená",N246,0)</f>
        <v>0</v>
      </c>
      <c r="BH246" s="134" t="n">
        <f aca="false">IF(U246="sníž. přenesená",N246,0)</f>
        <v>0</v>
      </c>
      <c r="BI246" s="134" t="n">
        <f aca="false">IF(U246="nulová",N246,0)</f>
        <v>0</v>
      </c>
      <c r="BJ246" s="10" t="s">
        <v>83</v>
      </c>
      <c r="BK246" s="134" t="n">
        <f aca="false">L246*K246</f>
        <v>0</v>
      </c>
    </row>
    <row collapsed="false" customFormat="true" customHeight="true" hidden="false" ht="22.35" outlineLevel="0" r="247" s="32">
      <c r="B247" s="33"/>
      <c r="C247" s="270"/>
      <c r="D247" s="270" t="s">
        <v>177</v>
      </c>
      <c r="E247" s="271"/>
      <c r="F247" s="272"/>
      <c r="G247" s="272"/>
      <c r="H247" s="272"/>
      <c r="I247" s="272"/>
      <c r="J247" s="273"/>
      <c r="K247" s="257"/>
      <c r="L247" s="211"/>
      <c r="M247" s="211"/>
      <c r="N247" s="274" t="n">
        <f aca="false">BK247</f>
        <v>0</v>
      </c>
      <c r="O247" s="274"/>
      <c r="P247" s="274"/>
      <c r="Q247" s="274"/>
      <c r="R247" s="35"/>
      <c r="T247" s="213"/>
      <c r="U247" s="275" t="s">
        <v>41</v>
      </c>
      <c r="V247" s="34"/>
      <c r="W247" s="34"/>
      <c r="X247" s="34"/>
      <c r="Y247" s="34"/>
      <c r="Z247" s="34"/>
      <c r="AA247" s="81"/>
      <c r="AT247" s="10" t="s">
        <v>925</v>
      </c>
      <c r="AU247" s="10" t="s">
        <v>83</v>
      </c>
      <c r="AY247" s="10" t="s">
        <v>925</v>
      </c>
      <c r="BE247" s="134" t="n">
        <f aca="false">IF(U247="základní",N247,0)</f>
        <v>0</v>
      </c>
      <c r="BF247" s="134" t="n">
        <f aca="false">IF(U247="snížená",N247,0)</f>
        <v>0</v>
      </c>
      <c r="BG247" s="134" t="n">
        <f aca="false">IF(U247="zákl. přenesená",N247,0)</f>
        <v>0</v>
      </c>
      <c r="BH247" s="134" t="n">
        <f aca="false">IF(U247="sníž. přenesená",N247,0)</f>
        <v>0</v>
      </c>
      <c r="BI247" s="134" t="n">
        <f aca="false">IF(U247="nulová",N247,0)</f>
        <v>0</v>
      </c>
      <c r="BJ247" s="10" t="s">
        <v>83</v>
      </c>
      <c r="BK247" s="134" t="n">
        <f aca="false">L247*K247</f>
        <v>0</v>
      </c>
    </row>
    <row collapsed="false" customFormat="true" customHeight="true" hidden="false" ht="22.35" outlineLevel="0" r="248" s="32">
      <c r="B248" s="33"/>
      <c r="C248" s="270"/>
      <c r="D248" s="270" t="s">
        <v>177</v>
      </c>
      <c r="E248" s="271"/>
      <c r="F248" s="272"/>
      <c r="G248" s="272"/>
      <c r="H248" s="272"/>
      <c r="I248" s="272"/>
      <c r="J248" s="273"/>
      <c r="K248" s="257"/>
      <c r="L248" s="211"/>
      <c r="M248" s="211"/>
      <c r="N248" s="274" t="n">
        <f aca="false">BK248</f>
        <v>0</v>
      </c>
      <c r="O248" s="274"/>
      <c r="P248" s="274"/>
      <c r="Q248" s="274"/>
      <c r="R248" s="35"/>
      <c r="T248" s="213"/>
      <c r="U248" s="275" t="s">
        <v>41</v>
      </c>
      <c r="V248" s="59"/>
      <c r="W248" s="59"/>
      <c r="X248" s="59"/>
      <c r="Y248" s="59"/>
      <c r="Z248" s="59"/>
      <c r="AA248" s="61"/>
      <c r="AT248" s="10" t="s">
        <v>925</v>
      </c>
      <c r="AU248" s="10" t="s">
        <v>83</v>
      </c>
      <c r="AY248" s="10" t="s">
        <v>925</v>
      </c>
      <c r="BE248" s="134" t="n">
        <f aca="false">IF(U248="základní",N248,0)</f>
        <v>0</v>
      </c>
      <c r="BF248" s="134" t="n">
        <f aca="false">IF(U248="snížená",N248,0)</f>
        <v>0</v>
      </c>
      <c r="BG248" s="134" t="n">
        <f aca="false">IF(U248="zákl. přenesená",N248,0)</f>
        <v>0</v>
      </c>
      <c r="BH248" s="134" t="n">
        <f aca="false">IF(U248="sníž. přenesená",N248,0)</f>
        <v>0</v>
      </c>
      <c r="BI248" s="134" t="n">
        <f aca="false">IF(U248="nulová",N248,0)</f>
        <v>0</v>
      </c>
      <c r="BJ248" s="10" t="s">
        <v>83</v>
      </c>
      <c r="BK248" s="134" t="n">
        <f aca="false">L248*K248</f>
        <v>0</v>
      </c>
    </row>
    <row collapsed="false" customFormat="true" customHeight="true" hidden="false" ht="6.95" outlineLevel="0" r="249" s="32">
      <c r="B249" s="6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4"/>
    </row>
  </sheetData>
  <mergeCells count="329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126:Q126"/>
    <mergeCell ref="N127:Q127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N167:Q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N179:Q179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N216:Q216"/>
    <mergeCell ref="F217:I217"/>
    <mergeCell ref="L217:M217"/>
    <mergeCell ref="N217:Q217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L239:M239"/>
    <mergeCell ref="N239:Q239"/>
    <mergeCell ref="N240:Q240"/>
    <mergeCell ref="F241:I241"/>
    <mergeCell ref="L241:M241"/>
    <mergeCell ref="N241:Q241"/>
    <mergeCell ref="F242:I242"/>
    <mergeCell ref="L242:M242"/>
    <mergeCell ref="N242:Q242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U244:U249" type="list">
      <formula1>"základní,snížená,zákl. přenesená,sníž. přenesená,nulová"</formula1>
      <formula2>0</formula2>
    </dataValidation>
    <dataValidation allowBlank="true" error="Povoleny jsou hodnoty K a M." operator="between" showDropDown="false" showErrorMessage="true" showInputMessage="true" sqref="D244:D249" type="list">
      <formula1>"K,M"</formula1>
      <formula2>0</formula2>
    </dataValidation>
  </dataValidations>
  <hyperlinks>
    <hyperlink display="1) Krycí list rozpočtu" location="C2" ref="F1"/>
    <hyperlink display="2) Rekapitulace rozpočtu" location="C87" ref="H1"/>
    <hyperlink display="3) Rozpočet" location="C125" ref="L1"/>
    <hyperlink display="Rekapitulace stavby" location="'Rekapitulace stavby'!C2" ref="S1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130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0" width="8.33108108108108"/>
    <col collapsed="false" hidden="false" max="2" min="2" style="0" width="1.65540540540541"/>
    <col collapsed="false" hidden="false" max="3" min="3" style="0" width="4.16216216216216"/>
    <col collapsed="false" hidden="false" max="4" min="4" style="0" width="4.32432432432432"/>
    <col collapsed="false" hidden="false" max="5" min="5" style="0" width="17.1621621621622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6216216216216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216216216216"/>
    <col collapsed="false" hidden="false" max="18" min="18" style="0" width="1.65540540540541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95945945945946"/>
    <col collapsed="false" hidden="true" max="65" min="44" style="0" width="0"/>
    <col collapsed="false" hidden="false" max="1025" min="66" style="0" width="8.95945945945946"/>
  </cols>
  <sheetData>
    <row collapsed="false" customFormat="false" customHeight="true" hidden="false" ht="21.75" outlineLevel="0" r="1">
      <c r="A1" s="143"/>
      <c r="B1" s="2"/>
      <c r="C1" s="2"/>
      <c r="D1" s="3" t="s">
        <v>1</v>
      </c>
      <c r="E1" s="2"/>
      <c r="F1" s="4" t="s">
        <v>117</v>
      </c>
      <c r="G1" s="4"/>
      <c r="H1" s="144" t="s">
        <v>118</v>
      </c>
      <c r="I1" s="144"/>
      <c r="J1" s="144"/>
      <c r="K1" s="144"/>
      <c r="L1" s="4" t="s">
        <v>119</v>
      </c>
      <c r="M1" s="2"/>
      <c r="N1" s="2"/>
      <c r="O1" s="3" t="s">
        <v>120</v>
      </c>
      <c r="P1" s="2"/>
      <c r="Q1" s="2"/>
      <c r="R1" s="2"/>
      <c r="S1" s="4" t="s">
        <v>121</v>
      </c>
      <c r="T1" s="4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collapsed="false" customFormat="false" customHeight="true" hidden="false" ht="36.95" outlineLevel="0" r="2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107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83</v>
      </c>
    </row>
    <row collapsed="false" customFormat="false" customHeight="true" hidden="false" ht="36.95" outlineLevel="0" r="4">
      <c r="B4" s="14"/>
      <c r="C4" s="15" t="s">
        <v>122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collapsed="false" customFormat="false" customHeight="true" hidden="false" ht="6.95" outlineLevel="0" r="5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collapsed="false" customFormat="false" customHeight="true" hidden="false" ht="25.35" outlineLevel="0" r="6">
      <c r="B6" s="14"/>
      <c r="C6" s="19"/>
      <c r="D6" s="25" t="s">
        <v>18</v>
      </c>
      <c r="E6" s="19"/>
      <c r="F6" s="145" t="str">
        <f aca="false">'Rekapitulace stavby'!K6</f>
        <v>VÝSTAVBA BYTOVÉHO DOMU PODPOROVANÉHO BYDLENI V POTŠTÁTĚ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16"/>
    </row>
    <row collapsed="false" customFormat="false" customHeight="true" hidden="false" ht="25.35" outlineLevel="0" r="7">
      <c r="B7" s="14"/>
      <c r="C7" s="19"/>
      <c r="D7" s="25" t="s">
        <v>123</v>
      </c>
      <c r="E7" s="19"/>
      <c r="F7" s="145" t="s">
        <v>124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9"/>
      <c r="R7" s="16"/>
    </row>
    <row collapsed="false" customFormat="true" customHeight="true" hidden="false" ht="32.85" outlineLevel="0" r="8" s="32">
      <c r="B8" s="33"/>
      <c r="C8" s="34"/>
      <c r="D8" s="23" t="s">
        <v>125</v>
      </c>
      <c r="E8" s="34"/>
      <c r="F8" s="24" t="s">
        <v>1978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35"/>
    </row>
    <row collapsed="false" customFormat="true" customHeight="true" hidden="false" ht="14.45" outlineLevel="0" r="9" s="32">
      <c r="B9" s="33"/>
      <c r="C9" s="34"/>
      <c r="D9" s="25" t="s">
        <v>20</v>
      </c>
      <c r="E9" s="34"/>
      <c r="F9" s="21"/>
      <c r="G9" s="34"/>
      <c r="H9" s="34"/>
      <c r="I9" s="34"/>
      <c r="J9" s="34"/>
      <c r="K9" s="34"/>
      <c r="L9" s="34"/>
      <c r="M9" s="25" t="s">
        <v>21</v>
      </c>
      <c r="N9" s="34"/>
      <c r="O9" s="21"/>
      <c r="P9" s="34"/>
      <c r="Q9" s="34"/>
      <c r="R9" s="35"/>
    </row>
    <row collapsed="false" customFormat="true" customHeight="true" hidden="false" ht="14.45" outlineLevel="0" r="10" s="32">
      <c r="B10" s="33"/>
      <c r="C10" s="34"/>
      <c r="D10" s="25" t="s">
        <v>22</v>
      </c>
      <c r="E10" s="34"/>
      <c r="F10" s="21"/>
      <c r="G10" s="34"/>
      <c r="H10" s="34"/>
      <c r="I10" s="34"/>
      <c r="J10" s="34"/>
      <c r="K10" s="34"/>
      <c r="L10" s="34"/>
      <c r="M10" s="25" t="s">
        <v>24</v>
      </c>
      <c r="N10" s="34"/>
      <c r="O10" s="146" t="str">
        <f aca="false">'Rekapitulace stavby'!AN8</f>
        <v>17. 12. 2016</v>
      </c>
      <c r="P10" s="146"/>
      <c r="Q10" s="34"/>
      <c r="R10" s="35"/>
    </row>
    <row collapsed="false" customFormat="true" customHeight="true" hidden="false" ht="10.9" outlineLevel="0" r="11" s="3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collapsed="false" customFormat="true" customHeight="true" hidden="false" ht="14.45" outlineLevel="0" r="12" s="32">
      <c r="B12" s="33"/>
      <c r="C12" s="34"/>
      <c r="D12" s="25" t="s">
        <v>26</v>
      </c>
      <c r="E12" s="34"/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 aca="false">IF('Rekapitulace stavby'!AN10="","",'Rekapitulace stavby'!AN10)</f>
        <v/>
      </c>
      <c r="P12" s="21"/>
      <c r="Q12" s="34"/>
      <c r="R12" s="35"/>
    </row>
    <row collapsed="false" customFormat="true" customHeight="true" hidden="false" ht="18" outlineLevel="0" r="13" s="32">
      <c r="B13" s="33"/>
      <c r="C13" s="34"/>
      <c r="D13" s="34"/>
      <c r="E13" s="21" t="str">
        <f aca="false">IF('Rekapitulace stavby'!E11="","",'Rekapitulace stavby'!E11)</f>
        <v/>
      </c>
      <c r="F13" s="34"/>
      <c r="G13" s="34"/>
      <c r="H13" s="34"/>
      <c r="I13" s="34"/>
      <c r="J13" s="34"/>
      <c r="K13" s="34"/>
      <c r="L13" s="34"/>
      <c r="M13" s="25" t="s">
        <v>28</v>
      </c>
      <c r="N13" s="34"/>
      <c r="O13" s="21" t="str">
        <f aca="false">IF('Rekapitulace stavby'!AN11="","",'Rekapitulace stavby'!AN11)</f>
        <v/>
      </c>
      <c r="P13" s="21"/>
      <c r="Q13" s="34"/>
      <c r="R13" s="35"/>
    </row>
    <row collapsed="false" customFormat="true" customHeight="true" hidden="false" ht="6.95" outlineLevel="0" r="14" s="3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collapsed="false" customFormat="true" customHeight="true" hidden="false" ht="14.45" outlineLevel="0" r="15" s="32">
      <c r="B15" s="33"/>
      <c r="C15" s="34"/>
      <c r="D15" s="25" t="s">
        <v>29</v>
      </c>
      <c r="E15" s="34"/>
      <c r="F15" s="34"/>
      <c r="G15" s="34"/>
      <c r="H15" s="34"/>
      <c r="I15" s="34"/>
      <c r="J15" s="34"/>
      <c r="K15" s="34"/>
      <c r="L15" s="34"/>
      <c r="M15" s="25" t="s">
        <v>27</v>
      </c>
      <c r="N15" s="34"/>
      <c r="O15" s="26" t="str">
        <f aca="false">IF('Rekapitulace stavby'!AN13="","",'Rekapitulace stavby'!AN13)</f>
        <v>Vyplň údaj</v>
      </c>
      <c r="P15" s="26"/>
      <c r="Q15" s="34"/>
      <c r="R15" s="35"/>
    </row>
    <row collapsed="false" customFormat="true" customHeight="true" hidden="false" ht="18" outlineLevel="0" r="16" s="32">
      <c r="B16" s="33"/>
      <c r="C16" s="34"/>
      <c r="D16" s="34"/>
      <c r="E16" s="26" t="str">
        <f aca="false">IF('Rekapitulace stavby'!E14="","",'Rekapitulace stavby'!E14)</f>
        <v>Vyplň údaj</v>
      </c>
      <c r="F16" s="26"/>
      <c r="G16" s="26"/>
      <c r="H16" s="26"/>
      <c r="I16" s="26"/>
      <c r="J16" s="26"/>
      <c r="K16" s="26"/>
      <c r="L16" s="26"/>
      <c r="M16" s="25" t="s">
        <v>28</v>
      </c>
      <c r="N16" s="34"/>
      <c r="O16" s="26" t="str">
        <f aca="false">IF('Rekapitulace stavby'!AN14="","",'Rekapitulace stavby'!AN14)</f>
        <v>Vyplň údaj</v>
      </c>
      <c r="P16" s="26"/>
      <c r="Q16" s="34"/>
      <c r="R16" s="35"/>
    </row>
    <row collapsed="false" customFormat="true" customHeight="true" hidden="false" ht="6.95" outlineLevel="0" r="17" s="3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collapsed="false" customFormat="true" customHeight="true" hidden="false" ht="14.45" outlineLevel="0" r="18" s="32">
      <c r="B18" s="33"/>
      <c r="C18" s="34"/>
      <c r="D18" s="25" t="s">
        <v>31</v>
      </c>
      <c r="E18" s="34"/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 aca="false">IF('Rekapitulace stavby'!AN16="","",'Rekapitulace stavby'!AN16)</f>
        <v/>
      </c>
      <c r="P18" s="21"/>
      <c r="Q18" s="34"/>
      <c r="R18" s="35"/>
    </row>
    <row collapsed="false" customFormat="true" customHeight="true" hidden="false" ht="18" outlineLevel="0" r="19" s="32">
      <c r="B19" s="33"/>
      <c r="C19" s="34"/>
      <c r="D19" s="34"/>
      <c r="E19" s="21" t="str">
        <f aca="false">IF('Rekapitulace stavby'!E17="","",'Rekapitulace stavby'!E17)</f>
        <v>ing.arch. Martin Janda</v>
      </c>
      <c r="F19" s="34"/>
      <c r="G19" s="34"/>
      <c r="H19" s="34"/>
      <c r="I19" s="34"/>
      <c r="J19" s="34"/>
      <c r="K19" s="34"/>
      <c r="L19" s="34"/>
      <c r="M19" s="25" t="s">
        <v>28</v>
      </c>
      <c r="N19" s="34"/>
      <c r="O19" s="21" t="str">
        <f aca="false">IF('Rekapitulace stavby'!AN17="","",'Rekapitulace stavby'!AN17)</f>
        <v/>
      </c>
      <c r="P19" s="21"/>
      <c r="Q19" s="34"/>
      <c r="R19" s="35"/>
    </row>
    <row collapsed="false" customFormat="true" customHeight="true" hidden="false" ht="6.95" outlineLevel="0" r="20" s="3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collapsed="false" customFormat="true" customHeight="true" hidden="false" ht="14.45" outlineLevel="0" r="21" s="32">
      <c r="B21" s="33"/>
      <c r="C21" s="34"/>
      <c r="D21" s="25" t="s">
        <v>34</v>
      </c>
      <c r="E21" s="34"/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 aca="false">IF('Rekapitulace stavby'!AN19="","",'Rekapitulace stavby'!AN19)</f>
        <v/>
      </c>
      <c r="P21" s="21"/>
      <c r="Q21" s="34"/>
      <c r="R21" s="35"/>
    </row>
    <row collapsed="false" customFormat="true" customHeight="true" hidden="false" ht="18" outlineLevel="0" r="22" s="32">
      <c r="B22" s="33"/>
      <c r="C22" s="34"/>
      <c r="D22" s="34"/>
      <c r="E22" s="21" t="str">
        <f aca="false">IF('Rekapitulace stavby'!E20="","",'Rekapitulace stavby'!E20)</f>
        <v/>
      </c>
      <c r="F22" s="34"/>
      <c r="G22" s="34"/>
      <c r="H22" s="34"/>
      <c r="I22" s="34"/>
      <c r="J22" s="34"/>
      <c r="K22" s="34"/>
      <c r="L22" s="34"/>
      <c r="M22" s="25" t="s">
        <v>28</v>
      </c>
      <c r="N22" s="34"/>
      <c r="O22" s="21" t="str">
        <f aca="false">IF('Rekapitulace stavby'!AN20="","",'Rekapitulace stavby'!AN20)</f>
        <v/>
      </c>
      <c r="P22" s="21"/>
      <c r="Q22" s="34"/>
      <c r="R22" s="35"/>
    </row>
    <row collapsed="false" customFormat="true" customHeight="true" hidden="false" ht="6.95" outlineLevel="0" r="23" s="3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collapsed="false" customFormat="true" customHeight="true" hidden="false" ht="14.45" outlineLevel="0" r="24" s="32">
      <c r="B24" s="33"/>
      <c r="C24" s="34"/>
      <c r="D24" s="25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collapsed="false" customFormat="true" customHeight="true" hidden="false" ht="22.5" outlineLevel="0" r="25" s="32">
      <c r="B25" s="33"/>
      <c r="C25" s="34"/>
      <c r="D25" s="34"/>
      <c r="E25" s="28"/>
      <c r="F25" s="28"/>
      <c r="G25" s="28"/>
      <c r="H25" s="28"/>
      <c r="I25" s="28"/>
      <c r="J25" s="28"/>
      <c r="K25" s="28"/>
      <c r="L25" s="28"/>
      <c r="M25" s="34"/>
      <c r="N25" s="34"/>
      <c r="O25" s="34"/>
      <c r="P25" s="34"/>
      <c r="Q25" s="34"/>
      <c r="R25" s="35"/>
    </row>
    <row collapsed="false" customFormat="true" customHeight="true" hidden="false" ht="6.95" outlineLevel="0" r="26" s="3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collapsed="false" customFormat="true" customHeight="true" hidden="false" ht="6.95" outlineLevel="0" r="27" s="32"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5"/>
    </row>
    <row collapsed="false" customFormat="true" customHeight="true" hidden="false" ht="14.45" outlineLevel="0" r="28" s="32">
      <c r="B28" s="33"/>
      <c r="C28" s="34"/>
      <c r="D28" s="147" t="s">
        <v>127</v>
      </c>
      <c r="E28" s="34"/>
      <c r="F28" s="34"/>
      <c r="G28" s="34"/>
      <c r="H28" s="34"/>
      <c r="I28" s="34"/>
      <c r="J28" s="34"/>
      <c r="K28" s="34"/>
      <c r="L28" s="34"/>
      <c r="M28" s="31" t="n">
        <f aca="false">N89</f>
        <v>0</v>
      </c>
      <c r="N28" s="31"/>
      <c r="O28" s="31"/>
      <c r="P28" s="31"/>
      <c r="Q28" s="34"/>
      <c r="R28" s="35"/>
    </row>
    <row collapsed="false" customFormat="true" customHeight="true" hidden="false" ht="14.45" outlineLevel="0" r="29" s="32">
      <c r="B29" s="33"/>
      <c r="C29" s="34"/>
      <c r="D29" s="30" t="s">
        <v>111</v>
      </c>
      <c r="E29" s="34"/>
      <c r="F29" s="34"/>
      <c r="G29" s="34"/>
      <c r="H29" s="34"/>
      <c r="I29" s="34"/>
      <c r="J29" s="34"/>
      <c r="K29" s="34"/>
      <c r="L29" s="34"/>
      <c r="M29" s="31" t="n">
        <f aca="false">N94</f>
        <v>0</v>
      </c>
      <c r="N29" s="31"/>
      <c r="O29" s="31"/>
      <c r="P29" s="31"/>
      <c r="Q29" s="34"/>
      <c r="R29" s="35"/>
    </row>
    <row collapsed="false" customFormat="true" customHeight="true" hidden="false" ht="6.95" outlineLevel="0" r="30" s="3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collapsed="false" customFormat="true" customHeight="true" hidden="false" ht="25.35" outlineLevel="0" r="31" s="32">
      <c r="B31" s="33"/>
      <c r="C31" s="34"/>
      <c r="D31" s="148" t="s">
        <v>39</v>
      </c>
      <c r="E31" s="34"/>
      <c r="F31" s="34"/>
      <c r="G31" s="34"/>
      <c r="H31" s="34"/>
      <c r="I31" s="34"/>
      <c r="J31" s="34"/>
      <c r="K31" s="34"/>
      <c r="L31" s="34"/>
      <c r="M31" s="149" t="n">
        <f aca="false">ROUND(M28+M29,2)</f>
        <v>0</v>
      </c>
      <c r="N31" s="149"/>
      <c r="O31" s="149"/>
      <c r="P31" s="149"/>
      <c r="Q31" s="34"/>
      <c r="R31" s="35"/>
    </row>
    <row collapsed="false" customFormat="true" customHeight="true" hidden="false" ht="6.95" outlineLevel="0" r="32" s="32">
      <c r="B32" s="33"/>
      <c r="C32" s="3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4"/>
      <c r="R32" s="35"/>
    </row>
    <row collapsed="false" customFormat="true" customHeight="true" hidden="false" ht="14.45" outlineLevel="0" r="33" s="32">
      <c r="B33" s="33"/>
      <c r="C33" s="34"/>
      <c r="D33" s="42" t="s">
        <v>40</v>
      </c>
      <c r="E33" s="42" t="s">
        <v>41</v>
      </c>
      <c r="F33" s="43" t="n">
        <v>0.21</v>
      </c>
      <c r="G33" s="150" t="s">
        <v>42</v>
      </c>
      <c r="H33" s="151" t="n">
        <f aca="false">ROUND((((SUM(BE94:BE101)+SUM(BE120:BE123))+SUM(BE125:BE129))),2)</f>
        <v>0</v>
      </c>
      <c r="I33" s="151"/>
      <c r="J33" s="151"/>
      <c r="K33" s="34"/>
      <c r="L33" s="34"/>
      <c r="M33" s="151" t="n">
        <f aca="false">ROUND(((ROUND((SUM(BE94:BE101)+SUM(BE120:BE123)), 2)*F33)+SUM(BE125:BE129)*F33),2)</f>
        <v>0</v>
      </c>
      <c r="N33" s="151"/>
      <c r="O33" s="151"/>
      <c r="P33" s="151"/>
      <c r="Q33" s="34"/>
      <c r="R33" s="35"/>
    </row>
    <row collapsed="false" customFormat="true" customHeight="true" hidden="false" ht="14.45" outlineLevel="0" r="34" s="32">
      <c r="B34" s="33"/>
      <c r="C34" s="34"/>
      <c r="D34" s="34"/>
      <c r="E34" s="42" t="s">
        <v>43</v>
      </c>
      <c r="F34" s="43" t="n">
        <v>0.15</v>
      </c>
      <c r="G34" s="150" t="s">
        <v>42</v>
      </c>
      <c r="H34" s="151" t="n">
        <f aca="false">ROUND((((SUM(BF94:BF101)+SUM(BF120:BF123))+SUM(BF125:BF129))),2)</f>
        <v>0</v>
      </c>
      <c r="I34" s="151"/>
      <c r="J34" s="151"/>
      <c r="K34" s="34"/>
      <c r="L34" s="34"/>
      <c r="M34" s="151" t="n">
        <f aca="false">ROUND(((ROUND((SUM(BF94:BF101)+SUM(BF120:BF123)), 2)*F34)+SUM(BF125:BF129)*F34),2)</f>
        <v>0</v>
      </c>
      <c r="N34" s="151"/>
      <c r="O34" s="151"/>
      <c r="P34" s="151"/>
      <c r="Q34" s="34"/>
      <c r="R34" s="35"/>
    </row>
    <row collapsed="false" customFormat="true" customHeight="true" hidden="true" ht="14.45" outlineLevel="0" r="35" s="32">
      <c r="B35" s="33"/>
      <c r="C35" s="34"/>
      <c r="D35" s="34"/>
      <c r="E35" s="42" t="s">
        <v>44</v>
      </c>
      <c r="F35" s="43" t="n">
        <v>0.21</v>
      </c>
      <c r="G35" s="150" t="s">
        <v>42</v>
      </c>
      <c r="H35" s="151" t="n">
        <f aca="false">ROUND((((SUM(BG94:BG101)+SUM(BG120:BG123))+SUM(BG125:BG129))),2)</f>
        <v>0</v>
      </c>
      <c r="I35" s="151"/>
      <c r="J35" s="151"/>
      <c r="K35" s="34"/>
      <c r="L35" s="34"/>
      <c r="M35" s="151" t="n">
        <v>0</v>
      </c>
      <c r="N35" s="151"/>
      <c r="O35" s="151"/>
      <c r="P35" s="151"/>
      <c r="Q35" s="34"/>
      <c r="R35" s="35"/>
    </row>
    <row collapsed="false" customFormat="true" customHeight="true" hidden="true" ht="14.45" outlineLevel="0" r="36" s="32">
      <c r="B36" s="33"/>
      <c r="C36" s="34"/>
      <c r="D36" s="34"/>
      <c r="E36" s="42" t="s">
        <v>45</v>
      </c>
      <c r="F36" s="43" t="n">
        <v>0.15</v>
      </c>
      <c r="G36" s="150" t="s">
        <v>42</v>
      </c>
      <c r="H36" s="151" t="n">
        <f aca="false">ROUND((((SUM(BH94:BH101)+SUM(BH120:BH123))+SUM(BH125:BH129))),2)</f>
        <v>0</v>
      </c>
      <c r="I36" s="151"/>
      <c r="J36" s="151"/>
      <c r="K36" s="34"/>
      <c r="L36" s="34"/>
      <c r="M36" s="151" t="n">
        <v>0</v>
      </c>
      <c r="N36" s="151"/>
      <c r="O36" s="151"/>
      <c r="P36" s="151"/>
      <c r="Q36" s="34"/>
      <c r="R36" s="35"/>
    </row>
    <row collapsed="false" customFormat="true" customHeight="true" hidden="true" ht="14.45" outlineLevel="0" r="37" s="32">
      <c r="B37" s="33"/>
      <c r="C37" s="34"/>
      <c r="D37" s="34"/>
      <c r="E37" s="42" t="s">
        <v>46</v>
      </c>
      <c r="F37" s="43" t="n">
        <v>0</v>
      </c>
      <c r="G37" s="150" t="s">
        <v>42</v>
      </c>
      <c r="H37" s="151" t="n">
        <f aca="false">ROUND((((SUM(BI94:BI101)+SUM(BI120:BI123))+SUM(BI125:BI129))),2)</f>
        <v>0</v>
      </c>
      <c r="I37" s="151"/>
      <c r="J37" s="151"/>
      <c r="K37" s="34"/>
      <c r="L37" s="34"/>
      <c r="M37" s="151" t="n">
        <v>0</v>
      </c>
      <c r="N37" s="151"/>
      <c r="O37" s="151"/>
      <c r="P37" s="151"/>
      <c r="Q37" s="34"/>
      <c r="R37" s="35"/>
    </row>
    <row collapsed="false" customFormat="true" customHeight="true" hidden="false" ht="6.95" outlineLevel="0" r="38" s="3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collapsed="false" customFormat="true" customHeight="true" hidden="false" ht="25.35" outlineLevel="0" r="39" s="32">
      <c r="B39" s="33"/>
      <c r="C39" s="141"/>
      <c r="D39" s="152" t="s">
        <v>47</v>
      </c>
      <c r="E39" s="83"/>
      <c r="F39" s="83"/>
      <c r="G39" s="153" t="s">
        <v>48</v>
      </c>
      <c r="H39" s="154" t="s">
        <v>49</v>
      </c>
      <c r="I39" s="83"/>
      <c r="J39" s="83"/>
      <c r="K39" s="83"/>
      <c r="L39" s="155" t="n">
        <f aca="false">SUM(M31:M37)</f>
        <v>0</v>
      </c>
      <c r="M39" s="155"/>
      <c r="N39" s="155"/>
      <c r="O39" s="155"/>
      <c r="P39" s="155"/>
      <c r="Q39" s="141"/>
      <c r="R39" s="35"/>
    </row>
    <row collapsed="false" customFormat="true" customHeight="true" hidden="false" ht="14.45" outlineLevel="0" r="40" s="3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collapsed="false" customFormat="true" customHeight="true" hidden="false" ht="14.45" outlineLevel="0" r="41" s="3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collapsed="false" customFormat="false" customHeight="true" hidden="false" ht="13.5" outlineLevel="0" r="4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collapsed="false" customFormat="false" customHeight="true" hidden="false" ht="13.5" outlineLevel="0" r="43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collapsed="false" customFormat="false" customHeight="true" hidden="false" ht="13.5" outlineLevel="0" r="44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collapsed="false" customFormat="false" customHeight="true" hidden="false" ht="13.5" outlineLevel="0" r="4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collapsed="false" customFormat="false" customHeight="true" hidden="false" ht="13.5" outlineLevel="0" r="46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collapsed="false" customFormat="false" customHeight="true" hidden="false" ht="13.5" outlineLevel="0" r="47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collapsed="false" customFormat="false" customHeight="true" hidden="false" ht="13.5" outlineLevel="0" r="48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collapsed="false" customFormat="false" customHeight="true" hidden="false" ht="13.5" outlineLevel="0" r="49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collapsed="false" customFormat="true" customHeight="true" hidden="false" ht="15" outlineLevel="0" r="50" s="32">
      <c r="B50" s="33"/>
      <c r="C50" s="34"/>
      <c r="D50" s="53" t="s">
        <v>50</v>
      </c>
      <c r="E50" s="54"/>
      <c r="F50" s="54"/>
      <c r="G50" s="54"/>
      <c r="H50" s="55"/>
      <c r="I50" s="34"/>
      <c r="J50" s="53" t="s">
        <v>51</v>
      </c>
      <c r="K50" s="54"/>
      <c r="L50" s="54"/>
      <c r="M50" s="54"/>
      <c r="N50" s="54"/>
      <c r="O50" s="54"/>
      <c r="P50" s="55"/>
      <c r="Q50" s="34"/>
      <c r="R50" s="35"/>
    </row>
    <row collapsed="false" customFormat="false" customHeight="true" hidden="false" ht="13.5" outlineLevel="0" r="51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collapsed="false" customFormat="false" customHeight="true" hidden="false" ht="13.5" outlineLevel="0" r="5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collapsed="false" customFormat="false" customHeight="true" hidden="false" ht="13.5" outlineLevel="0" r="53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collapsed="false" customFormat="false" customHeight="true" hidden="false" ht="13.5" outlineLevel="0" r="54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collapsed="false" customFormat="false" customHeight="true" hidden="false" ht="13.5" outlineLevel="0" r="5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collapsed="false" customFormat="false" customHeight="true" hidden="false" ht="13.5" outlineLevel="0" r="56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collapsed="false" customFormat="false" customHeight="true" hidden="false" ht="13.5" outlineLevel="0" r="57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collapsed="false" customFormat="false" customHeight="true" hidden="false" ht="13.5" outlineLevel="0" r="58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collapsed="false" customFormat="true" customHeight="true" hidden="false" ht="15" outlineLevel="0" r="59" s="32">
      <c r="B59" s="33"/>
      <c r="C59" s="34"/>
      <c r="D59" s="58" t="s">
        <v>52</v>
      </c>
      <c r="E59" s="59"/>
      <c r="F59" s="59"/>
      <c r="G59" s="60" t="s">
        <v>53</v>
      </c>
      <c r="H59" s="61"/>
      <c r="I59" s="34"/>
      <c r="J59" s="58" t="s">
        <v>52</v>
      </c>
      <c r="K59" s="59"/>
      <c r="L59" s="59"/>
      <c r="M59" s="59"/>
      <c r="N59" s="60" t="s">
        <v>53</v>
      </c>
      <c r="O59" s="59"/>
      <c r="P59" s="61"/>
      <c r="Q59" s="34"/>
      <c r="R59" s="35"/>
    </row>
    <row collapsed="false" customFormat="false" customHeight="true" hidden="false" ht="13.5" outlineLevel="0" r="60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collapsed="false" customFormat="true" customHeight="true" hidden="false" ht="15" outlineLevel="0" r="61" s="32">
      <c r="B61" s="33"/>
      <c r="C61" s="34"/>
      <c r="D61" s="53" t="s">
        <v>54</v>
      </c>
      <c r="E61" s="54"/>
      <c r="F61" s="54"/>
      <c r="G61" s="54"/>
      <c r="H61" s="55"/>
      <c r="I61" s="34"/>
      <c r="J61" s="53" t="s">
        <v>55</v>
      </c>
      <c r="K61" s="54"/>
      <c r="L61" s="54"/>
      <c r="M61" s="54"/>
      <c r="N61" s="54"/>
      <c r="O61" s="54"/>
      <c r="P61" s="55"/>
      <c r="Q61" s="34"/>
      <c r="R61" s="35"/>
    </row>
    <row collapsed="false" customFormat="false" customHeight="true" hidden="false" ht="13.5" outlineLevel="0" r="6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collapsed="false" customFormat="false" customHeight="true" hidden="false" ht="13.5" outlineLevel="0" r="63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collapsed="false" customFormat="false" customHeight="true" hidden="false" ht="13.5" outlineLevel="0" r="64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collapsed="false" customFormat="false" customHeight="true" hidden="false" ht="13.5" outlineLevel="0" r="6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collapsed="false" customFormat="false" customHeight="true" hidden="false" ht="13.5" outlineLevel="0" r="66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collapsed="false" customFormat="false" customHeight="true" hidden="false" ht="13.5" outlineLevel="0" r="67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collapsed="false" customFormat="false" customHeight="true" hidden="false" ht="13.5" outlineLevel="0" r="68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collapsed="false" customFormat="false" customHeight="true" hidden="false" ht="13.5" outlineLevel="0" r="69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collapsed="false" customFormat="true" customHeight="true" hidden="false" ht="15" outlineLevel="0" r="70" s="32">
      <c r="B70" s="33"/>
      <c r="C70" s="34"/>
      <c r="D70" s="58" t="s">
        <v>52</v>
      </c>
      <c r="E70" s="59"/>
      <c r="F70" s="59"/>
      <c r="G70" s="60" t="s">
        <v>53</v>
      </c>
      <c r="H70" s="61"/>
      <c r="I70" s="34"/>
      <c r="J70" s="58" t="s">
        <v>52</v>
      </c>
      <c r="K70" s="59"/>
      <c r="L70" s="59"/>
      <c r="M70" s="59"/>
      <c r="N70" s="60" t="s">
        <v>53</v>
      </c>
      <c r="O70" s="59"/>
      <c r="P70" s="61"/>
      <c r="Q70" s="34"/>
      <c r="R70" s="35"/>
    </row>
    <row collapsed="false" customFormat="true" customHeight="true" hidden="false" ht="14.45" outlineLevel="0" r="71" s="3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collapsed="false" customFormat="true" customHeight="true" hidden="false" ht="6.95" outlineLevel="0" r="75" s="32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collapsed="false" customFormat="true" customHeight="true" hidden="false" ht="36.95" outlineLevel="0" r="76" s="32">
      <c r="B76" s="33"/>
      <c r="C76" s="15" t="s">
        <v>128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collapsed="false" customFormat="true" customHeight="true" hidden="false" ht="6.95" outlineLevel="0" r="77" s="32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collapsed="false" customFormat="true" customHeight="true" hidden="false" ht="30" outlineLevel="0" r="78" s="32">
      <c r="B78" s="33"/>
      <c r="C78" s="25" t="s">
        <v>18</v>
      </c>
      <c r="D78" s="34"/>
      <c r="E78" s="34"/>
      <c r="F78" s="145" t="str">
        <f aca="false">F6</f>
        <v>VÝSTAVBA BYTOVÉHO DOMU PODPOROVANÉHO BYDLENI V POTŠTÁTĚ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34"/>
      <c r="R78" s="35"/>
    </row>
    <row collapsed="false" customFormat="false" customHeight="true" hidden="false" ht="30" outlineLevel="0" r="79">
      <c r="B79" s="14"/>
      <c r="C79" s="25" t="s">
        <v>123</v>
      </c>
      <c r="D79" s="19"/>
      <c r="E79" s="19"/>
      <c r="F79" s="145" t="s">
        <v>124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9"/>
      <c r="R79" s="16"/>
    </row>
    <row collapsed="false" customFormat="true" customHeight="true" hidden="false" ht="36.95" outlineLevel="0" r="80" s="32">
      <c r="B80" s="33"/>
      <c r="C80" s="74" t="s">
        <v>125</v>
      </c>
      <c r="D80" s="34"/>
      <c r="E80" s="34"/>
      <c r="F80" s="76" t="str">
        <f aca="false">F8</f>
        <v>g - Vedlejší rozpočtové náklady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34"/>
      <c r="R80" s="35"/>
    </row>
    <row collapsed="false" customFormat="true" customHeight="true" hidden="false" ht="6.95" outlineLevel="0" r="81" s="32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collapsed="false" customFormat="true" customHeight="true" hidden="false" ht="18" outlineLevel="0" r="82" s="32">
      <c r="B82" s="33"/>
      <c r="C82" s="25" t="s">
        <v>22</v>
      </c>
      <c r="D82" s="34"/>
      <c r="E82" s="34"/>
      <c r="F82" s="21" t="n">
        <f aca="false">F10</f>
        <v>0</v>
      </c>
      <c r="G82" s="34"/>
      <c r="H82" s="34"/>
      <c r="I82" s="34"/>
      <c r="J82" s="34"/>
      <c r="K82" s="25" t="s">
        <v>24</v>
      </c>
      <c r="L82" s="34"/>
      <c r="M82" s="79" t="str">
        <f aca="false">IF(O10="","",O10)</f>
        <v>17. 12. 2016</v>
      </c>
      <c r="N82" s="79"/>
      <c r="O82" s="79"/>
      <c r="P82" s="79"/>
      <c r="Q82" s="34"/>
      <c r="R82" s="35"/>
    </row>
    <row collapsed="false" customFormat="true" customHeight="true" hidden="false" ht="6.95" outlineLevel="0" r="83" s="3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collapsed="false" customFormat="true" customHeight="true" hidden="false" ht="15" outlineLevel="0" r="84" s="32">
      <c r="B84" s="33"/>
      <c r="C84" s="25" t="s">
        <v>26</v>
      </c>
      <c r="D84" s="34"/>
      <c r="E84" s="34"/>
      <c r="F84" s="21" t="str">
        <f aca="false">E13</f>
        <v/>
      </c>
      <c r="G84" s="34"/>
      <c r="H84" s="34"/>
      <c r="I84" s="34"/>
      <c r="J84" s="34"/>
      <c r="K84" s="25" t="s">
        <v>31</v>
      </c>
      <c r="L84" s="34"/>
      <c r="M84" s="21" t="str">
        <f aca="false">E19</f>
        <v>ing.arch. Martin Janda</v>
      </c>
      <c r="N84" s="21"/>
      <c r="O84" s="21"/>
      <c r="P84" s="21"/>
      <c r="Q84" s="21"/>
      <c r="R84" s="35"/>
    </row>
    <row collapsed="false" customFormat="true" customHeight="true" hidden="false" ht="14.45" outlineLevel="0" r="85" s="32">
      <c r="B85" s="33"/>
      <c r="C85" s="25" t="s">
        <v>29</v>
      </c>
      <c r="D85" s="34"/>
      <c r="E85" s="34"/>
      <c r="F85" s="21" t="str">
        <f aca="false">IF(E16="","",E16)</f>
        <v>Vyplň údaj</v>
      </c>
      <c r="G85" s="34"/>
      <c r="H85" s="34"/>
      <c r="I85" s="34"/>
      <c r="J85" s="34"/>
      <c r="K85" s="25" t="s">
        <v>34</v>
      </c>
      <c r="L85" s="34"/>
      <c r="M85" s="21" t="str">
        <f aca="false">E22</f>
        <v/>
      </c>
      <c r="N85" s="21"/>
      <c r="O85" s="21"/>
      <c r="P85" s="21"/>
      <c r="Q85" s="21"/>
      <c r="R85" s="35"/>
    </row>
    <row collapsed="false" customFormat="true" customHeight="true" hidden="false" ht="10.35" outlineLevel="0" r="86" s="3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collapsed="false" customFormat="true" customHeight="true" hidden="false" ht="29.25" outlineLevel="0" r="87" s="32">
      <c r="B87" s="33"/>
      <c r="C87" s="156" t="s">
        <v>129</v>
      </c>
      <c r="D87" s="156"/>
      <c r="E87" s="156"/>
      <c r="F87" s="156"/>
      <c r="G87" s="156"/>
      <c r="H87" s="141"/>
      <c r="I87" s="141"/>
      <c r="J87" s="141"/>
      <c r="K87" s="141"/>
      <c r="L87" s="141"/>
      <c r="M87" s="141"/>
      <c r="N87" s="156" t="s">
        <v>130</v>
      </c>
      <c r="O87" s="156"/>
      <c r="P87" s="156"/>
      <c r="Q87" s="156"/>
      <c r="R87" s="35"/>
    </row>
    <row collapsed="false" customFormat="true" customHeight="true" hidden="false" ht="10.35" outlineLevel="0" r="88" s="3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collapsed="false" customFormat="true" customHeight="true" hidden="false" ht="29.25" outlineLevel="0" r="89" s="32">
      <c r="B89" s="33"/>
      <c r="C89" s="157" t="s">
        <v>131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93" t="n">
        <f aca="false">N120</f>
        <v>0</v>
      </c>
      <c r="O89" s="93"/>
      <c r="P89" s="93"/>
      <c r="Q89" s="93"/>
      <c r="R89" s="35"/>
      <c r="AU89" s="10" t="s">
        <v>132</v>
      </c>
    </row>
    <row collapsed="false" customFormat="true" customHeight="true" hidden="false" ht="24.95" outlineLevel="0" r="90" s="158">
      <c r="B90" s="159"/>
      <c r="C90" s="160"/>
      <c r="D90" s="161" t="s">
        <v>1494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2" t="n">
        <f aca="false">N121</f>
        <v>0</v>
      </c>
      <c r="O90" s="162"/>
      <c r="P90" s="162"/>
      <c r="Q90" s="162"/>
      <c r="R90" s="163"/>
    </row>
    <row collapsed="false" customFormat="true" customHeight="true" hidden="false" ht="19.9" outlineLevel="0" r="91" s="164">
      <c r="B91" s="165"/>
      <c r="C91" s="115"/>
      <c r="D91" s="129" t="s">
        <v>1979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7" t="n">
        <f aca="false">N122</f>
        <v>0</v>
      </c>
      <c r="O91" s="117"/>
      <c r="P91" s="117"/>
      <c r="Q91" s="117"/>
      <c r="R91" s="166"/>
    </row>
    <row collapsed="false" customFormat="true" customHeight="true" hidden="false" ht="21.75" outlineLevel="0" r="92" s="158">
      <c r="B92" s="159"/>
      <c r="C92" s="160"/>
      <c r="D92" s="161" t="s">
        <v>151</v>
      </c>
      <c r="E92" s="160"/>
      <c r="F92" s="160"/>
      <c r="G92" s="160"/>
      <c r="H92" s="160"/>
      <c r="I92" s="160"/>
      <c r="J92" s="160"/>
      <c r="K92" s="160"/>
      <c r="L92" s="160"/>
      <c r="M92" s="160"/>
      <c r="N92" s="167" t="n">
        <f aca="false">N124</f>
        <v>0</v>
      </c>
      <c r="O92" s="167"/>
      <c r="P92" s="167"/>
      <c r="Q92" s="167"/>
      <c r="R92" s="163"/>
    </row>
    <row collapsed="false" customFormat="true" customHeight="true" hidden="false" ht="21.75" outlineLevel="0" r="93" s="32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</row>
    <row collapsed="false" customFormat="true" customHeight="true" hidden="false" ht="29.25" outlineLevel="0" r="94" s="32">
      <c r="B94" s="33"/>
      <c r="C94" s="157" t="s">
        <v>152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168" t="n">
        <f aca="false">ROUND(N95+N96+N97+N98+N99+N100,2)</f>
        <v>0</v>
      </c>
      <c r="O94" s="168"/>
      <c r="P94" s="168"/>
      <c r="Q94" s="168"/>
      <c r="R94" s="35"/>
      <c r="T94" s="169"/>
      <c r="U94" s="170" t="s">
        <v>40</v>
      </c>
    </row>
    <row collapsed="false" customFormat="true" customHeight="true" hidden="false" ht="18" outlineLevel="0" r="95" s="32">
      <c r="B95" s="171"/>
      <c r="C95" s="172"/>
      <c r="D95" s="135" t="s">
        <v>153</v>
      </c>
      <c r="E95" s="135"/>
      <c r="F95" s="135"/>
      <c r="G95" s="135"/>
      <c r="H95" s="135"/>
      <c r="I95" s="172"/>
      <c r="J95" s="172"/>
      <c r="K95" s="172"/>
      <c r="L95" s="172"/>
      <c r="M95" s="172"/>
      <c r="N95" s="130" t="n">
        <f aca="false">ROUND(N89*T95,2)</f>
        <v>0</v>
      </c>
      <c r="O95" s="130"/>
      <c r="P95" s="130"/>
      <c r="Q95" s="130"/>
      <c r="R95" s="173"/>
      <c r="S95" s="172"/>
      <c r="T95" s="174"/>
      <c r="U95" s="175" t="s">
        <v>43</v>
      </c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7" t="s">
        <v>154</v>
      </c>
      <c r="AZ95" s="176"/>
      <c r="BA95" s="176"/>
      <c r="BB95" s="176"/>
      <c r="BC95" s="176"/>
      <c r="BD95" s="176"/>
      <c r="BE95" s="178" t="e">
        <f aca="false">IF(U95="základní";N95;0)</f>
        <v>#VALUE!</v>
      </c>
      <c r="BF95" s="178" t="e">
        <f aca="false">IF(U95="snížená";N95;0)</f>
        <v>#VALUE!</v>
      </c>
      <c r="BG95" s="178" t="e">
        <f aca="false">IF(U95="zákl. přenesená";N95;0)</f>
        <v>#VALUE!</v>
      </c>
      <c r="BH95" s="178" t="e">
        <f aca="false">IF(U95="sníž. přenesená";N95;0)</f>
        <v>#VALUE!</v>
      </c>
      <c r="BI95" s="178" t="e">
        <f aca="false">IF(U95="nulová";N95;0)</f>
        <v>#VALUE!</v>
      </c>
      <c r="BJ95" s="177" t="s">
        <v>88</v>
      </c>
      <c r="BK95" s="176"/>
      <c r="BL95" s="176"/>
      <c r="BM95" s="176"/>
    </row>
    <row collapsed="false" customFormat="true" customHeight="true" hidden="false" ht="18" outlineLevel="0" r="96" s="32">
      <c r="B96" s="171"/>
      <c r="C96" s="172"/>
      <c r="D96" s="135" t="s">
        <v>155</v>
      </c>
      <c r="E96" s="135"/>
      <c r="F96" s="135"/>
      <c r="G96" s="135"/>
      <c r="H96" s="135"/>
      <c r="I96" s="172"/>
      <c r="J96" s="172"/>
      <c r="K96" s="172"/>
      <c r="L96" s="172"/>
      <c r="M96" s="172"/>
      <c r="N96" s="130" t="n">
        <f aca="false">ROUND(N89*T96,2)</f>
        <v>0</v>
      </c>
      <c r="O96" s="130"/>
      <c r="P96" s="130"/>
      <c r="Q96" s="130"/>
      <c r="R96" s="173"/>
      <c r="S96" s="172"/>
      <c r="T96" s="174"/>
      <c r="U96" s="175" t="s">
        <v>43</v>
      </c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7" t="s">
        <v>154</v>
      </c>
      <c r="AZ96" s="176"/>
      <c r="BA96" s="176"/>
      <c r="BB96" s="176"/>
      <c r="BC96" s="176"/>
      <c r="BD96" s="176"/>
      <c r="BE96" s="178" t="e">
        <f aca="false">IF(U96="základní";N96;0)</f>
        <v>#VALUE!</v>
      </c>
      <c r="BF96" s="178" t="e">
        <f aca="false">IF(U96="snížená";N96;0)</f>
        <v>#VALUE!</v>
      </c>
      <c r="BG96" s="178" t="e">
        <f aca="false">IF(U96="zákl. přenesená";N96;0)</f>
        <v>#VALUE!</v>
      </c>
      <c r="BH96" s="178" t="e">
        <f aca="false">IF(U96="sníž. přenesená";N96;0)</f>
        <v>#VALUE!</v>
      </c>
      <c r="BI96" s="178" t="e">
        <f aca="false">IF(U96="nulová";N96;0)</f>
        <v>#VALUE!</v>
      </c>
      <c r="BJ96" s="177" t="s">
        <v>88</v>
      </c>
      <c r="BK96" s="176"/>
      <c r="BL96" s="176"/>
      <c r="BM96" s="176"/>
    </row>
    <row collapsed="false" customFormat="true" customHeight="true" hidden="false" ht="18" outlineLevel="0" r="97" s="32">
      <c r="B97" s="171"/>
      <c r="C97" s="172"/>
      <c r="D97" s="135" t="s">
        <v>156</v>
      </c>
      <c r="E97" s="135"/>
      <c r="F97" s="135"/>
      <c r="G97" s="135"/>
      <c r="H97" s="135"/>
      <c r="I97" s="172"/>
      <c r="J97" s="172"/>
      <c r="K97" s="172"/>
      <c r="L97" s="172"/>
      <c r="M97" s="172"/>
      <c r="N97" s="130" t="n">
        <f aca="false">ROUND(N89*T97,2)</f>
        <v>0</v>
      </c>
      <c r="O97" s="130"/>
      <c r="P97" s="130"/>
      <c r="Q97" s="130"/>
      <c r="R97" s="173"/>
      <c r="S97" s="172"/>
      <c r="T97" s="174"/>
      <c r="U97" s="175" t="s">
        <v>43</v>
      </c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7" t="s">
        <v>154</v>
      </c>
      <c r="AZ97" s="176"/>
      <c r="BA97" s="176"/>
      <c r="BB97" s="176"/>
      <c r="BC97" s="176"/>
      <c r="BD97" s="176"/>
      <c r="BE97" s="178" t="e">
        <f aca="false">IF(U97="základní";N97;0)</f>
        <v>#VALUE!</v>
      </c>
      <c r="BF97" s="178" t="e">
        <f aca="false">IF(U97="snížená";N97;0)</f>
        <v>#VALUE!</v>
      </c>
      <c r="BG97" s="178" t="e">
        <f aca="false">IF(U97="zákl. přenesená";N97;0)</f>
        <v>#VALUE!</v>
      </c>
      <c r="BH97" s="178" t="e">
        <f aca="false">IF(U97="sníž. přenesená";N97;0)</f>
        <v>#VALUE!</v>
      </c>
      <c r="BI97" s="178" t="e">
        <f aca="false">IF(U97="nulová";N97;0)</f>
        <v>#VALUE!</v>
      </c>
      <c r="BJ97" s="177" t="s">
        <v>88</v>
      </c>
      <c r="BK97" s="176"/>
      <c r="BL97" s="176"/>
      <c r="BM97" s="176"/>
    </row>
    <row collapsed="false" customFormat="true" customHeight="true" hidden="false" ht="18" outlineLevel="0" r="98" s="32">
      <c r="B98" s="171"/>
      <c r="C98" s="172"/>
      <c r="D98" s="135" t="s">
        <v>157</v>
      </c>
      <c r="E98" s="135"/>
      <c r="F98" s="135"/>
      <c r="G98" s="135"/>
      <c r="H98" s="135"/>
      <c r="I98" s="172"/>
      <c r="J98" s="172"/>
      <c r="K98" s="172"/>
      <c r="L98" s="172"/>
      <c r="M98" s="172"/>
      <c r="N98" s="130" t="n">
        <f aca="false">ROUND(N89*T98,2)</f>
        <v>0</v>
      </c>
      <c r="O98" s="130"/>
      <c r="P98" s="130"/>
      <c r="Q98" s="130"/>
      <c r="R98" s="173"/>
      <c r="S98" s="172"/>
      <c r="T98" s="174"/>
      <c r="U98" s="175" t="s">
        <v>43</v>
      </c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7" t="s">
        <v>154</v>
      </c>
      <c r="AZ98" s="176"/>
      <c r="BA98" s="176"/>
      <c r="BB98" s="176"/>
      <c r="BC98" s="176"/>
      <c r="BD98" s="176"/>
      <c r="BE98" s="178" t="e">
        <f aca="false">IF(U98="základní";N98;0)</f>
        <v>#VALUE!</v>
      </c>
      <c r="BF98" s="178" t="e">
        <f aca="false">IF(U98="snížená";N98;0)</f>
        <v>#VALUE!</v>
      </c>
      <c r="BG98" s="178" t="e">
        <f aca="false">IF(U98="zákl. přenesená";N98;0)</f>
        <v>#VALUE!</v>
      </c>
      <c r="BH98" s="178" t="e">
        <f aca="false">IF(U98="sníž. přenesená";N98;0)</f>
        <v>#VALUE!</v>
      </c>
      <c r="BI98" s="178" t="e">
        <f aca="false">IF(U98="nulová";N98;0)</f>
        <v>#VALUE!</v>
      </c>
      <c r="BJ98" s="177" t="s">
        <v>88</v>
      </c>
      <c r="BK98" s="176"/>
      <c r="BL98" s="176"/>
      <c r="BM98" s="176"/>
    </row>
    <row collapsed="false" customFormat="true" customHeight="true" hidden="false" ht="18" outlineLevel="0" r="99" s="32">
      <c r="B99" s="171"/>
      <c r="C99" s="172"/>
      <c r="D99" s="135" t="s">
        <v>158</v>
      </c>
      <c r="E99" s="135"/>
      <c r="F99" s="135"/>
      <c r="G99" s="135"/>
      <c r="H99" s="135"/>
      <c r="I99" s="172"/>
      <c r="J99" s="172"/>
      <c r="K99" s="172"/>
      <c r="L99" s="172"/>
      <c r="M99" s="172"/>
      <c r="N99" s="130" t="n">
        <f aca="false">ROUND(N89*T99,2)</f>
        <v>0</v>
      </c>
      <c r="O99" s="130"/>
      <c r="P99" s="130"/>
      <c r="Q99" s="130"/>
      <c r="R99" s="173"/>
      <c r="S99" s="172"/>
      <c r="T99" s="174"/>
      <c r="U99" s="175" t="s">
        <v>43</v>
      </c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7" t="s">
        <v>154</v>
      </c>
      <c r="AZ99" s="176"/>
      <c r="BA99" s="176"/>
      <c r="BB99" s="176"/>
      <c r="BC99" s="176"/>
      <c r="BD99" s="176"/>
      <c r="BE99" s="178" t="e">
        <f aca="false">IF(U99="základní";N99;0)</f>
        <v>#VALUE!</v>
      </c>
      <c r="BF99" s="178" t="e">
        <f aca="false">IF(U99="snížená";N99;0)</f>
        <v>#VALUE!</v>
      </c>
      <c r="BG99" s="178" t="e">
        <f aca="false">IF(U99="zákl. přenesená";N99;0)</f>
        <v>#VALUE!</v>
      </c>
      <c r="BH99" s="178" t="e">
        <f aca="false">IF(U99="sníž. přenesená";N99;0)</f>
        <v>#VALUE!</v>
      </c>
      <c r="BI99" s="178" t="e">
        <f aca="false">IF(U99="nulová";N99;0)</f>
        <v>#VALUE!</v>
      </c>
      <c r="BJ99" s="177" t="s">
        <v>88</v>
      </c>
      <c r="BK99" s="176"/>
      <c r="BL99" s="176"/>
      <c r="BM99" s="176"/>
    </row>
    <row collapsed="false" customFormat="true" customHeight="true" hidden="false" ht="18" outlineLevel="0" r="100" s="32">
      <c r="B100" s="171"/>
      <c r="C100" s="172"/>
      <c r="D100" s="179" t="s">
        <v>159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30" t="n">
        <f aca="false">ROUND(N89*T100,2)</f>
        <v>0</v>
      </c>
      <c r="O100" s="130"/>
      <c r="P100" s="130"/>
      <c r="Q100" s="130"/>
      <c r="R100" s="173"/>
      <c r="S100" s="172"/>
      <c r="T100" s="180"/>
      <c r="U100" s="181" t="s">
        <v>43</v>
      </c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7" t="s">
        <v>160</v>
      </c>
      <c r="AZ100" s="176"/>
      <c r="BA100" s="176"/>
      <c r="BB100" s="176"/>
      <c r="BC100" s="176"/>
      <c r="BD100" s="176"/>
      <c r="BE100" s="178" t="e">
        <f aca="false">IF(U100="základní";N100;0)</f>
        <v>#VALUE!</v>
      </c>
      <c r="BF100" s="178" t="e">
        <f aca="false">IF(U100="snížená";N100;0)</f>
        <v>#VALUE!</v>
      </c>
      <c r="BG100" s="178" t="e">
        <f aca="false">IF(U100="zákl. přenesená";N100;0)</f>
        <v>#VALUE!</v>
      </c>
      <c r="BH100" s="178" t="e">
        <f aca="false">IF(U100="sníž. přenesená";N100;0)</f>
        <v>#VALUE!</v>
      </c>
      <c r="BI100" s="178" t="e">
        <f aca="false">IF(U100="nulová";N100;0)</f>
        <v>#VALUE!</v>
      </c>
      <c r="BJ100" s="177" t="s">
        <v>88</v>
      </c>
      <c r="BK100" s="176"/>
      <c r="BL100" s="176"/>
      <c r="BM100" s="176"/>
    </row>
    <row collapsed="false" customFormat="true" customHeight="true" hidden="false" ht="13.5" outlineLevel="0" r="101" s="32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collapsed="false" customFormat="true" customHeight="true" hidden="false" ht="29.25" outlineLevel="0" r="102" s="32">
      <c r="B102" s="33"/>
      <c r="C102" s="140" t="s">
        <v>116</v>
      </c>
      <c r="D102" s="141"/>
      <c r="E102" s="141"/>
      <c r="F102" s="141"/>
      <c r="G102" s="141"/>
      <c r="H102" s="141"/>
      <c r="I102" s="141"/>
      <c r="J102" s="141"/>
      <c r="K102" s="141"/>
      <c r="L102" s="142" t="n">
        <f aca="false">ROUND(SUM(N89+N94),2)</f>
        <v>0</v>
      </c>
      <c r="M102" s="142"/>
      <c r="N102" s="142"/>
      <c r="O102" s="142"/>
      <c r="P102" s="142"/>
      <c r="Q102" s="142"/>
      <c r="R102" s="35"/>
    </row>
    <row collapsed="false" customFormat="true" customHeight="true" hidden="false" ht="6.95" outlineLevel="0" r="103" s="32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collapsed="false" customFormat="true" customHeight="true" hidden="false" ht="6.95" outlineLevel="0" r="107" s="32"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7"/>
    </row>
    <row collapsed="false" customFormat="true" customHeight="true" hidden="false" ht="36.95" outlineLevel="0" r="108" s="32">
      <c r="B108" s="33"/>
      <c r="C108" s="15" t="s">
        <v>161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35"/>
    </row>
    <row collapsed="false" customFormat="true" customHeight="true" hidden="false" ht="6.95" outlineLevel="0" r="109" s="32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collapsed="false" customFormat="true" customHeight="true" hidden="false" ht="30" outlineLevel="0" r="110" s="32">
      <c r="B110" s="33"/>
      <c r="C110" s="25" t="s">
        <v>18</v>
      </c>
      <c r="D110" s="34"/>
      <c r="E110" s="34"/>
      <c r="F110" s="145" t="str">
        <f aca="false">F6</f>
        <v>VÝSTAVBA BYTOVÉHO DOMU PODPOROVANÉHO BYDLENI V POTŠTÁTĚ</v>
      </c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34"/>
      <c r="R110" s="35"/>
    </row>
    <row collapsed="false" customFormat="false" customHeight="true" hidden="false" ht="30" outlineLevel="0" r="111">
      <c r="B111" s="14"/>
      <c r="C111" s="25" t="s">
        <v>123</v>
      </c>
      <c r="D111" s="19"/>
      <c r="E111" s="19"/>
      <c r="F111" s="145" t="s">
        <v>124</v>
      </c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9"/>
      <c r="R111" s="16"/>
    </row>
    <row collapsed="false" customFormat="true" customHeight="true" hidden="false" ht="36.95" outlineLevel="0" r="112" s="32">
      <c r="B112" s="33"/>
      <c r="C112" s="74" t="s">
        <v>125</v>
      </c>
      <c r="D112" s="34"/>
      <c r="E112" s="34"/>
      <c r="F112" s="76" t="str">
        <f aca="false">F8</f>
        <v>g - Vedlejší rozpočtové náklady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34"/>
      <c r="R112" s="35"/>
    </row>
    <row collapsed="false" customFormat="true" customHeight="true" hidden="false" ht="6.95" outlineLevel="0" r="113" s="32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collapsed="false" customFormat="true" customHeight="true" hidden="false" ht="18" outlineLevel="0" r="114" s="32">
      <c r="B114" s="33"/>
      <c r="C114" s="25" t="s">
        <v>22</v>
      </c>
      <c r="D114" s="34"/>
      <c r="E114" s="34"/>
      <c r="F114" s="21" t="n">
        <f aca="false">F10</f>
        <v>0</v>
      </c>
      <c r="G114" s="34"/>
      <c r="H114" s="34"/>
      <c r="I114" s="34"/>
      <c r="J114" s="34"/>
      <c r="K114" s="25" t="s">
        <v>24</v>
      </c>
      <c r="L114" s="34"/>
      <c r="M114" s="79" t="str">
        <f aca="false">IF(O10="","",O10)</f>
        <v>17. 12. 2016</v>
      </c>
      <c r="N114" s="79"/>
      <c r="O114" s="79"/>
      <c r="P114" s="79"/>
      <c r="Q114" s="34"/>
      <c r="R114" s="35"/>
    </row>
    <row collapsed="false" customFormat="true" customHeight="true" hidden="false" ht="6.95" outlineLevel="0" r="115" s="32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collapsed="false" customFormat="true" customHeight="true" hidden="false" ht="15" outlineLevel="0" r="116" s="32">
      <c r="B116" s="33"/>
      <c r="C116" s="25" t="s">
        <v>26</v>
      </c>
      <c r="D116" s="34"/>
      <c r="E116" s="34"/>
      <c r="F116" s="21" t="str">
        <f aca="false">E13</f>
        <v/>
      </c>
      <c r="G116" s="34"/>
      <c r="H116" s="34"/>
      <c r="I116" s="34"/>
      <c r="J116" s="34"/>
      <c r="K116" s="25" t="s">
        <v>31</v>
      </c>
      <c r="L116" s="34"/>
      <c r="M116" s="21" t="str">
        <f aca="false">E19</f>
        <v>ing.arch. Martin Janda</v>
      </c>
      <c r="N116" s="21"/>
      <c r="O116" s="21"/>
      <c r="P116" s="21"/>
      <c r="Q116" s="21"/>
      <c r="R116" s="35"/>
    </row>
    <row collapsed="false" customFormat="true" customHeight="true" hidden="false" ht="14.45" outlineLevel="0" r="117" s="32">
      <c r="B117" s="33"/>
      <c r="C117" s="25" t="s">
        <v>29</v>
      </c>
      <c r="D117" s="34"/>
      <c r="E117" s="34"/>
      <c r="F117" s="21" t="str">
        <f aca="false">IF(E16="","",E16)</f>
        <v>Vyplň údaj</v>
      </c>
      <c r="G117" s="34"/>
      <c r="H117" s="34"/>
      <c r="I117" s="34"/>
      <c r="J117" s="34"/>
      <c r="K117" s="25" t="s">
        <v>34</v>
      </c>
      <c r="L117" s="34"/>
      <c r="M117" s="21" t="str">
        <f aca="false">E22</f>
        <v/>
      </c>
      <c r="N117" s="21"/>
      <c r="O117" s="21"/>
      <c r="P117" s="21"/>
      <c r="Q117" s="21"/>
      <c r="R117" s="35"/>
    </row>
    <row collapsed="false" customFormat="true" customHeight="true" hidden="false" ht="10.35" outlineLevel="0" r="118" s="32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collapsed="false" customFormat="true" customHeight="true" hidden="false" ht="29.25" outlineLevel="0" r="119" s="182">
      <c r="B119" s="183"/>
      <c r="C119" s="184" t="s">
        <v>162</v>
      </c>
      <c r="D119" s="185" t="s">
        <v>163</v>
      </c>
      <c r="E119" s="185" t="s">
        <v>58</v>
      </c>
      <c r="F119" s="185" t="s">
        <v>164</v>
      </c>
      <c r="G119" s="185"/>
      <c r="H119" s="185"/>
      <c r="I119" s="185"/>
      <c r="J119" s="185" t="s">
        <v>165</v>
      </c>
      <c r="K119" s="185" t="s">
        <v>166</v>
      </c>
      <c r="L119" s="186" t="s">
        <v>167</v>
      </c>
      <c r="M119" s="186"/>
      <c r="N119" s="187" t="s">
        <v>130</v>
      </c>
      <c r="O119" s="187"/>
      <c r="P119" s="187"/>
      <c r="Q119" s="187"/>
      <c r="R119" s="188"/>
      <c r="T119" s="86" t="s">
        <v>168</v>
      </c>
      <c r="U119" s="87" t="s">
        <v>40</v>
      </c>
      <c r="V119" s="87" t="s">
        <v>169</v>
      </c>
      <c r="W119" s="87" t="s">
        <v>170</v>
      </c>
      <c r="X119" s="87" t="s">
        <v>171</v>
      </c>
      <c r="Y119" s="87" t="s">
        <v>172</v>
      </c>
      <c r="Z119" s="87" t="s">
        <v>173</v>
      </c>
      <c r="AA119" s="88" t="s">
        <v>174</v>
      </c>
    </row>
    <row collapsed="false" customFormat="true" customHeight="true" hidden="false" ht="29.25" outlineLevel="0" r="120" s="32">
      <c r="B120" s="33"/>
      <c r="C120" s="90" t="s">
        <v>127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189" t="n">
        <f aca="false">BK120</f>
        <v>0</v>
      </c>
      <c r="O120" s="189"/>
      <c r="P120" s="189"/>
      <c r="Q120" s="189"/>
      <c r="R120" s="35"/>
      <c r="T120" s="89"/>
      <c r="U120" s="54"/>
      <c r="V120" s="54"/>
      <c r="W120" s="190" t="n">
        <f aca="false">W121+W124</f>
        <v>0</v>
      </c>
      <c r="X120" s="54"/>
      <c r="Y120" s="190" t="n">
        <f aca="false">Y121+Y124</f>
        <v>0</v>
      </c>
      <c r="Z120" s="54"/>
      <c r="AA120" s="191" t="n">
        <f aca="false">AA121+AA124</f>
        <v>0</v>
      </c>
      <c r="AT120" s="10" t="s">
        <v>75</v>
      </c>
      <c r="AU120" s="10" t="s">
        <v>132</v>
      </c>
      <c r="BK120" s="192" t="n">
        <f aca="false">BK121+BK124</f>
        <v>0</v>
      </c>
    </row>
    <row collapsed="false" customFormat="true" customHeight="true" hidden="false" ht="37.35" outlineLevel="0" r="121" s="193">
      <c r="B121" s="194"/>
      <c r="C121" s="195"/>
      <c r="D121" s="196" t="s">
        <v>1494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167" t="n">
        <f aca="false">BK121</f>
        <v>0</v>
      </c>
      <c r="O121" s="167"/>
      <c r="P121" s="167"/>
      <c r="Q121" s="167"/>
      <c r="R121" s="197"/>
      <c r="T121" s="198"/>
      <c r="U121" s="195"/>
      <c r="V121" s="195"/>
      <c r="W121" s="199" t="n">
        <f aca="false">W122</f>
        <v>0</v>
      </c>
      <c r="X121" s="195"/>
      <c r="Y121" s="199" t="n">
        <f aca="false">Y122</f>
        <v>0</v>
      </c>
      <c r="Z121" s="195"/>
      <c r="AA121" s="200" t="n">
        <f aca="false">AA122</f>
        <v>0</v>
      </c>
      <c r="AR121" s="201" t="s">
        <v>229</v>
      </c>
      <c r="AT121" s="202" t="s">
        <v>75</v>
      </c>
      <c r="AU121" s="202" t="s">
        <v>76</v>
      </c>
      <c r="AY121" s="201" t="s">
        <v>175</v>
      </c>
      <c r="BK121" s="203" t="n">
        <f aca="false">BK122</f>
        <v>0</v>
      </c>
    </row>
    <row collapsed="false" customFormat="true" customHeight="true" hidden="false" ht="19.9" outlineLevel="0" r="122" s="193">
      <c r="B122" s="194"/>
      <c r="C122" s="195"/>
      <c r="D122" s="204" t="s">
        <v>1979</v>
      </c>
      <c r="E122" s="204"/>
      <c r="F122" s="204"/>
      <c r="G122" s="204"/>
      <c r="H122" s="204"/>
      <c r="I122" s="204"/>
      <c r="J122" s="204"/>
      <c r="K122" s="204"/>
      <c r="L122" s="204"/>
      <c r="M122" s="204"/>
      <c r="N122" s="205" t="n">
        <f aca="false">BK122</f>
        <v>0</v>
      </c>
      <c r="O122" s="205"/>
      <c r="P122" s="205"/>
      <c r="Q122" s="205"/>
      <c r="R122" s="197"/>
      <c r="T122" s="198"/>
      <c r="U122" s="195"/>
      <c r="V122" s="195"/>
      <c r="W122" s="199" t="n">
        <f aca="false">W123</f>
        <v>0</v>
      </c>
      <c r="X122" s="195"/>
      <c r="Y122" s="199" t="n">
        <f aca="false">Y123</f>
        <v>0</v>
      </c>
      <c r="Z122" s="195"/>
      <c r="AA122" s="200" t="n">
        <f aca="false">AA123</f>
        <v>0</v>
      </c>
      <c r="AR122" s="201" t="s">
        <v>229</v>
      </c>
      <c r="AT122" s="202" t="s">
        <v>75</v>
      </c>
      <c r="AU122" s="202" t="s">
        <v>83</v>
      </c>
      <c r="AY122" s="201" t="s">
        <v>175</v>
      </c>
      <c r="BK122" s="203" t="n">
        <f aca="false">BK123</f>
        <v>0</v>
      </c>
    </row>
    <row collapsed="false" customFormat="true" customHeight="true" hidden="false" ht="22.5" outlineLevel="0" r="123" s="32">
      <c r="B123" s="171"/>
      <c r="C123" s="206" t="s">
        <v>83</v>
      </c>
      <c r="D123" s="206" t="s">
        <v>177</v>
      </c>
      <c r="E123" s="207" t="s">
        <v>1980</v>
      </c>
      <c r="F123" s="208" t="s">
        <v>1981</v>
      </c>
      <c r="G123" s="208"/>
      <c r="H123" s="208"/>
      <c r="I123" s="208"/>
      <c r="J123" s="209" t="s">
        <v>1982</v>
      </c>
      <c r="K123" s="210" t="n">
        <v>1</v>
      </c>
      <c r="L123" s="211" t="n">
        <v>0</v>
      </c>
      <c r="M123" s="211"/>
      <c r="N123" s="212" t="n">
        <f aca="false">ROUND(L123*K123,2)</f>
        <v>0</v>
      </c>
      <c r="O123" s="212"/>
      <c r="P123" s="212"/>
      <c r="Q123" s="212"/>
      <c r="R123" s="173"/>
      <c r="T123" s="213"/>
      <c r="U123" s="44" t="s">
        <v>43</v>
      </c>
      <c r="V123" s="34"/>
      <c r="W123" s="214" t="n">
        <f aca="false">V123*K123</f>
        <v>0</v>
      </c>
      <c r="X123" s="214" t="n">
        <v>0</v>
      </c>
      <c r="Y123" s="214" t="n">
        <f aca="false">X123*K123</f>
        <v>0</v>
      </c>
      <c r="Z123" s="214" t="n">
        <v>0</v>
      </c>
      <c r="AA123" s="215" t="n">
        <f aca="false">Z123*K123</f>
        <v>0</v>
      </c>
      <c r="AR123" s="10" t="s">
        <v>1983</v>
      </c>
      <c r="AT123" s="10" t="s">
        <v>177</v>
      </c>
      <c r="AU123" s="10" t="s">
        <v>88</v>
      </c>
      <c r="AY123" s="10" t="s">
        <v>175</v>
      </c>
      <c r="BE123" s="134" t="n">
        <f aca="false">IF(U123="základní",N123,0)</f>
        <v>0</v>
      </c>
      <c r="BF123" s="134" t="n">
        <f aca="false">IF(U123="snížená",N123,0)</f>
        <v>0</v>
      </c>
      <c r="BG123" s="134" t="n">
        <f aca="false">IF(U123="zákl. přenesená",N123,0)</f>
        <v>0</v>
      </c>
      <c r="BH123" s="134" t="n">
        <f aca="false">IF(U123="sníž. přenesená",N123,0)</f>
        <v>0</v>
      </c>
      <c r="BI123" s="134" t="n">
        <f aca="false">IF(U123="nulová",N123,0)</f>
        <v>0</v>
      </c>
      <c r="BJ123" s="10" t="s">
        <v>88</v>
      </c>
      <c r="BK123" s="134" t="n">
        <f aca="false">ROUND(L123*K123,2)</f>
        <v>0</v>
      </c>
      <c r="BL123" s="10" t="s">
        <v>1983</v>
      </c>
      <c r="BM123" s="10" t="s">
        <v>1984</v>
      </c>
    </row>
    <row collapsed="false" customFormat="true" customHeight="true" hidden="false" ht="49.9" outlineLevel="0" r="124" s="32">
      <c r="B124" s="33"/>
      <c r="C124" s="34"/>
      <c r="D124" s="196" t="s">
        <v>924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276" t="n">
        <f aca="false">BK124</f>
        <v>0</v>
      </c>
      <c r="O124" s="276"/>
      <c r="P124" s="276"/>
      <c r="Q124" s="276"/>
      <c r="R124" s="35"/>
      <c r="T124" s="269"/>
      <c r="U124" s="34"/>
      <c r="V124" s="34"/>
      <c r="W124" s="34"/>
      <c r="X124" s="34"/>
      <c r="Y124" s="34"/>
      <c r="Z124" s="34"/>
      <c r="AA124" s="81"/>
      <c r="AT124" s="10" t="s">
        <v>75</v>
      </c>
      <c r="AU124" s="10" t="s">
        <v>76</v>
      </c>
      <c r="AY124" s="10" t="s">
        <v>925</v>
      </c>
      <c r="BK124" s="134" t="n">
        <f aca="false">SUM(BK125:BK129)</f>
        <v>0</v>
      </c>
    </row>
    <row collapsed="false" customFormat="true" customHeight="true" hidden="false" ht="22.35" outlineLevel="0" r="125" s="32">
      <c r="B125" s="33"/>
      <c r="C125" s="270"/>
      <c r="D125" s="270" t="s">
        <v>177</v>
      </c>
      <c r="E125" s="271"/>
      <c r="F125" s="272"/>
      <c r="G125" s="272"/>
      <c r="H125" s="272"/>
      <c r="I125" s="272"/>
      <c r="J125" s="273"/>
      <c r="K125" s="257"/>
      <c r="L125" s="211"/>
      <c r="M125" s="211"/>
      <c r="N125" s="274" t="n">
        <f aca="false">BK125</f>
        <v>0</v>
      </c>
      <c r="O125" s="274"/>
      <c r="P125" s="274"/>
      <c r="Q125" s="274"/>
      <c r="R125" s="35"/>
      <c r="T125" s="213"/>
      <c r="U125" s="275" t="s">
        <v>43</v>
      </c>
      <c r="V125" s="34"/>
      <c r="W125" s="34"/>
      <c r="X125" s="34"/>
      <c r="Y125" s="34"/>
      <c r="Z125" s="34"/>
      <c r="AA125" s="81"/>
      <c r="AT125" s="10" t="s">
        <v>925</v>
      </c>
      <c r="AU125" s="10" t="s">
        <v>83</v>
      </c>
      <c r="AY125" s="10" t="s">
        <v>925</v>
      </c>
      <c r="BE125" s="134" t="n">
        <f aca="false">IF(U125="základní",N125,0)</f>
        <v>0</v>
      </c>
      <c r="BF125" s="134" t="n">
        <f aca="false">IF(U125="snížená",N125,0)</f>
        <v>0</v>
      </c>
      <c r="BG125" s="134" t="n">
        <f aca="false">IF(U125="zákl. přenesená",N125,0)</f>
        <v>0</v>
      </c>
      <c r="BH125" s="134" t="n">
        <f aca="false">IF(U125="sníž. přenesená",N125,0)</f>
        <v>0</v>
      </c>
      <c r="BI125" s="134" t="n">
        <f aca="false">IF(U125="nulová",N125,0)</f>
        <v>0</v>
      </c>
      <c r="BJ125" s="10" t="s">
        <v>88</v>
      </c>
      <c r="BK125" s="134" t="n">
        <f aca="false">L125*K125</f>
        <v>0</v>
      </c>
    </row>
    <row collapsed="false" customFormat="true" customHeight="true" hidden="false" ht="22.35" outlineLevel="0" r="126" s="32">
      <c r="B126" s="33"/>
      <c r="C126" s="270"/>
      <c r="D126" s="270" t="s">
        <v>177</v>
      </c>
      <c r="E126" s="271"/>
      <c r="F126" s="272"/>
      <c r="G126" s="272"/>
      <c r="H126" s="272"/>
      <c r="I126" s="272"/>
      <c r="J126" s="273"/>
      <c r="K126" s="257"/>
      <c r="L126" s="211"/>
      <c r="M126" s="211"/>
      <c r="N126" s="274" t="n">
        <f aca="false">BK126</f>
        <v>0</v>
      </c>
      <c r="O126" s="274"/>
      <c r="P126" s="274"/>
      <c r="Q126" s="274"/>
      <c r="R126" s="35"/>
      <c r="T126" s="213"/>
      <c r="U126" s="275" t="s">
        <v>43</v>
      </c>
      <c r="V126" s="34"/>
      <c r="W126" s="34"/>
      <c r="X126" s="34"/>
      <c r="Y126" s="34"/>
      <c r="Z126" s="34"/>
      <c r="AA126" s="81"/>
      <c r="AT126" s="10" t="s">
        <v>925</v>
      </c>
      <c r="AU126" s="10" t="s">
        <v>83</v>
      </c>
      <c r="AY126" s="10" t="s">
        <v>925</v>
      </c>
      <c r="BE126" s="134" t="n">
        <f aca="false">IF(U126="základní",N126,0)</f>
        <v>0</v>
      </c>
      <c r="BF126" s="134" t="n">
        <f aca="false">IF(U126="snížená",N126,0)</f>
        <v>0</v>
      </c>
      <c r="BG126" s="134" t="n">
        <f aca="false">IF(U126="zákl. přenesená",N126,0)</f>
        <v>0</v>
      </c>
      <c r="BH126" s="134" t="n">
        <f aca="false">IF(U126="sníž. přenesená",N126,0)</f>
        <v>0</v>
      </c>
      <c r="BI126" s="134" t="n">
        <f aca="false">IF(U126="nulová",N126,0)</f>
        <v>0</v>
      </c>
      <c r="BJ126" s="10" t="s">
        <v>88</v>
      </c>
      <c r="BK126" s="134" t="n">
        <f aca="false">L126*K126</f>
        <v>0</v>
      </c>
    </row>
    <row collapsed="false" customFormat="true" customHeight="true" hidden="false" ht="22.35" outlineLevel="0" r="127" s="32">
      <c r="B127" s="33"/>
      <c r="C127" s="270"/>
      <c r="D127" s="270" t="s">
        <v>177</v>
      </c>
      <c r="E127" s="271"/>
      <c r="F127" s="272"/>
      <c r="G127" s="272"/>
      <c r="H127" s="272"/>
      <c r="I127" s="272"/>
      <c r="J127" s="273"/>
      <c r="K127" s="257"/>
      <c r="L127" s="211"/>
      <c r="M127" s="211"/>
      <c r="N127" s="274" t="n">
        <f aca="false">BK127</f>
        <v>0</v>
      </c>
      <c r="O127" s="274"/>
      <c r="P127" s="274"/>
      <c r="Q127" s="274"/>
      <c r="R127" s="35"/>
      <c r="T127" s="213"/>
      <c r="U127" s="275" t="s">
        <v>43</v>
      </c>
      <c r="V127" s="34"/>
      <c r="W127" s="34"/>
      <c r="X127" s="34"/>
      <c r="Y127" s="34"/>
      <c r="Z127" s="34"/>
      <c r="AA127" s="81"/>
      <c r="AT127" s="10" t="s">
        <v>925</v>
      </c>
      <c r="AU127" s="10" t="s">
        <v>83</v>
      </c>
      <c r="AY127" s="10" t="s">
        <v>925</v>
      </c>
      <c r="BE127" s="134" t="n">
        <f aca="false">IF(U127="základní",N127,0)</f>
        <v>0</v>
      </c>
      <c r="BF127" s="134" t="n">
        <f aca="false">IF(U127="snížená",N127,0)</f>
        <v>0</v>
      </c>
      <c r="BG127" s="134" t="n">
        <f aca="false">IF(U127="zákl. přenesená",N127,0)</f>
        <v>0</v>
      </c>
      <c r="BH127" s="134" t="n">
        <f aca="false">IF(U127="sníž. přenesená",N127,0)</f>
        <v>0</v>
      </c>
      <c r="BI127" s="134" t="n">
        <f aca="false">IF(U127="nulová",N127,0)</f>
        <v>0</v>
      </c>
      <c r="BJ127" s="10" t="s">
        <v>88</v>
      </c>
      <c r="BK127" s="134" t="n">
        <f aca="false">L127*K127</f>
        <v>0</v>
      </c>
    </row>
    <row collapsed="false" customFormat="true" customHeight="true" hidden="false" ht="22.35" outlineLevel="0" r="128" s="32">
      <c r="B128" s="33"/>
      <c r="C128" s="270"/>
      <c r="D128" s="270" t="s">
        <v>177</v>
      </c>
      <c r="E128" s="271"/>
      <c r="F128" s="272"/>
      <c r="G128" s="272"/>
      <c r="H128" s="272"/>
      <c r="I128" s="272"/>
      <c r="J128" s="273"/>
      <c r="K128" s="257"/>
      <c r="L128" s="211"/>
      <c r="M128" s="211"/>
      <c r="N128" s="274" t="n">
        <f aca="false">BK128</f>
        <v>0</v>
      </c>
      <c r="O128" s="274"/>
      <c r="P128" s="274"/>
      <c r="Q128" s="274"/>
      <c r="R128" s="35"/>
      <c r="T128" s="213"/>
      <c r="U128" s="275" t="s">
        <v>43</v>
      </c>
      <c r="V128" s="34"/>
      <c r="W128" s="34"/>
      <c r="X128" s="34"/>
      <c r="Y128" s="34"/>
      <c r="Z128" s="34"/>
      <c r="AA128" s="81"/>
      <c r="AT128" s="10" t="s">
        <v>925</v>
      </c>
      <c r="AU128" s="10" t="s">
        <v>83</v>
      </c>
      <c r="AY128" s="10" t="s">
        <v>925</v>
      </c>
      <c r="BE128" s="134" t="n">
        <f aca="false">IF(U128="základní",N128,0)</f>
        <v>0</v>
      </c>
      <c r="BF128" s="134" t="n">
        <f aca="false">IF(U128="snížená",N128,0)</f>
        <v>0</v>
      </c>
      <c r="BG128" s="134" t="n">
        <f aca="false">IF(U128="zákl. přenesená",N128,0)</f>
        <v>0</v>
      </c>
      <c r="BH128" s="134" t="n">
        <f aca="false">IF(U128="sníž. přenesená",N128,0)</f>
        <v>0</v>
      </c>
      <c r="BI128" s="134" t="n">
        <f aca="false">IF(U128="nulová",N128,0)</f>
        <v>0</v>
      </c>
      <c r="BJ128" s="10" t="s">
        <v>88</v>
      </c>
      <c r="BK128" s="134" t="n">
        <f aca="false">L128*K128</f>
        <v>0</v>
      </c>
    </row>
    <row collapsed="false" customFormat="true" customHeight="true" hidden="false" ht="22.35" outlineLevel="0" r="129" s="32">
      <c r="B129" s="33"/>
      <c r="C129" s="270"/>
      <c r="D129" s="270" t="s">
        <v>177</v>
      </c>
      <c r="E129" s="271"/>
      <c r="F129" s="272"/>
      <c r="G129" s="272"/>
      <c r="H129" s="272"/>
      <c r="I129" s="272"/>
      <c r="J129" s="273"/>
      <c r="K129" s="257"/>
      <c r="L129" s="211"/>
      <c r="M129" s="211"/>
      <c r="N129" s="274" t="n">
        <f aca="false">BK129</f>
        <v>0</v>
      </c>
      <c r="O129" s="274"/>
      <c r="P129" s="274"/>
      <c r="Q129" s="274"/>
      <c r="R129" s="35"/>
      <c r="T129" s="213"/>
      <c r="U129" s="275" t="s">
        <v>43</v>
      </c>
      <c r="V129" s="59"/>
      <c r="W129" s="59"/>
      <c r="X129" s="59"/>
      <c r="Y129" s="59"/>
      <c r="Z129" s="59"/>
      <c r="AA129" s="61"/>
      <c r="AT129" s="10" t="s">
        <v>925</v>
      </c>
      <c r="AU129" s="10" t="s">
        <v>83</v>
      </c>
      <c r="AY129" s="10" t="s">
        <v>925</v>
      </c>
      <c r="BE129" s="134" t="n">
        <f aca="false">IF(U129="základní",N129,0)</f>
        <v>0</v>
      </c>
      <c r="BF129" s="134" t="n">
        <f aca="false">IF(U129="snížená",N129,0)</f>
        <v>0</v>
      </c>
      <c r="BG129" s="134" t="n">
        <f aca="false">IF(U129="zákl. přenesená",N129,0)</f>
        <v>0</v>
      </c>
      <c r="BH129" s="134" t="n">
        <f aca="false">IF(U129="sníž. přenesená",N129,0)</f>
        <v>0</v>
      </c>
      <c r="BI129" s="134" t="n">
        <f aca="false">IF(U129="nulová",N129,0)</f>
        <v>0</v>
      </c>
      <c r="BJ129" s="10" t="s">
        <v>88</v>
      </c>
      <c r="BK129" s="134" t="n">
        <f aca="false">L129*K129</f>
        <v>0</v>
      </c>
    </row>
    <row collapsed="false" customFormat="true" customHeight="true" hidden="false" ht="6.95" outlineLevel="0" r="130" s="32"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</row>
  </sheetData>
  <mergeCells count="90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N120:Q120"/>
    <mergeCell ref="N121:Q121"/>
    <mergeCell ref="N122:Q122"/>
    <mergeCell ref="F123:I123"/>
    <mergeCell ref="L123:M123"/>
    <mergeCell ref="N123:Q123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U125:U130" type="list">
      <formula1>"základní,snížená,zákl. přenesená,sníž. přenesená,nulová"</formula1>
      <formula2>0</formula2>
    </dataValidation>
    <dataValidation allowBlank="true" error="Povoleny jsou hodnoty K a M." operator="between" showDropDown="false" showErrorMessage="true" showInputMessage="true" sqref="D125:D130" type="list">
      <formula1>"K,M"</formula1>
      <formula2>0</formula2>
    </dataValidation>
  </dataValidations>
  <hyperlinks>
    <hyperlink display="1) Krycí list rozpočtu" location="C2" ref="F1"/>
    <hyperlink display="2) Rekapitulace rozpočtu" location="C87" ref="H1"/>
    <hyperlink display="3) Rozpočet" location="C119" ref="L1"/>
    <hyperlink display="Rekapitulace stavby" location="'Rekapitulace stavby'!C2" ref="S1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blackAndWhite="false" cellComments="none" copies="1" draft="false" firstPageNumber="0" fitToHeight="10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2016-12-21T13:53:26.00Z</dcterms:created>
  <dc:creator>jirina-PC\jirina</dc:creator>
  <cp:lastModifiedBy>jirina</cp:lastModifiedBy>
  <dcterms:modified xsi:type="dcterms:W3CDTF">2016-12-21T13:53:50.00Z</dcterms:modified>
  <cp:revision>0</cp:revision>
</cp:coreProperties>
</file>