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y\KROS 2018\"/>
    </mc:Choice>
  </mc:AlternateContent>
  <bookViews>
    <workbookView xWindow="0" yWindow="0" windowWidth="23040" windowHeight="9384"/>
  </bookViews>
  <sheets>
    <sheet name="Rekapitulace stavby" sheetId="1" r:id="rId1"/>
    <sheet name="Mesto - Stavební úpravy o..." sheetId="2" r:id="rId2"/>
  </sheets>
  <definedNames>
    <definedName name="_xlnm.Print_Titles" localSheetId="1">'Mesto - Stavební úpravy o...'!$135:$135</definedName>
    <definedName name="_xlnm.Print_Titles" localSheetId="0">'Rekapitulace stavby'!$85:$85</definedName>
    <definedName name="_xlnm.Print_Area" localSheetId="1">'Mesto - Stavební úpravy o...'!$C$4:$Q$70,'Mesto - Stavební úpravy o...'!$C$76:$Q$120,'Mesto - Stavební úpravy o...'!$C$126:$Q$303</definedName>
    <definedName name="_xlnm.Print_Area" localSheetId="0">'Rekapitulace stavby'!$C$4:$AP$70,'Rekapitulace stavby'!$C$76:$AP$96</definedName>
  </definedNames>
  <calcPr calcId="152511"/>
</workbook>
</file>

<file path=xl/calcChain.xml><?xml version="1.0" encoding="utf-8"?>
<calcChain xmlns="http://schemas.openxmlformats.org/spreadsheetml/2006/main">
  <c r="N303" i="2" l="1"/>
  <c r="AY88" i="1"/>
  <c r="AX88" i="1"/>
  <c r="BI302" i="2"/>
  <c r="BH302" i="2"/>
  <c r="BG302" i="2"/>
  <c r="BF302" i="2"/>
  <c r="AA302" i="2"/>
  <c r="AA301" i="2" s="1"/>
  <c r="AA300" i="2" s="1"/>
  <c r="Y302" i="2"/>
  <c r="Y301" i="2" s="1"/>
  <c r="Y300" i="2" s="1"/>
  <c r="W302" i="2"/>
  <c r="W301" i="2"/>
  <c r="W300" i="2" s="1"/>
  <c r="BK302" i="2"/>
  <c r="BK301" i="2" s="1"/>
  <c r="N301" i="2"/>
  <c r="BK300" i="2"/>
  <c r="N300" i="2" s="1"/>
  <c r="N109" i="2" s="1"/>
  <c r="N302" i="2"/>
  <c r="BE302" i="2"/>
  <c r="N110" i="2"/>
  <c r="BI299" i="2"/>
  <c r="BH299" i="2"/>
  <c r="BG299" i="2"/>
  <c r="BF299" i="2"/>
  <c r="AA299" i="2"/>
  <c r="Y299" i="2"/>
  <c r="W299" i="2"/>
  <c r="BK299" i="2"/>
  <c r="N299" i="2"/>
  <c r="BE299" i="2"/>
  <c r="BI298" i="2"/>
  <c r="BH298" i="2"/>
  <c r="BG298" i="2"/>
  <c r="BF298" i="2"/>
  <c r="AA298" i="2"/>
  <c r="AA296" i="2" s="1"/>
  <c r="Y298" i="2"/>
  <c r="W298" i="2"/>
  <c r="BK298" i="2"/>
  <c r="N298" i="2"/>
  <c r="BE298" i="2" s="1"/>
  <c r="BI297" i="2"/>
  <c r="BH297" i="2"/>
  <c r="BG297" i="2"/>
  <c r="BF297" i="2"/>
  <c r="AA297" i="2"/>
  <c r="Y297" i="2"/>
  <c r="Y296" i="2" s="1"/>
  <c r="W297" i="2"/>
  <c r="W296" i="2"/>
  <c r="BK297" i="2"/>
  <c r="N297" i="2"/>
  <c r="BE297" i="2" s="1"/>
  <c r="BI295" i="2"/>
  <c r="BH295" i="2"/>
  <c r="BG295" i="2"/>
  <c r="BF295" i="2"/>
  <c r="AA295" i="2"/>
  <c r="Y295" i="2"/>
  <c r="W295" i="2"/>
  <c r="BK295" i="2"/>
  <c r="N295" i="2"/>
  <c r="BE295" i="2"/>
  <c r="BI294" i="2"/>
  <c r="BH294" i="2"/>
  <c r="BG294" i="2"/>
  <c r="BF294" i="2"/>
  <c r="AA294" i="2"/>
  <c r="Y294" i="2"/>
  <c r="W294" i="2"/>
  <c r="BK294" i="2"/>
  <c r="N294" i="2"/>
  <c r="BE294" i="2" s="1"/>
  <c r="BI293" i="2"/>
  <c r="BH293" i="2"/>
  <c r="BG293" i="2"/>
  <c r="BF293" i="2"/>
  <c r="AA293" i="2"/>
  <c r="Y293" i="2"/>
  <c r="W293" i="2"/>
  <c r="BK293" i="2"/>
  <c r="N293" i="2"/>
  <c r="BE293" i="2"/>
  <c r="BI292" i="2"/>
  <c r="BH292" i="2"/>
  <c r="BG292" i="2"/>
  <c r="BF292" i="2"/>
  <c r="AA292" i="2"/>
  <c r="Y292" i="2"/>
  <c r="W292" i="2"/>
  <c r="BK292" i="2"/>
  <c r="N292" i="2"/>
  <c r="BE292" i="2" s="1"/>
  <c r="BI291" i="2"/>
  <c r="BH291" i="2"/>
  <c r="BG291" i="2"/>
  <c r="BF291" i="2"/>
  <c r="AA291" i="2"/>
  <c r="Y291" i="2"/>
  <c r="W291" i="2"/>
  <c r="BK291" i="2"/>
  <c r="N291" i="2"/>
  <c r="BE291" i="2"/>
  <c r="BI290" i="2"/>
  <c r="BH290" i="2"/>
  <c r="BG290" i="2"/>
  <c r="BF290" i="2"/>
  <c r="AA290" i="2"/>
  <c r="Y290" i="2"/>
  <c r="W290" i="2"/>
  <c r="BK290" i="2"/>
  <c r="N290" i="2"/>
  <c r="BE290" i="2" s="1"/>
  <c r="BI289" i="2"/>
  <c r="BH289" i="2"/>
  <c r="BG289" i="2"/>
  <c r="BF289" i="2"/>
  <c r="AA289" i="2"/>
  <c r="Y289" i="2"/>
  <c r="Y287" i="2" s="1"/>
  <c r="W289" i="2"/>
  <c r="BK289" i="2"/>
  <c r="N289" i="2"/>
  <c r="BE289" i="2"/>
  <c r="BI288" i="2"/>
  <c r="BH288" i="2"/>
  <c r="BG288" i="2"/>
  <c r="BF288" i="2"/>
  <c r="AA288" i="2"/>
  <c r="AA287" i="2" s="1"/>
  <c r="Y288" i="2"/>
  <c r="W288" i="2"/>
  <c r="W287" i="2" s="1"/>
  <c r="BK288" i="2"/>
  <c r="BK287" i="2"/>
  <c r="N287" i="2" s="1"/>
  <c r="N107" i="2" s="1"/>
  <c r="N288" i="2"/>
  <c r="BE288" i="2" s="1"/>
  <c r="BI286" i="2"/>
  <c r="BH286" i="2"/>
  <c r="BG286" i="2"/>
  <c r="BF286" i="2"/>
  <c r="AA286" i="2"/>
  <c r="Y286" i="2"/>
  <c r="W286" i="2"/>
  <c r="BK286" i="2"/>
  <c r="N286" i="2"/>
  <c r="BE286" i="2" s="1"/>
  <c r="BI285" i="2"/>
  <c r="BH285" i="2"/>
  <c r="BG285" i="2"/>
  <c r="BF285" i="2"/>
  <c r="AA285" i="2"/>
  <c r="Y285" i="2"/>
  <c r="W285" i="2"/>
  <c r="BK285" i="2"/>
  <c r="N285" i="2"/>
  <c r="BE285" i="2"/>
  <c r="BI284" i="2"/>
  <c r="BH284" i="2"/>
  <c r="BG284" i="2"/>
  <c r="BF284" i="2"/>
  <c r="AA284" i="2"/>
  <c r="AA282" i="2" s="1"/>
  <c r="Y284" i="2"/>
  <c r="W284" i="2"/>
  <c r="BK284" i="2"/>
  <c r="N284" i="2"/>
  <c r="BE284" i="2" s="1"/>
  <c r="BI283" i="2"/>
  <c r="BH283" i="2"/>
  <c r="BG283" i="2"/>
  <c r="BF283" i="2"/>
  <c r="AA283" i="2"/>
  <c r="Y283" i="2"/>
  <c r="Y282" i="2" s="1"/>
  <c r="W283" i="2"/>
  <c r="W282" i="2"/>
  <c r="BK283" i="2"/>
  <c r="N283" i="2"/>
  <c r="BE283" i="2" s="1"/>
  <c r="BI281" i="2"/>
  <c r="BH281" i="2"/>
  <c r="BG281" i="2"/>
  <c r="BF281" i="2"/>
  <c r="AA281" i="2"/>
  <c r="Y281" i="2"/>
  <c r="W281" i="2"/>
  <c r="BK281" i="2"/>
  <c r="N281" i="2"/>
  <c r="BE281" i="2"/>
  <c r="BI280" i="2"/>
  <c r="BH280" i="2"/>
  <c r="BG280" i="2"/>
  <c r="BF280" i="2"/>
  <c r="AA280" i="2"/>
  <c r="Y280" i="2"/>
  <c r="W280" i="2"/>
  <c r="BK280" i="2"/>
  <c r="N280" i="2"/>
  <c r="BE280" i="2" s="1"/>
  <c r="BI279" i="2"/>
  <c r="BH279" i="2"/>
  <c r="BG279" i="2"/>
  <c r="BF279" i="2"/>
  <c r="AA279" i="2"/>
  <c r="Y279" i="2"/>
  <c r="W279" i="2"/>
  <c r="BK279" i="2"/>
  <c r="N279" i="2"/>
  <c r="BE279" i="2"/>
  <c r="BI278" i="2"/>
  <c r="BH278" i="2"/>
  <c r="BG278" i="2"/>
  <c r="BF278" i="2"/>
  <c r="AA278" i="2"/>
  <c r="Y278" i="2"/>
  <c r="W278" i="2"/>
  <c r="BK278" i="2"/>
  <c r="N278" i="2"/>
  <c r="BE278" i="2" s="1"/>
  <c r="BI277" i="2"/>
  <c r="BH277" i="2"/>
  <c r="BG277" i="2"/>
  <c r="BF277" i="2"/>
  <c r="AA277" i="2"/>
  <c r="Y277" i="2"/>
  <c r="W277" i="2"/>
  <c r="BK277" i="2"/>
  <c r="N277" i="2"/>
  <c r="BE277" i="2"/>
  <c r="BI276" i="2"/>
  <c r="BH276" i="2"/>
  <c r="BG276" i="2"/>
  <c r="BF276" i="2"/>
  <c r="AA276" i="2"/>
  <c r="Y276" i="2"/>
  <c r="W276" i="2"/>
  <c r="BK276" i="2"/>
  <c r="N276" i="2"/>
  <c r="BE276" i="2" s="1"/>
  <c r="BI275" i="2"/>
  <c r="BH275" i="2"/>
  <c r="BG275" i="2"/>
  <c r="BF275" i="2"/>
  <c r="AA275" i="2"/>
  <c r="Y275" i="2"/>
  <c r="W275" i="2"/>
  <c r="BK275" i="2"/>
  <c r="N275" i="2"/>
  <c r="BE275" i="2"/>
  <c r="BI274" i="2"/>
  <c r="BH274" i="2"/>
  <c r="BG274" i="2"/>
  <c r="BF274" i="2"/>
  <c r="AA274" i="2"/>
  <c r="AA272" i="2" s="1"/>
  <c r="Y274" i="2"/>
  <c r="W274" i="2"/>
  <c r="BK274" i="2"/>
  <c r="N274" i="2"/>
  <c r="BE274" i="2" s="1"/>
  <c r="BI273" i="2"/>
  <c r="BH273" i="2"/>
  <c r="BG273" i="2"/>
  <c r="BF273" i="2"/>
  <c r="AA273" i="2"/>
  <c r="Y273" i="2"/>
  <c r="Y272" i="2" s="1"/>
  <c r="W273" i="2"/>
  <c r="W272" i="2"/>
  <c r="BK273" i="2"/>
  <c r="N273" i="2"/>
  <c r="BE273" i="2" s="1"/>
  <c r="BI271" i="2"/>
  <c r="BH271" i="2"/>
  <c r="BG271" i="2"/>
  <c r="BF271" i="2"/>
  <c r="AA271" i="2"/>
  <c r="AA270" i="2"/>
  <c r="Y271" i="2"/>
  <c r="Y270" i="2" s="1"/>
  <c r="W271" i="2"/>
  <c r="W270" i="2"/>
  <c r="BK271" i="2"/>
  <c r="BK270" i="2" s="1"/>
  <c r="N270" i="2" s="1"/>
  <c r="N104" i="2" s="1"/>
  <c r="N271" i="2"/>
  <c r="BE271" i="2" s="1"/>
  <c r="BI269" i="2"/>
  <c r="BH269" i="2"/>
  <c r="BG269" i="2"/>
  <c r="BF269" i="2"/>
  <c r="AA269" i="2"/>
  <c r="Y269" i="2"/>
  <c r="W269" i="2"/>
  <c r="BK269" i="2"/>
  <c r="N269" i="2"/>
  <c r="BE269" i="2"/>
  <c r="BI268" i="2"/>
  <c r="BH268" i="2"/>
  <c r="BG268" i="2"/>
  <c r="BF268" i="2"/>
  <c r="AA268" i="2"/>
  <c r="Y268" i="2"/>
  <c r="W268" i="2"/>
  <c r="BK268" i="2"/>
  <c r="N268" i="2"/>
  <c r="BE268" i="2" s="1"/>
  <c r="BI267" i="2"/>
  <c r="BH267" i="2"/>
  <c r="BG267" i="2"/>
  <c r="BF267" i="2"/>
  <c r="AA267" i="2"/>
  <c r="Y267" i="2"/>
  <c r="W267" i="2"/>
  <c r="BK267" i="2"/>
  <c r="N267" i="2"/>
  <c r="BE267" i="2"/>
  <c r="BI266" i="2"/>
  <c r="BH266" i="2"/>
  <c r="BG266" i="2"/>
  <c r="BF266" i="2"/>
  <c r="AA266" i="2"/>
  <c r="Y266" i="2"/>
  <c r="W266" i="2"/>
  <c r="BK266" i="2"/>
  <c r="N266" i="2"/>
  <c r="BE266" i="2" s="1"/>
  <c r="BI265" i="2"/>
  <c r="BH265" i="2"/>
  <c r="BG265" i="2"/>
  <c r="BF265" i="2"/>
  <c r="AA265" i="2"/>
  <c r="Y265" i="2"/>
  <c r="W265" i="2"/>
  <c r="BK265" i="2"/>
  <c r="N265" i="2"/>
  <c r="BE265" i="2"/>
  <c r="BI264" i="2"/>
  <c r="BH264" i="2"/>
  <c r="BG264" i="2"/>
  <c r="BF264" i="2"/>
  <c r="AA264" i="2"/>
  <c r="Y264" i="2"/>
  <c r="W264" i="2"/>
  <c r="BK264" i="2"/>
  <c r="N264" i="2"/>
  <c r="BE264" i="2" s="1"/>
  <c r="BI263" i="2"/>
  <c r="BH263" i="2"/>
  <c r="BG263" i="2"/>
  <c r="BF263" i="2"/>
  <c r="AA263" i="2"/>
  <c r="AA262" i="2"/>
  <c r="Y263" i="2"/>
  <c r="Y262" i="2" s="1"/>
  <c r="W263" i="2"/>
  <c r="W262" i="2"/>
  <c r="BK263" i="2"/>
  <c r="BK262" i="2" s="1"/>
  <c r="N262" i="2" s="1"/>
  <c r="N103" i="2" s="1"/>
  <c r="N263" i="2"/>
  <c r="BE263" i="2"/>
  <c r="BI261" i="2"/>
  <c r="BH261" i="2"/>
  <c r="BG261" i="2"/>
  <c r="BF261" i="2"/>
  <c r="AA261" i="2"/>
  <c r="Y261" i="2"/>
  <c r="W261" i="2"/>
  <c r="BK261" i="2"/>
  <c r="N261" i="2"/>
  <c r="BE261" i="2"/>
  <c r="BI260" i="2"/>
  <c r="BH260" i="2"/>
  <c r="BG260" i="2"/>
  <c r="BF260" i="2"/>
  <c r="AA260" i="2"/>
  <c r="Y260" i="2"/>
  <c r="W260" i="2"/>
  <c r="BK260" i="2"/>
  <c r="N260" i="2"/>
  <c r="BE260" i="2" s="1"/>
  <c r="BI259" i="2"/>
  <c r="BH259" i="2"/>
  <c r="BG259" i="2"/>
  <c r="BF259" i="2"/>
  <c r="AA259" i="2"/>
  <c r="AA258" i="2"/>
  <c r="Y259" i="2"/>
  <c r="Y258" i="2" s="1"/>
  <c r="W259" i="2"/>
  <c r="W258" i="2"/>
  <c r="BK259" i="2"/>
  <c r="N259" i="2"/>
  <c r="BE259" i="2" s="1"/>
  <c r="BI257" i="2"/>
  <c r="BH257" i="2"/>
  <c r="BG257" i="2"/>
  <c r="BF257" i="2"/>
  <c r="AA257" i="2"/>
  <c r="Y257" i="2"/>
  <c r="W257" i="2"/>
  <c r="BK257" i="2"/>
  <c r="N257" i="2"/>
  <c r="BE257" i="2"/>
  <c r="BI256" i="2"/>
  <c r="BH256" i="2"/>
  <c r="BG256" i="2"/>
  <c r="BF256" i="2"/>
  <c r="AA256" i="2"/>
  <c r="Y256" i="2"/>
  <c r="W256" i="2"/>
  <c r="BK256" i="2"/>
  <c r="N256" i="2"/>
  <c r="BE256" i="2" s="1"/>
  <c r="BI255" i="2"/>
  <c r="BH255" i="2"/>
  <c r="BG255" i="2"/>
  <c r="BF255" i="2"/>
  <c r="AA255" i="2"/>
  <c r="Y255" i="2"/>
  <c r="W255" i="2"/>
  <c r="BK255" i="2"/>
  <c r="N255" i="2"/>
  <c r="BE255" i="2"/>
  <c r="BI254" i="2"/>
  <c r="BH254" i="2"/>
  <c r="BG254" i="2"/>
  <c r="BF254" i="2"/>
  <c r="AA254" i="2"/>
  <c r="Y254" i="2"/>
  <c r="W254" i="2"/>
  <c r="BK254" i="2"/>
  <c r="N254" i="2"/>
  <c r="BE254" i="2" s="1"/>
  <c r="BI253" i="2"/>
  <c r="BH253" i="2"/>
  <c r="BG253" i="2"/>
  <c r="BF253" i="2"/>
  <c r="AA253" i="2"/>
  <c r="Y253" i="2"/>
  <c r="W253" i="2"/>
  <c r="BK253" i="2"/>
  <c r="N253" i="2"/>
  <c r="BE253" i="2"/>
  <c r="BI252" i="2"/>
  <c r="BH252" i="2"/>
  <c r="BG252" i="2"/>
  <c r="BF252" i="2"/>
  <c r="AA252" i="2"/>
  <c r="Y252" i="2"/>
  <c r="W252" i="2"/>
  <c r="BK252" i="2"/>
  <c r="N252" i="2"/>
  <c r="BE252" i="2" s="1"/>
  <c r="BI251" i="2"/>
  <c r="BH251" i="2"/>
  <c r="BG251" i="2"/>
  <c r="BF251" i="2"/>
  <c r="AA251" i="2"/>
  <c r="Y251" i="2"/>
  <c r="W251" i="2"/>
  <c r="BK251" i="2"/>
  <c r="N251" i="2"/>
  <c r="BE251" i="2"/>
  <c r="BI250" i="2"/>
  <c r="BH250" i="2"/>
  <c r="BG250" i="2"/>
  <c r="BF250" i="2"/>
  <c r="AA250" i="2"/>
  <c r="Y250" i="2"/>
  <c r="W250" i="2"/>
  <c r="BK250" i="2"/>
  <c r="N250" i="2"/>
  <c r="BE250" i="2" s="1"/>
  <c r="BI249" i="2"/>
  <c r="BH249" i="2"/>
  <c r="BG249" i="2"/>
  <c r="BF249" i="2"/>
  <c r="AA249" i="2"/>
  <c r="AA248" i="2"/>
  <c r="Y249" i="2"/>
  <c r="Y248" i="2" s="1"/>
  <c r="W249" i="2"/>
  <c r="W248" i="2"/>
  <c r="BK249" i="2"/>
  <c r="N249" i="2"/>
  <c r="BE249" i="2" s="1"/>
  <c r="BI247" i="2"/>
  <c r="BH247" i="2"/>
  <c r="BG247" i="2"/>
  <c r="BF247" i="2"/>
  <c r="AA247" i="2"/>
  <c r="Y247" i="2"/>
  <c r="W247" i="2"/>
  <c r="BK247" i="2"/>
  <c r="N247" i="2"/>
  <c r="BE247" i="2"/>
  <c r="BI246" i="2"/>
  <c r="BH246" i="2"/>
  <c r="BG246" i="2"/>
  <c r="BF246" i="2"/>
  <c r="AA246" i="2"/>
  <c r="Y246" i="2"/>
  <c r="W246" i="2"/>
  <c r="BK246" i="2"/>
  <c r="N246" i="2"/>
  <c r="BE246" i="2" s="1"/>
  <c r="BI245" i="2"/>
  <c r="BH245" i="2"/>
  <c r="BG245" i="2"/>
  <c r="BF245" i="2"/>
  <c r="AA245" i="2"/>
  <c r="Y245" i="2"/>
  <c r="W245" i="2"/>
  <c r="BK245" i="2"/>
  <c r="N245" i="2"/>
  <c r="BE245" i="2"/>
  <c r="BI244" i="2"/>
  <c r="BH244" i="2"/>
  <c r="BG244" i="2"/>
  <c r="BF244" i="2"/>
  <c r="AA244" i="2"/>
  <c r="Y244" i="2"/>
  <c r="W244" i="2"/>
  <c r="BK244" i="2"/>
  <c r="N244" i="2"/>
  <c r="BE244" i="2" s="1"/>
  <c r="BI243" i="2"/>
  <c r="BH243" i="2"/>
  <c r="BG243" i="2"/>
  <c r="BF243" i="2"/>
  <c r="AA243" i="2"/>
  <c r="Y243" i="2"/>
  <c r="W243" i="2"/>
  <c r="BK243" i="2"/>
  <c r="N243" i="2"/>
  <c r="BE243" i="2"/>
  <c r="BI242" i="2"/>
  <c r="BH242" i="2"/>
  <c r="BG242" i="2"/>
  <c r="BF242" i="2"/>
  <c r="AA242" i="2"/>
  <c r="Y242" i="2"/>
  <c r="W242" i="2"/>
  <c r="BK242" i="2"/>
  <c r="N242" i="2"/>
  <c r="BE242" i="2" s="1"/>
  <c r="BI241" i="2"/>
  <c r="BH241" i="2"/>
  <c r="BG241" i="2"/>
  <c r="BF241" i="2"/>
  <c r="AA241" i="2"/>
  <c r="Y241" i="2"/>
  <c r="W241" i="2"/>
  <c r="BK241" i="2"/>
  <c r="N241" i="2"/>
  <c r="BE241" i="2"/>
  <c r="BI240" i="2"/>
  <c r="BH240" i="2"/>
  <c r="BG240" i="2"/>
  <c r="BF240" i="2"/>
  <c r="AA240" i="2"/>
  <c r="Y240" i="2"/>
  <c r="W240" i="2"/>
  <c r="BK240" i="2"/>
  <c r="BK237" i="2" s="1"/>
  <c r="N237" i="2" s="1"/>
  <c r="N100" i="2" s="1"/>
  <c r="N240" i="2"/>
  <c r="BE240" i="2" s="1"/>
  <c r="BI239" i="2"/>
  <c r="BH239" i="2"/>
  <c r="BG239" i="2"/>
  <c r="BF239" i="2"/>
  <c r="AA239" i="2"/>
  <c r="Y239" i="2"/>
  <c r="Y237" i="2" s="1"/>
  <c r="W239" i="2"/>
  <c r="BK239" i="2"/>
  <c r="N239" i="2"/>
  <c r="BE239" i="2"/>
  <c r="BI238" i="2"/>
  <c r="BH238" i="2"/>
  <c r="BG238" i="2"/>
  <c r="BF238" i="2"/>
  <c r="AA238" i="2"/>
  <c r="AA237" i="2" s="1"/>
  <c r="Y238" i="2"/>
  <c r="W238" i="2"/>
  <c r="BK238" i="2"/>
  <c r="N238" i="2"/>
  <c r="BE238" i="2" s="1"/>
  <c r="BI236" i="2"/>
  <c r="BH236" i="2"/>
  <c r="BG236" i="2"/>
  <c r="BF236" i="2"/>
  <c r="AA236" i="2"/>
  <c r="Y236" i="2"/>
  <c r="W236" i="2"/>
  <c r="BK236" i="2"/>
  <c r="N236" i="2"/>
  <c r="BE236" i="2" s="1"/>
  <c r="BI235" i="2"/>
  <c r="BH235" i="2"/>
  <c r="BG235" i="2"/>
  <c r="BF235" i="2"/>
  <c r="AA235" i="2"/>
  <c r="Y235" i="2"/>
  <c r="W235" i="2"/>
  <c r="BK235" i="2"/>
  <c r="N235" i="2"/>
  <c r="BE235" i="2"/>
  <c r="BI234" i="2"/>
  <c r="BH234" i="2"/>
  <c r="BG234" i="2"/>
  <c r="BF234" i="2"/>
  <c r="AA234" i="2"/>
  <c r="Y234" i="2"/>
  <c r="W234" i="2"/>
  <c r="BK234" i="2"/>
  <c r="N234" i="2"/>
  <c r="BE234" i="2" s="1"/>
  <c r="BI233" i="2"/>
  <c r="BH233" i="2"/>
  <c r="BG233" i="2"/>
  <c r="BF233" i="2"/>
  <c r="AA233" i="2"/>
  <c r="Y233" i="2"/>
  <c r="W233" i="2"/>
  <c r="BK233" i="2"/>
  <c r="N233" i="2"/>
  <c r="BE233" i="2"/>
  <c r="BI232" i="2"/>
  <c r="BH232" i="2"/>
  <c r="BG232" i="2"/>
  <c r="BF232" i="2"/>
  <c r="AA232" i="2"/>
  <c r="Y232" i="2"/>
  <c r="W232" i="2"/>
  <c r="BK232" i="2"/>
  <c r="N232" i="2"/>
  <c r="BE232" i="2" s="1"/>
  <c r="BI231" i="2"/>
  <c r="BH231" i="2"/>
  <c r="BG231" i="2"/>
  <c r="BF231" i="2"/>
  <c r="AA231" i="2"/>
  <c r="Y231" i="2"/>
  <c r="W231" i="2"/>
  <c r="BK231" i="2"/>
  <c r="N231" i="2"/>
  <c r="BE231" i="2"/>
  <c r="BI230" i="2"/>
  <c r="BH230" i="2"/>
  <c r="BG230" i="2"/>
  <c r="BF230" i="2"/>
  <c r="AA230" i="2"/>
  <c r="Y230" i="2"/>
  <c r="W230" i="2"/>
  <c r="BK230" i="2"/>
  <c r="N230" i="2"/>
  <c r="BE230" i="2" s="1"/>
  <c r="BI229" i="2"/>
  <c r="BH229" i="2"/>
  <c r="BG229" i="2"/>
  <c r="BF229" i="2"/>
  <c r="AA229" i="2"/>
  <c r="Y229" i="2"/>
  <c r="W229" i="2"/>
  <c r="BK229" i="2"/>
  <c r="N229" i="2"/>
  <c r="BE229" i="2"/>
  <c r="BI228" i="2"/>
  <c r="BH228" i="2"/>
  <c r="BG228" i="2"/>
  <c r="BF228" i="2"/>
  <c r="AA228" i="2"/>
  <c r="AA227" i="2" s="1"/>
  <c r="Y228" i="2"/>
  <c r="Y227" i="2"/>
  <c r="W228" i="2"/>
  <c r="W227" i="2" s="1"/>
  <c r="BK228" i="2"/>
  <c r="BK227" i="2"/>
  <c r="N227" i="2"/>
  <c r="N99" i="2" s="1"/>
  <c r="N228" i="2"/>
  <c r="BE228" i="2" s="1"/>
  <c r="BI226" i="2"/>
  <c r="BH226" i="2"/>
  <c r="BG226" i="2"/>
  <c r="BF226" i="2"/>
  <c r="AA226" i="2"/>
  <c r="Y226" i="2"/>
  <c r="W226" i="2"/>
  <c r="BK226" i="2"/>
  <c r="N226" i="2"/>
  <c r="BE226" i="2" s="1"/>
  <c r="BI225" i="2"/>
  <c r="BH225" i="2"/>
  <c r="BG225" i="2"/>
  <c r="BF225" i="2"/>
  <c r="AA225" i="2"/>
  <c r="Y225" i="2"/>
  <c r="Y223" i="2" s="1"/>
  <c r="W225" i="2"/>
  <c r="BK225" i="2"/>
  <c r="N225" i="2"/>
  <c r="BE225" i="2"/>
  <c r="BI224" i="2"/>
  <c r="BH224" i="2"/>
  <c r="BG224" i="2"/>
  <c r="BF224" i="2"/>
  <c r="AA224" i="2"/>
  <c r="AA223" i="2" s="1"/>
  <c r="Y224" i="2"/>
  <c r="W224" i="2"/>
  <c r="W223" i="2" s="1"/>
  <c r="BK224" i="2"/>
  <c r="BK223" i="2"/>
  <c r="N223" i="2" s="1"/>
  <c r="N98" i="2" s="1"/>
  <c r="N224" i="2"/>
  <c r="BE224" i="2" s="1"/>
  <c r="BI222" i="2"/>
  <c r="BH222" i="2"/>
  <c r="BG222" i="2"/>
  <c r="BF222" i="2"/>
  <c r="AA222" i="2"/>
  <c r="Y222" i="2"/>
  <c r="W222" i="2"/>
  <c r="BK222" i="2"/>
  <c r="N222" i="2"/>
  <c r="BE222" i="2" s="1"/>
  <c r="BI221" i="2"/>
  <c r="BH221" i="2"/>
  <c r="BG221" i="2"/>
  <c r="BF221" i="2"/>
  <c r="AA221" i="2"/>
  <c r="Y221" i="2"/>
  <c r="W221" i="2"/>
  <c r="BK221" i="2"/>
  <c r="N221" i="2"/>
  <c r="BE221" i="2"/>
  <c r="BI220" i="2"/>
  <c r="BH220" i="2"/>
  <c r="BG220" i="2"/>
  <c r="BF220" i="2"/>
  <c r="AA220" i="2"/>
  <c r="Y220" i="2"/>
  <c r="W220" i="2"/>
  <c r="BK220" i="2"/>
  <c r="N220" i="2"/>
  <c r="BE220" i="2" s="1"/>
  <c r="BI219" i="2"/>
  <c r="BH219" i="2"/>
  <c r="BG219" i="2"/>
  <c r="BF219" i="2"/>
  <c r="AA219" i="2"/>
  <c r="Y219" i="2"/>
  <c r="W219" i="2"/>
  <c r="W216" i="2" s="1"/>
  <c r="BK219" i="2"/>
  <c r="N219" i="2"/>
  <c r="BE219" i="2"/>
  <c r="BI218" i="2"/>
  <c r="BH218" i="2"/>
  <c r="BG218" i="2"/>
  <c r="BF218" i="2"/>
  <c r="AA218" i="2"/>
  <c r="AA216" i="2" s="1"/>
  <c r="Y218" i="2"/>
  <c r="W218" i="2"/>
  <c r="BK218" i="2"/>
  <c r="N218" i="2"/>
  <c r="BE218" i="2" s="1"/>
  <c r="BI217" i="2"/>
  <c r="BH217" i="2"/>
  <c r="BG217" i="2"/>
  <c r="BF217" i="2"/>
  <c r="AA217" i="2"/>
  <c r="Y217" i="2"/>
  <c r="W217" i="2"/>
  <c r="BK217" i="2"/>
  <c r="N217" i="2"/>
  <c r="BE217" i="2"/>
  <c r="BI215" i="2"/>
  <c r="BH215" i="2"/>
  <c r="BG215" i="2"/>
  <c r="BF215" i="2"/>
  <c r="AA215" i="2"/>
  <c r="Y215" i="2"/>
  <c r="W215" i="2"/>
  <c r="BK215" i="2"/>
  <c r="N215" i="2"/>
  <c r="BE215" i="2"/>
  <c r="BI214" i="2"/>
  <c r="BH214" i="2"/>
  <c r="BG214" i="2"/>
  <c r="BF214" i="2"/>
  <c r="AA214" i="2"/>
  <c r="Y214" i="2"/>
  <c r="W214" i="2"/>
  <c r="BK214" i="2"/>
  <c r="N214" i="2"/>
  <c r="BE214" i="2" s="1"/>
  <c r="BI213" i="2"/>
  <c r="BH213" i="2"/>
  <c r="BG213" i="2"/>
  <c r="BF213" i="2"/>
  <c r="AA213" i="2"/>
  <c r="Y213" i="2"/>
  <c r="W213" i="2"/>
  <c r="BK213" i="2"/>
  <c r="N213" i="2"/>
  <c r="BE213" i="2"/>
  <c r="BI212" i="2"/>
  <c r="BH212" i="2"/>
  <c r="BG212" i="2"/>
  <c r="BF212" i="2"/>
  <c r="AA212" i="2"/>
  <c r="Y212" i="2"/>
  <c r="W212" i="2"/>
  <c r="BK212" i="2"/>
  <c r="N212" i="2"/>
  <c r="BE212" i="2" s="1"/>
  <c r="BI211" i="2"/>
  <c r="BH211" i="2"/>
  <c r="BG211" i="2"/>
  <c r="BF211" i="2"/>
  <c r="AA211" i="2"/>
  <c r="Y211" i="2"/>
  <c r="W211" i="2"/>
  <c r="BK211" i="2"/>
  <c r="N211" i="2"/>
  <c r="BE211" i="2"/>
  <c r="BI210" i="2"/>
  <c r="BH210" i="2"/>
  <c r="BG210" i="2"/>
  <c r="BF210" i="2"/>
  <c r="AA210" i="2"/>
  <c r="Y210" i="2"/>
  <c r="W210" i="2"/>
  <c r="BK210" i="2"/>
  <c r="N210" i="2"/>
  <c r="BE210" i="2" s="1"/>
  <c r="BI209" i="2"/>
  <c r="BH209" i="2"/>
  <c r="BG209" i="2"/>
  <c r="BF209" i="2"/>
  <c r="AA209" i="2"/>
  <c r="Y209" i="2"/>
  <c r="W209" i="2"/>
  <c r="BK209" i="2"/>
  <c r="N209" i="2"/>
  <c r="BE209" i="2"/>
  <c r="BI208" i="2"/>
  <c r="BH208" i="2"/>
  <c r="BG208" i="2"/>
  <c r="BF208" i="2"/>
  <c r="AA208" i="2"/>
  <c r="Y208" i="2"/>
  <c r="W208" i="2"/>
  <c r="BK208" i="2"/>
  <c r="N208" i="2"/>
  <c r="BE208" i="2" s="1"/>
  <c r="BI207" i="2"/>
  <c r="BH207" i="2"/>
  <c r="BG207" i="2"/>
  <c r="BF207" i="2"/>
  <c r="AA207" i="2"/>
  <c r="Y207" i="2"/>
  <c r="W207" i="2"/>
  <c r="BK207" i="2"/>
  <c r="N207" i="2"/>
  <c r="BE207" i="2"/>
  <c r="BI206" i="2"/>
  <c r="BH206" i="2"/>
  <c r="BG206" i="2"/>
  <c r="BF206" i="2"/>
  <c r="AA206" i="2"/>
  <c r="Y206" i="2"/>
  <c r="W206" i="2"/>
  <c r="BK206" i="2"/>
  <c r="N206" i="2"/>
  <c r="BE206" i="2" s="1"/>
  <c r="BI205" i="2"/>
  <c r="BH205" i="2"/>
  <c r="BG205" i="2"/>
  <c r="BF205" i="2"/>
  <c r="AA205" i="2"/>
  <c r="Y205" i="2"/>
  <c r="W205" i="2"/>
  <c r="BK205" i="2"/>
  <c r="N205" i="2"/>
  <c r="BE205" i="2"/>
  <c r="BI204" i="2"/>
  <c r="BH204" i="2"/>
  <c r="BG204" i="2"/>
  <c r="BF204" i="2"/>
  <c r="AA204" i="2"/>
  <c r="Y204" i="2"/>
  <c r="W204" i="2"/>
  <c r="BK204" i="2"/>
  <c r="N204" i="2"/>
  <c r="BE204" i="2" s="1"/>
  <c r="BI203" i="2"/>
  <c r="BH203" i="2"/>
  <c r="BG203" i="2"/>
  <c r="BF203" i="2"/>
  <c r="AA203" i="2"/>
  <c r="Y203" i="2"/>
  <c r="W203" i="2"/>
  <c r="BK203" i="2"/>
  <c r="N203" i="2"/>
  <c r="BE203" i="2"/>
  <c r="BI202" i="2"/>
  <c r="BH202" i="2"/>
  <c r="BG202" i="2"/>
  <c r="BF202" i="2"/>
  <c r="AA202" i="2"/>
  <c r="Y202" i="2"/>
  <c r="W202" i="2"/>
  <c r="BK202" i="2"/>
  <c r="N202" i="2"/>
  <c r="BE202" i="2" s="1"/>
  <c r="BI201" i="2"/>
  <c r="BH201" i="2"/>
  <c r="BG201" i="2"/>
  <c r="BF201" i="2"/>
  <c r="AA201" i="2"/>
  <c r="Y201" i="2"/>
  <c r="W201" i="2"/>
  <c r="BK201" i="2"/>
  <c r="N201" i="2"/>
  <c r="BE201" i="2"/>
  <c r="BI200" i="2"/>
  <c r="BH200" i="2"/>
  <c r="BG200" i="2"/>
  <c r="BF200" i="2"/>
  <c r="AA200" i="2"/>
  <c r="Y200" i="2"/>
  <c r="W200" i="2"/>
  <c r="BK200" i="2"/>
  <c r="N200" i="2"/>
  <c r="BE200" i="2" s="1"/>
  <c r="BI199" i="2"/>
  <c r="BH199" i="2"/>
  <c r="BG199" i="2"/>
  <c r="BF199" i="2"/>
  <c r="AA199" i="2"/>
  <c r="Y199" i="2"/>
  <c r="Y197" i="2" s="1"/>
  <c r="W199" i="2"/>
  <c r="BK199" i="2"/>
  <c r="N199" i="2"/>
  <c r="BE199" i="2"/>
  <c r="BI198" i="2"/>
  <c r="BH198" i="2"/>
  <c r="BG198" i="2"/>
  <c r="BF198" i="2"/>
  <c r="AA198" i="2"/>
  <c r="Y198" i="2"/>
  <c r="W198" i="2"/>
  <c r="W197" i="2" s="1"/>
  <c r="BK198" i="2"/>
  <c r="BK197" i="2"/>
  <c r="N197" i="2" s="1"/>
  <c r="N96" i="2" s="1"/>
  <c r="N198" i="2"/>
  <c r="BE198" i="2" s="1"/>
  <c r="BI196" i="2"/>
  <c r="BH196" i="2"/>
  <c r="BG196" i="2"/>
  <c r="BF196" i="2"/>
  <c r="AA196" i="2"/>
  <c r="Y196" i="2"/>
  <c r="W196" i="2"/>
  <c r="BK196" i="2"/>
  <c r="N196" i="2"/>
  <c r="BE196" i="2" s="1"/>
  <c r="BI195" i="2"/>
  <c r="BH195" i="2"/>
  <c r="BG195" i="2"/>
  <c r="BF195" i="2"/>
  <c r="AA195" i="2"/>
  <c r="AA194" i="2"/>
  <c r="Y195" i="2"/>
  <c r="Y194" i="2" s="1"/>
  <c r="W195" i="2"/>
  <c r="W194" i="2"/>
  <c r="BK195" i="2"/>
  <c r="BK194" i="2" s="1"/>
  <c r="N194" i="2" s="1"/>
  <c r="N95" i="2" s="1"/>
  <c r="N195" i="2"/>
  <c r="BE195" i="2"/>
  <c r="BI193" i="2"/>
  <c r="BH193" i="2"/>
  <c r="BG193" i="2"/>
  <c r="BF193" i="2"/>
  <c r="AA193" i="2"/>
  <c r="Y193" i="2"/>
  <c r="W193" i="2"/>
  <c r="BK193" i="2"/>
  <c r="N193" i="2"/>
  <c r="BE193" i="2"/>
  <c r="BI192" i="2"/>
  <c r="BH192" i="2"/>
  <c r="BG192" i="2"/>
  <c r="BF192" i="2"/>
  <c r="AA192" i="2"/>
  <c r="Y192" i="2"/>
  <c r="W192" i="2"/>
  <c r="BK192" i="2"/>
  <c r="N192" i="2"/>
  <c r="BE192" i="2" s="1"/>
  <c r="BI191" i="2"/>
  <c r="BH191" i="2"/>
  <c r="BG191" i="2"/>
  <c r="BF191" i="2"/>
  <c r="AA191" i="2"/>
  <c r="Y191" i="2"/>
  <c r="W191" i="2"/>
  <c r="BK191" i="2"/>
  <c r="N191" i="2"/>
  <c r="BE191" i="2"/>
  <c r="BI190" i="2"/>
  <c r="BH190" i="2"/>
  <c r="BG190" i="2"/>
  <c r="BF190" i="2"/>
  <c r="AA190" i="2"/>
  <c r="Y190" i="2"/>
  <c r="W190" i="2"/>
  <c r="BK190" i="2"/>
  <c r="N190" i="2"/>
  <c r="BE190" i="2" s="1"/>
  <c r="BI189" i="2"/>
  <c r="BH189" i="2"/>
  <c r="BG189" i="2"/>
  <c r="BF189" i="2"/>
  <c r="AA189" i="2"/>
  <c r="Y189" i="2"/>
  <c r="W189" i="2"/>
  <c r="BK189" i="2"/>
  <c r="N189" i="2"/>
  <c r="BE189" i="2"/>
  <c r="BI188" i="2"/>
  <c r="BH188" i="2"/>
  <c r="BG188" i="2"/>
  <c r="BF188" i="2"/>
  <c r="AA188" i="2"/>
  <c r="Y188" i="2"/>
  <c r="W188" i="2"/>
  <c r="BK188" i="2"/>
  <c r="N188" i="2"/>
  <c r="BE188" i="2" s="1"/>
  <c r="BI187" i="2"/>
  <c r="BH187" i="2"/>
  <c r="BG187" i="2"/>
  <c r="BF187" i="2"/>
  <c r="AA187" i="2"/>
  <c r="Y187" i="2"/>
  <c r="W187" i="2"/>
  <c r="BK187" i="2"/>
  <c r="N187" i="2"/>
  <c r="BE187" i="2"/>
  <c r="BI186" i="2"/>
  <c r="BH186" i="2"/>
  <c r="BG186" i="2"/>
  <c r="BF186" i="2"/>
  <c r="AA186" i="2"/>
  <c r="Y186" i="2"/>
  <c r="W186" i="2"/>
  <c r="BK186" i="2"/>
  <c r="N186" i="2"/>
  <c r="BE186" i="2" s="1"/>
  <c r="BI185" i="2"/>
  <c r="BH185" i="2"/>
  <c r="BG185" i="2"/>
  <c r="BF185" i="2"/>
  <c r="AA185" i="2"/>
  <c r="Y185" i="2"/>
  <c r="W185" i="2"/>
  <c r="BK185" i="2"/>
  <c r="N185" i="2"/>
  <c r="BE185" i="2"/>
  <c r="BI184" i="2"/>
  <c r="BH184" i="2"/>
  <c r="BG184" i="2"/>
  <c r="BF184" i="2"/>
  <c r="AA184" i="2"/>
  <c r="Y184" i="2"/>
  <c r="W184" i="2"/>
  <c r="BK184" i="2"/>
  <c r="N184" i="2"/>
  <c r="BE184" i="2" s="1"/>
  <c r="BI183" i="2"/>
  <c r="BH183" i="2"/>
  <c r="BG183" i="2"/>
  <c r="BF183" i="2"/>
  <c r="AA183" i="2"/>
  <c r="Y183" i="2"/>
  <c r="W183" i="2"/>
  <c r="BK183" i="2"/>
  <c r="N183" i="2"/>
  <c r="BE183" i="2"/>
  <c r="BI182" i="2"/>
  <c r="BH182" i="2"/>
  <c r="BG182" i="2"/>
  <c r="BF182" i="2"/>
  <c r="AA182" i="2"/>
  <c r="Y182" i="2"/>
  <c r="Y179" i="2" s="1"/>
  <c r="W182" i="2"/>
  <c r="BK182" i="2"/>
  <c r="N182" i="2"/>
  <c r="BE182" i="2" s="1"/>
  <c r="BI181" i="2"/>
  <c r="BH181" i="2"/>
  <c r="BG181" i="2"/>
  <c r="BF181" i="2"/>
  <c r="AA181" i="2"/>
  <c r="Y181" i="2"/>
  <c r="W181" i="2"/>
  <c r="BK181" i="2"/>
  <c r="BK179" i="2" s="1"/>
  <c r="N179" i="2" s="1"/>
  <c r="N94" i="2" s="1"/>
  <c r="N181" i="2"/>
  <c r="BE181" i="2"/>
  <c r="BI180" i="2"/>
  <c r="BH180" i="2"/>
  <c r="BG180" i="2"/>
  <c r="BF180" i="2"/>
  <c r="AA180" i="2"/>
  <c r="AA179" i="2" s="1"/>
  <c r="Y180" i="2"/>
  <c r="W180" i="2"/>
  <c r="W179" i="2" s="1"/>
  <c r="BK180" i="2"/>
  <c r="N180" i="2"/>
  <c r="BE180" i="2" s="1"/>
  <c r="BI178" i="2"/>
  <c r="BH178" i="2"/>
  <c r="BG178" i="2"/>
  <c r="BF178" i="2"/>
  <c r="AA178" i="2"/>
  <c r="Y178" i="2"/>
  <c r="W178" i="2"/>
  <c r="BK178" i="2"/>
  <c r="N178" i="2"/>
  <c r="BE178" i="2"/>
  <c r="BI177" i="2"/>
  <c r="BH177" i="2"/>
  <c r="BG177" i="2"/>
  <c r="BF177" i="2"/>
  <c r="AA177" i="2"/>
  <c r="Y177" i="2"/>
  <c r="W177" i="2"/>
  <c r="BK177" i="2"/>
  <c r="N177" i="2"/>
  <c r="BE177" i="2"/>
  <c r="BI176" i="2"/>
  <c r="BH176" i="2"/>
  <c r="BG176" i="2"/>
  <c r="BF176" i="2"/>
  <c r="AA176" i="2"/>
  <c r="Y176" i="2"/>
  <c r="W176" i="2"/>
  <c r="BK176" i="2"/>
  <c r="N176" i="2"/>
  <c r="BE176" i="2"/>
  <c r="BI175" i="2"/>
  <c r="BH175" i="2"/>
  <c r="BG175" i="2"/>
  <c r="BF175" i="2"/>
  <c r="AA175" i="2"/>
  <c r="Y175" i="2"/>
  <c r="W175" i="2"/>
  <c r="BK175" i="2"/>
  <c r="N175" i="2"/>
  <c r="BE175" i="2"/>
  <c r="BI174" i="2"/>
  <c r="BH174" i="2"/>
  <c r="BG174" i="2"/>
  <c r="BF174" i="2"/>
  <c r="AA174" i="2"/>
  <c r="Y174" i="2"/>
  <c r="W174" i="2"/>
  <c r="BK174" i="2"/>
  <c r="N174" i="2"/>
  <c r="BE174" i="2"/>
  <c r="BI173" i="2"/>
  <c r="BH173" i="2"/>
  <c r="BG173" i="2"/>
  <c r="BF173" i="2"/>
  <c r="AA173" i="2"/>
  <c r="Y173" i="2"/>
  <c r="W173" i="2"/>
  <c r="BK173" i="2"/>
  <c r="N173" i="2"/>
  <c r="BE173" i="2"/>
  <c r="BI172" i="2"/>
  <c r="BH172" i="2"/>
  <c r="BG172" i="2"/>
  <c r="BF172" i="2"/>
  <c r="AA172" i="2"/>
  <c r="Y172" i="2"/>
  <c r="W172" i="2"/>
  <c r="BK172" i="2"/>
  <c r="N172" i="2"/>
  <c r="BE172" i="2"/>
  <c r="BI171" i="2"/>
  <c r="BH171" i="2"/>
  <c r="BG171" i="2"/>
  <c r="BF171" i="2"/>
  <c r="AA171" i="2"/>
  <c r="Y171" i="2"/>
  <c r="W171" i="2"/>
  <c r="BK171" i="2"/>
  <c r="N171" i="2"/>
  <c r="BE171" i="2"/>
  <c r="BI170" i="2"/>
  <c r="BH170" i="2"/>
  <c r="BG170" i="2"/>
  <c r="BF170" i="2"/>
  <c r="AA170" i="2"/>
  <c r="Y170" i="2"/>
  <c r="W170" i="2"/>
  <c r="BK170" i="2"/>
  <c r="N170" i="2"/>
  <c r="BE170" i="2"/>
  <c r="BI169" i="2"/>
  <c r="BH169" i="2"/>
  <c r="BG169" i="2"/>
  <c r="BF169" i="2"/>
  <c r="AA169" i="2"/>
  <c r="Y169" i="2"/>
  <c r="W169" i="2"/>
  <c r="BK169" i="2"/>
  <c r="N169" i="2"/>
  <c r="BE169" i="2"/>
  <c r="BI168" i="2"/>
  <c r="BH168" i="2"/>
  <c r="BG168" i="2"/>
  <c r="BF168" i="2"/>
  <c r="AA168" i="2"/>
  <c r="Y168" i="2"/>
  <c r="W168" i="2"/>
  <c r="BK168" i="2"/>
  <c r="N168" i="2"/>
  <c r="BE168" i="2"/>
  <c r="BI167" i="2"/>
  <c r="BH167" i="2"/>
  <c r="BG167" i="2"/>
  <c r="BF167" i="2"/>
  <c r="AA167" i="2"/>
  <c r="Y167" i="2"/>
  <c r="W167" i="2"/>
  <c r="BK167" i="2"/>
  <c r="N167" i="2"/>
  <c r="BE167" i="2"/>
  <c r="BI166" i="2"/>
  <c r="BH166" i="2"/>
  <c r="BG166" i="2"/>
  <c r="BF166" i="2"/>
  <c r="AA166" i="2"/>
  <c r="Y166" i="2"/>
  <c r="W166" i="2"/>
  <c r="BK166" i="2"/>
  <c r="N166" i="2"/>
  <c r="BE166" i="2"/>
  <c r="BI165" i="2"/>
  <c r="BH165" i="2"/>
  <c r="BG165" i="2"/>
  <c r="BF165" i="2"/>
  <c r="AA165" i="2"/>
  <c r="AA164" i="2"/>
  <c r="Y165" i="2"/>
  <c r="Y164" i="2"/>
  <c r="W165" i="2"/>
  <c r="W164" i="2"/>
  <c r="BK165" i="2"/>
  <c r="BK164" i="2"/>
  <c r="N164" i="2" s="1"/>
  <c r="N93" i="2" s="1"/>
  <c r="N165" i="2"/>
  <c r="BE165" i="2"/>
  <c r="BI163" i="2"/>
  <c r="BH163" i="2"/>
  <c r="BG163" i="2"/>
  <c r="BF163" i="2"/>
  <c r="AA163" i="2"/>
  <c r="Y163" i="2"/>
  <c r="W163" i="2"/>
  <c r="BK163" i="2"/>
  <c r="N163" i="2"/>
  <c r="BE163" i="2"/>
  <c r="BI162" i="2"/>
  <c r="BH162" i="2"/>
  <c r="BG162" i="2"/>
  <c r="BF162" i="2"/>
  <c r="AA162" i="2"/>
  <c r="Y162" i="2"/>
  <c r="W162" i="2"/>
  <c r="BK162" i="2"/>
  <c r="N162" i="2"/>
  <c r="BE162" i="2" s="1"/>
  <c r="BI161" i="2"/>
  <c r="BH161" i="2"/>
  <c r="BG161" i="2"/>
  <c r="BF161" i="2"/>
  <c r="AA161" i="2"/>
  <c r="Y161" i="2"/>
  <c r="W161" i="2"/>
  <c r="BK161" i="2"/>
  <c r="N161" i="2"/>
  <c r="BE161" i="2"/>
  <c r="BI160" i="2"/>
  <c r="BH160" i="2"/>
  <c r="BG160" i="2"/>
  <c r="BF160" i="2"/>
  <c r="AA160" i="2"/>
  <c r="Y160" i="2"/>
  <c r="W160" i="2"/>
  <c r="BK160" i="2"/>
  <c r="N160" i="2"/>
  <c r="BE160" i="2" s="1"/>
  <c r="BI159" i="2"/>
  <c r="BH159" i="2"/>
  <c r="BG159" i="2"/>
  <c r="BF159" i="2"/>
  <c r="AA159" i="2"/>
  <c r="Y159" i="2"/>
  <c r="W159" i="2"/>
  <c r="BK159" i="2"/>
  <c r="N159" i="2"/>
  <c r="BE159" i="2"/>
  <c r="BI158" i="2"/>
  <c r="BH158" i="2"/>
  <c r="BG158" i="2"/>
  <c r="BF158" i="2"/>
  <c r="AA158" i="2"/>
  <c r="Y158" i="2"/>
  <c r="W158" i="2"/>
  <c r="BK158" i="2"/>
  <c r="N158" i="2"/>
  <c r="BE158" i="2" s="1"/>
  <c r="BI157" i="2"/>
  <c r="BH157" i="2"/>
  <c r="BG157" i="2"/>
  <c r="BF157" i="2"/>
  <c r="AA157" i="2"/>
  <c r="Y157" i="2"/>
  <c r="W157" i="2"/>
  <c r="BK157" i="2"/>
  <c r="N157" i="2"/>
  <c r="BE157" i="2"/>
  <c r="BI156" i="2"/>
  <c r="BH156" i="2"/>
  <c r="BG156" i="2"/>
  <c r="BF156" i="2"/>
  <c r="AA156" i="2"/>
  <c r="Y156" i="2"/>
  <c r="W156" i="2"/>
  <c r="BK156" i="2"/>
  <c r="N156" i="2"/>
  <c r="BE156" i="2" s="1"/>
  <c r="BI155" i="2"/>
  <c r="BH155" i="2"/>
  <c r="BG155" i="2"/>
  <c r="BF155" i="2"/>
  <c r="AA155" i="2"/>
  <c r="Y155" i="2"/>
  <c r="W155" i="2"/>
  <c r="BK155" i="2"/>
  <c r="N155" i="2"/>
  <c r="BE155" i="2"/>
  <c r="BI154" i="2"/>
  <c r="BH154" i="2"/>
  <c r="BG154" i="2"/>
  <c r="BF154" i="2"/>
  <c r="AA154" i="2"/>
  <c r="Y154" i="2"/>
  <c r="W154" i="2"/>
  <c r="BK154" i="2"/>
  <c r="N154" i="2"/>
  <c r="BE154" i="2" s="1"/>
  <c r="BI153" i="2"/>
  <c r="BH153" i="2"/>
  <c r="BG153" i="2"/>
  <c r="BF153" i="2"/>
  <c r="AA153" i="2"/>
  <c r="Y153" i="2"/>
  <c r="W153" i="2"/>
  <c r="BK153" i="2"/>
  <c r="N153" i="2"/>
  <c r="BE153" i="2"/>
  <c r="BI152" i="2"/>
  <c r="BH152" i="2"/>
  <c r="BG152" i="2"/>
  <c r="BF152" i="2"/>
  <c r="AA152" i="2"/>
  <c r="AA150" i="2" s="1"/>
  <c r="Y152" i="2"/>
  <c r="W152" i="2"/>
  <c r="BK152" i="2"/>
  <c r="N152" i="2"/>
  <c r="BE152" i="2" s="1"/>
  <c r="BI151" i="2"/>
  <c r="BH151" i="2"/>
  <c r="BG151" i="2"/>
  <c r="BF151" i="2"/>
  <c r="AA151" i="2"/>
  <c r="Y151" i="2"/>
  <c r="Y150" i="2" s="1"/>
  <c r="W151" i="2"/>
  <c r="W150" i="2"/>
  <c r="BK151" i="2"/>
  <c r="BK150" i="2" s="1"/>
  <c r="N151" i="2"/>
  <c r="BE151" i="2" s="1"/>
  <c r="BI148" i="2"/>
  <c r="BH148" i="2"/>
  <c r="BG148" i="2"/>
  <c r="BF148" i="2"/>
  <c r="AA148" i="2"/>
  <c r="Y148" i="2"/>
  <c r="W148" i="2"/>
  <c r="BK148" i="2"/>
  <c r="N148" i="2"/>
  <c r="BE148" i="2" s="1"/>
  <c r="BI147" i="2"/>
  <c r="BH147" i="2"/>
  <c r="BG147" i="2"/>
  <c r="BF147" i="2"/>
  <c r="AA147" i="2"/>
  <c r="Y147" i="2"/>
  <c r="W147" i="2"/>
  <c r="W144" i="2" s="1"/>
  <c r="BK147" i="2"/>
  <c r="N147" i="2"/>
  <c r="BE147" i="2"/>
  <c r="BI146" i="2"/>
  <c r="BH146" i="2"/>
  <c r="BG146" i="2"/>
  <c r="BF146" i="2"/>
  <c r="AA146" i="2"/>
  <c r="AA144" i="2" s="1"/>
  <c r="Y146" i="2"/>
  <c r="W146" i="2"/>
  <c r="BK146" i="2"/>
  <c r="N146" i="2"/>
  <c r="BE146" i="2" s="1"/>
  <c r="BI145" i="2"/>
  <c r="BH145" i="2"/>
  <c r="BG145" i="2"/>
  <c r="BF145" i="2"/>
  <c r="AA145" i="2"/>
  <c r="Y145" i="2"/>
  <c r="Y144" i="2" s="1"/>
  <c r="W145" i="2"/>
  <c r="BK145" i="2"/>
  <c r="BK144" i="2" s="1"/>
  <c r="N144" i="2" s="1"/>
  <c r="N90" i="2" s="1"/>
  <c r="N145" i="2"/>
  <c r="BE145" i="2" s="1"/>
  <c r="BI143" i="2"/>
  <c r="BH143" i="2"/>
  <c r="BG143" i="2"/>
  <c r="BF143" i="2"/>
  <c r="AA143" i="2"/>
  <c r="Y143" i="2"/>
  <c r="W143" i="2"/>
  <c r="BK143" i="2"/>
  <c r="N143" i="2"/>
  <c r="BE143" i="2"/>
  <c r="BI142" i="2"/>
  <c r="BH142" i="2"/>
  <c r="BG142" i="2"/>
  <c r="BF142" i="2"/>
  <c r="AA142" i="2"/>
  <c r="Y142" i="2"/>
  <c r="W142" i="2"/>
  <c r="BK142" i="2"/>
  <c r="N142" i="2"/>
  <c r="BE142" i="2"/>
  <c r="BI141" i="2"/>
  <c r="BH141" i="2"/>
  <c r="BG141" i="2"/>
  <c r="BF141" i="2"/>
  <c r="AA141" i="2"/>
  <c r="Y141" i="2"/>
  <c r="W141" i="2"/>
  <c r="BK141" i="2"/>
  <c r="BK138" i="2" s="1"/>
  <c r="N141" i="2"/>
  <c r="BE141" i="2"/>
  <c r="BI140" i="2"/>
  <c r="BH140" i="2"/>
  <c r="BG140" i="2"/>
  <c r="BF140" i="2"/>
  <c r="AA140" i="2"/>
  <c r="Y140" i="2"/>
  <c r="Y138" i="2" s="1"/>
  <c r="Y137" i="2" s="1"/>
  <c r="W140" i="2"/>
  <c r="BK140" i="2"/>
  <c r="N140" i="2"/>
  <c r="BE140" i="2"/>
  <c r="BI139" i="2"/>
  <c r="BH139" i="2"/>
  <c r="BG139" i="2"/>
  <c r="BF139" i="2"/>
  <c r="AA139" i="2"/>
  <c r="AA138" i="2"/>
  <c r="AA137" i="2" s="1"/>
  <c r="Y139" i="2"/>
  <c r="W139" i="2"/>
  <c r="W138" i="2"/>
  <c r="W137" i="2" s="1"/>
  <c r="BK139" i="2"/>
  <c r="N139" i="2"/>
  <c r="BE139" i="2"/>
  <c r="M133" i="2"/>
  <c r="M132" i="2"/>
  <c r="F132" i="2"/>
  <c r="F130" i="2"/>
  <c r="F128" i="2"/>
  <c r="BI118" i="2"/>
  <c r="BH118" i="2"/>
  <c r="BG118" i="2"/>
  <c r="BF118" i="2"/>
  <c r="BI117" i="2"/>
  <c r="BH117" i="2"/>
  <c r="BG117" i="2"/>
  <c r="BF117" i="2"/>
  <c r="BI116" i="2"/>
  <c r="BH116" i="2"/>
  <c r="BG116" i="2"/>
  <c r="BF116" i="2"/>
  <c r="BI115" i="2"/>
  <c r="BH115" i="2"/>
  <c r="BG115" i="2"/>
  <c r="BF115" i="2"/>
  <c r="BI114" i="2"/>
  <c r="BH114" i="2"/>
  <c r="BG114" i="2"/>
  <c r="BF114" i="2"/>
  <c r="BI113" i="2"/>
  <c r="H35" i="2"/>
  <c r="BD88" i="1" s="1"/>
  <c r="BD87" i="1" s="1"/>
  <c r="W35" i="1" s="1"/>
  <c r="BH113" i="2"/>
  <c r="H34" i="2"/>
  <c r="BC88" i="1"/>
  <c r="BG113" i="2"/>
  <c r="H33" i="2"/>
  <c r="BB88" i="1" s="1"/>
  <c r="BB87" i="1" s="1"/>
  <c r="BF113" i="2"/>
  <c r="H32" i="2" s="1"/>
  <c r="BA88" i="1" s="1"/>
  <c r="BA87" i="1" s="1"/>
  <c r="M83" i="2"/>
  <c r="M82" i="2"/>
  <c r="F82" i="2"/>
  <c r="F80" i="2"/>
  <c r="F78" i="2"/>
  <c r="O14" i="2"/>
  <c r="E14" i="2"/>
  <c r="F83" i="2" s="1"/>
  <c r="O13" i="2"/>
  <c r="O8" i="2"/>
  <c r="M80" i="2" s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BC87" i="1"/>
  <c r="W34" i="1"/>
  <c r="AY87" i="1"/>
  <c r="AM83" i="1"/>
  <c r="L83" i="1"/>
  <c r="AM82" i="1"/>
  <c r="L82" i="1"/>
  <c r="AM80" i="1"/>
  <c r="L80" i="1"/>
  <c r="L78" i="1"/>
  <c r="L77" i="1"/>
  <c r="BK137" i="2" l="1"/>
  <c r="N138" i="2"/>
  <c r="N89" i="2" s="1"/>
  <c r="Y149" i="2"/>
  <c r="Y136" i="2" s="1"/>
  <c r="AX87" i="1"/>
  <c r="W33" i="1"/>
  <c r="N150" i="2"/>
  <c r="N92" i="2" s="1"/>
  <c r="W32" i="1"/>
  <c r="AW87" i="1"/>
  <c r="AK32" i="1" s="1"/>
  <c r="W136" i="2"/>
  <c r="AU88" i="1" s="1"/>
  <c r="AU87" i="1" s="1"/>
  <c r="M130" i="2"/>
  <c r="F133" i="2"/>
  <c r="AA197" i="2"/>
  <c r="AA149" i="2" s="1"/>
  <c r="AA136" i="2" s="1"/>
  <c r="Y216" i="2"/>
  <c r="W237" i="2"/>
  <c r="BK248" i="2"/>
  <c r="N248" i="2" s="1"/>
  <c r="N101" i="2" s="1"/>
  <c r="BK258" i="2"/>
  <c r="N258" i="2" s="1"/>
  <c r="N102" i="2" s="1"/>
  <c r="BK272" i="2"/>
  <c r="N272" i="2" s="1"/>
  <c r="N105" i="2" s="1"/>
  <c r="BK282" i="2"/>
  <c r="N282" i="2" s="1"/>
  <c r="N106" i="2" s="1"/>
  <c r="BK296" i="2"/>
  <c r="N296" i="2" s="1"/>
  <c r="N108" i="2" s="1"/>
  <c r="M32" i="2"/>
  <c r="AW88" i="1" s="1"/>
  <c r="BK216" i="2"/>
  <c r="N216" i="2" s="1"/>
  <c r="N97" i="2" s="1"/>
  <c r="W149" i="2"/>
  <c r="N137" i="2" l="1"/>
  <c r="N88" i="2" s="1"/>
  <c r="BK149" i="2"/>
  <c r="N149" i="2" s="1"/>
  <c r="N91" i="2" s="1"/>
  <c r="BK136" i="2" l="1"/>
  <c r="N136" i="2" s="1"/>
  <c r="N87" i="2" s="1"/>
  <c r="N117" i="2" l="1"/>
  <c r="BE117" i="2" s="1"/>
  <c r="N115" i="2"/>
  <c r="BE115" i="2" s="1"/>
  <c r="M26" i="2"/>
  <c r="N118" i="2"/>
  <c r="BE118" i="2" s="1"/>
  <c r="N116" i="2"/>
  <c r="BE116" i="2" s="1"/>
  <c r="N114" i="2"/>
  <c r="BE114" i="2" s="1"/>
  <c r="N113" i="2"/>
  <c r="BE113" i="2" l="1"/>
  <c r="N112" i="2"/>
  <c r="M27" i="2" l="1"/>
  <c r="L120" i="2"/>
  <c r="H31" i="2"/>
  <c r="AZ88" i="1" s="1"/>
  <c r="AZ87" i="1" s="1"/>
  <c r="M31" i="2"/>
  <c r="AV88" i="1" s="1"/>
  <c r="AT88" i="1" s="1"/>
  <c r="AV87" i="1" l="1"/>
  <c r="AS88" i="1"/>
  <c r="AS87" i="1" s="1"/>
  <c r="M29" i="2"/>
  <c r="L37" i="2" l="1"/>
  <c r="AG88" i="1"/>
  <c r="AT87" i="1"/>
  <c r="AN88" i="1" l="1"/>
  <c r="AG87" i="1"/>
  <c r="AK26" i="1" l="1"/>
  <c r="AG94" i="1"/>
  <c r="AG93" i="1"/>
  <c r="AG92" i="1"/>
  <c r="AG91" i="1"/>
  <c r="AN87" i="1"/>
  <c r="AV92" i="1" l="1"/>
  <c r="BY92" i="1" s="1"/>
  <c r="CD92" i="1"/>
  <c r="AV93" i="1"/>
  <c r="BY93" i="1" s="1"/>
  <c r="CD93" i="1"/>
  <c r="AN94" i="1"/>
  <c r="CD94" i="1"/>
  <c r="AV94" i="1"/>
  <c r="BY94" i="1" s="1"/>
  <c r="AV91" i="1"/>
  <c r="BY91" i="1" s="1"/>
  <c r="CD91" i="1"/>
  <c r="AG90" i="1"/>
  <c r="AN91" i="1"/>
  <c r="AK27" i="1" l="1"/>
  <c r="AK29" i="1" s="1"/>
  <c r="AG96" i="1"/>
  <c r="W31" i="1"/>
  <c r="AK31" i="1"/>
  <c r="AN93" i="1"/>
  <c r="AN92" i="1"/>
  <c r="AN90" i="1" s="1"/>
  <c r="AN96" i="1" s="1"/>
  <c r="AK37" i="1" l="1"/>
</calcChain>
</file>

<file path=xl/sharedStrings.xml><?xml version="1.0" encoding="utf-8"?>
<sst xmlns="http://schemas.openxmlformats.org/spreadsheetml/2006/main" count="2447" uniqueCount="731">
  <si>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</si>
  <si>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</si>
  <si>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</si>
  <si>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</si>
  <si>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</si>
  <si>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</si>
  <si>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</si>
  <si>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</si>
  <si>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</si>
  <si>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</si>
  <si>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</si>
  <si>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</si>
  <si>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</si>
  <si>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</si>
  <si>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</si>
  <si>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</si>
  <si>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</si>
  <si>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Mesto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</si>
  <si>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</si>
  <si>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</si>
  <si>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Stavební úpravy objektu č.p. 997</t>
  </si>
  <si>
    <t>JKSO:</t>
  </si>
  <si>
    <t/>
  </si>
  <si>
    <t>CC-CZ:</t>
  </si>
  <si>
    <t>Místo:</t>
  </si>
  <si>
    <t>parc.č. 1646, Nové Strašecí</t>
  </si>
  <si>
    <t>Datum:</t>
  </si>
  <si>
    <t>2. 5. 2018</t>
  </si>
  <si>
    <t>Objednatel:</t>
  </si>
  <si>
    <t>IČ:</t>
  </si>
  <si>
    <t>Město Nové Strašecí</t>
  </si>
  <si>
    <t>DIČ:</t>
  </si>
  <si>
    <t>Zhotovitel:</t>
  </si>
  <si>
    <t>Vyplň údaj</t>
  </si>
  <si>
    <t>Projektant:</t>
  </si>
  <si>
    <t>Lenka Jandová, Milan Brouk</t>
  </si>
  <si>
    <t>True</t>
  </si>
  <si>
    <t>Zpracovatel:</t>
  </si>
  <si>
    <t>Lenka Jandová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</si>
  <si>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</si>
  <si>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</si>
  <si>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</si>
  <si>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</si>
  <si>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</si>
  <si>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</si>
  <si>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</si>
  <si>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</si>
  <si>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</si>
  <si>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</si>
  <si>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</si>
  <si>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</si>
  <si>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</si>
  <si>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</si>
  <si>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</si>
  <si>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</si>
  <si>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</si>
  <si>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</si>
  <si>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</si>
  <si>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</si>
  <si>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</si>
  <si>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</si>
  <si>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</si>
  <si>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</si>
  <si>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</si>
  <si>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</si>
  <si>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</si>
  <si>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</si>
  <si>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</si>
  <si>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</si>
  <si>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</si>
  <si>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</si>
  <si>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</si>
  <si>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</si>
  <si>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</si>
  <si>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</si>
  <si>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</si>
  <si>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</si>
  <si>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</si>
  <si>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</si>
  <si>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</si>
  <si>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</si>
  <si>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{59d6a31f-c351-464f-a17f-001db80fed25}</t>
  </si>
  <si>
    <t>{00000000-0000-0000-0000-000000000000}</t>
  </si>
  <si>
    <t>/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</si>
  <si>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</si>
  <si>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</si>
  <si>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</si>
  <si>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</si>
  <si>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</si>
  <si>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</si>
  <si>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</si>
  <si>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</si>
  <si>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</si>
  <si>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</si>
  <si>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</si>
  <si>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</si>
  <si>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</si>
  <si>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</si>
  <si>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</si>
  <si>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</si>
  <si>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</si>
  <si>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</si>
  <si>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</si>
  <si>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</si>
  <si>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</si>
  <si>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</si>
  <si>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</si>
  <si>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</si>
  <si>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</si>
  <si>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</si>
  <si>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</si>
  <si>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</si>
  <si>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</si>
  <si>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</si>
  <si>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</si>
  <si>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724 - Zdravotechnika - strojní vybavení</t>
  </si>
  <si>
    <t xml:space="preserve">    725 - Zdravotechnika - zařizovací předměty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</si>
  <si>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</si>
  <si>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</si>
  <si>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</si>
  <si>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</si>
  <si>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</si>
  <si>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</si>
  <si>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</si>
  <si>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</si>
  <si>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</si>
  <si>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</si>
  <si>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</si>
  <si>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</si>
  <si>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</si>
  <si>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VRN4 - Inženýrská činnost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</si>
  <si>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</si>
  <si>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</si>
  <si>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</si>
  <si>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</si>
  <si>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</si>
  <si>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</si>
  <si>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</si>
  <si>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</si>
  <si>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</si>
  <si>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</si>
  <si>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</si>
  <si>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</si>
  <si>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</si>
  <si>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</si>
  <si>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</si>
  <si>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</si>
  <si>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</si>
  <si>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</si>
  <si>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</si>
  <si>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</si>
  <si>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</si>
  <si>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</si>
  <si>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</si>
  <si>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</si>
  <si>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</si>
  <si>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968062374</t>
  </si>
  <si>
    <t>Vybourání dřevěných rámů oken zdvojených včetně křídel pl do 1 m2</t>
  </si>
  <si>
    <t>m2</t>
  </si>
  <si>
    <t>4</t>
  </si>
  <si>
    <t>775352180</t>
  </si>
  <si>
    <t>968072455</t>
  </si>
  <si>
    <t>Vybourání kovových dveřních zárubní pl do 2 m2</t>
  </si>
  <si>
    <t>1242773138</t>
  </si>
  <si>
    <t>3</t>
  </si>
  <si>
    <t>977151113</t>
  </si>
  <si>
    <t>Jádrové vrty diamantovými korunkami do D 50 mm do stavebních materiálů</t>
  </si>
  <si>
    <t>m</t>
  </si>
  <si>
    <t>-2133181738</t>
  </si>
  <si>
    <t>977151118</t>
  </si>
  <si>
    <t>Jádrové vrty diamantovými korunkami do D 100 mm do stavebních materiálů</t>
  </si>
  <si>
    <t>-1100202665</t>
  </si>
  <si>
    <t>5</t>
  </si>
  <si>
    <t>977151121</t>
  </si>
  <si>
    <t>Jádrové vrty diamantovými korunkami do D 120 mm do stavebních materiálů</t>
  </si>
  <si>
    <t>-2110212901</t>
  </si>
  <si>
    <t>6</t>
  </si>
  <si>
    <t>997013211</t>
  </si>
  <si>
    <t>Vnitrostaveništní doprava suti a vybouraných hmot pro budovy v do 6 m ručně</t>
  </si>
  <si>
    <t>t</t>
  </si>
  <si>
    <t>502958200</t>
  </si>
  <si>
    <t>7</t>
  </si>
  <si>
    <t>997013501</t>
  </si>
  <si>
    <t>Odvoz suti a vybouraných hmot na skládku nebo meziskládku do 1 km se složením</t>
  </si>
  <si>
    <t>1652491951</t>
  </si>
  <si>
    <t>8</t>
  </si>
  <si>
    <t>997013509</t>
  </si>
  <si>
    <t>Příplatek k odvozu suti a vybouraných hmot na skládku ZKD 1 km přes 1 km</t>
  </si>
  <si>
    <t>1283012709</t>
  </si>
  <si>
    <t>9</t>
  </si>
  <si>
    <t>997013831</t>
  </si>
  <si>
    <t>Poplatek za uložení stavebního směsného odpadu na skládce (skládkovné)</t>
  </si>
  <si>
    <t>2116934176</t>
  </si>
  <si>
    <t>10</t>
  </si>
  <si>
    <t>721174042</t>
  </si>
  <si>
    <t>Potrubí kanalizační z PP připojovací systém HT DN 40</t>
  </si>
  <si>
    <t>16</t>
  </si>
  <si>
    <t>-1521386210</t>
  </si>
  <si>
    <t>11</t>
  </si>
  <si>
    <t>721174043</t>
  </si>
  <si>
    <t>Potrubí kanalizační z PP připojovací systém HT DN 50</t>
  </si>
  <si>
    <t>-2079679407</t>
  </si>
  <si>
    <t>12</t>
  </si>
  <si>
    <t>721174044</t>
  </si>
  <si>
    <t>Potrubí kanalizační z PP připojovací systém HT DN 70</t>
  </si>
  <si>
    <t>802614651</t>
  </si>
  <si>
    <t>13</t>
  </si>
  <si>
    <t>M</t>
  </si>
  <si>
    <t>286156030</t>
  </si>
  <si>
    <t>čistící tvarovka HTRE, DN 100</t>
  </si>
  <si>
    <t>kus</t>
  </si>
  <si>
    <t>32</t>
  </si>
  <si>
    <t>1407036363</t>
  </si>
  <si>
    <t>14</t>
  </si>
  <si>
    <t>721174045</t>
  </si>
  <si>
    <t>Potrubí kanalizační z PP připojovací systém HT DN 100</t>
  </si>
  <si>
    <t>1402568395</t>
  </si>
  <si>
    <t>721211401</t>
  </si>
  <si>
    <t>Vpusť podlahová s vodorovným odtokem DN 40/50</t>
  </si>
  <si>
    <t>25514761</t>
  </si>
  <si>
    <t>721226521</t>
  </si>
  <si>
    <t>Zápachová uzávěrka nástěnná pro pračku a myčku DN 40</t>
  </si>
  <si>
    <t>-628872260</t>
  </si>
  <si>
    <t>17</t>
  </si>
  <si>
    <t>721274124</t>
  </si>
  <si>
    <t>Přivzdušňovací ventil vnitřní odpadních potrubí DN 110</t>
  </si>
  <si>
    <t>-1364142816</t>
  </si>
  <si>
    <t>18</t>
  </si>
  <si>
    <t>721290111</t>
  </si>
  <si>
    <t>Zkouška těsnosti potrubí kanalizace vodou do DN 125</t>
  </si>
  <si>
    <t>2122817473</t>
  </si>
  <si>
    <t>19</t>
  </si>
  <si>
    <t>721290901</t>
  </si>
  <si>
    <t>Demotnáže</t>
  </si>
  <si>
    <t>soub</t>
  </si>
  <si>
    <t>-1920702949</t>
  </si>
  <si>
    <t>20</t>
  </si>
  <si>
    <t>721290902</t>
  </si>
  <si>
    <t>Stavební přípomoce</t>
  </si>
  <si>
    <t>747912392</t>
  </si>
  <si>
    <t>998721101</t>
  </si>
  <si>
    <t>Přesun hmot tonážní pro vnitřní kanalizace v objektech v do 6 m</t>
  </si>
  <si>
    <t>-704076314</t>
  </si>
  <si>
    <t>22</t>
  </si>
  <si>
    <t>998721181</t>
  </si>
  <si>
    <t>Příplatek k přesunu hmot tonážní 721 prováděný bez použití mechanizace</t>
  </si>
  <si>
    <t>-1113772145</t>
  </si>
  <si>
    <t>23</t>
  </si>
  <si>
    <t>722174021</t>
  </si>
  <si>
    <t>Potrubí vodovodní plastové PPR svar polyfuze PN 20 D 16 x 2,7 mm</t>
  </si>
  <si>
    <t>-1919266287</t>
  </si>
  <si>
    <t>24</t>
  </si>
  <si>
    <t>722174022</t>
  </si>
  <si>
    <t>Potrubí vodovodní plastové PPR svar polyfuze PN 20 D 20 x 3,4 mm</t>
  </si>
  <si>
    <t>-1428370392</t>
  </si>
  <si>
    <t>25</t>
  </si>
  <si>
    <t>722174023</t>
  </si>
  <si>
    <t>Potrubí vodovodní plastové PPR svar polyfuze PN 20 D 25 x 4,2 mm</t>
  </si>
  <si>
    <t>-1409647649</t>
  </si>
  <si>
    <t>26</t>
  </si>
  <si>
    <t>722181231</t>
  </si>
  <si>
    <t>Ochrana vodovodního potrubí přilepenými termoizolačními trubicemi z PE tl do 13 mm DN do 22 mm</t>
  </si>
  <si>
    <t>231027179</t>
  </si>
  <si>
    <t>27</t>
  </si>
  <si>
    <t>722181232</t>
  </si>
  <si>
    <t>Ochrana vodovodního potrubí přilepenými termoizolačními trubicemi z PE tl do 13 mm DN do 45 mm</t>
  </si>
  <si>
    <t>742700032</t>
  </si>
  <si>
    <t>28</t>
  </si>
  <si>
    <t>722239100</t>
  </si>
  <si>
    <t>Montáž armatur vodovodních</t>
  </si>
  <si>
    <t>-222310634</t>
  </si>
  <si>
    <t>29</t>
  </si>
  <si>
    <t>551408201</t>
  </si>
  <si>
    <t>kulový uzávěr</t>
  </si>
  <si>
    <t>705939396</t>
  </si>
  <si>
    <t>30</t>
  </si>
  <si>
    <t>551408202</t>
  </si>
  <si>
    <t>kulový uzávěr s vypouštěním</t>
  </si>
  <si>
    <t>541644316</t>
  </si>
  <si>
    <t>31</t>
  </si>
  <si>
    <t>551408203</t>
  </si>
  <si>
    <t>rohový ventil pračkovž</t>
  </si>
  <si>
    <t>-1737894516</t>
  </si>
  <si>
    <t>551408204</t>
  </si>
  <si>
    <t>rohový ventil 3/4"</t>
  </si>
  <si>
    <t>1524677612</t>
  </si>
  <si>
    <t>33</t>
  </si>
  <si>
    <t>72229001</t>
  </si>
  <si>
    <t>Demontáže</t>
  </si>
  <si>
    <t>-1760241869</t>
  </si>
  <si>
    <t>34</t>
  </si>
  <si>
    <t>72229002</t>
  </si>
  <si>
    <t>1897998611</t>
  </si>
  <si>
    <t>35</t>
  </si>
  <si>
    <t>998722101</t>
  </si>
  <si>
    <t>Přesun hmot tonážní pro vnitřní vodovod v objektech v do 6 m</t>
  </si>
  <si>
    <t>-272200696</t>
  </si>
  <si>
    <t>36</t>
  </si>
  <si>
    <t>998722181</t>
  </si>
  <si>
    <t>Příplatek k přesunu hmot tonážní 722 prováděný bez použití mechanizace</t>
  </si>
  <si>
    <t>-20198763</t>
  </si>
  <si>
    <t>37</t>
  </si>
  <si>
    <t>723-103</t>
  </si>
  <si>
    <t>Chráničky, drobný a spojovací materiál</t>
  </si>
  <si>
    <t>soubor</t>
  </si>
  <si>
    <t>-1965182022</t>
  </si>
  <si>
    <t>38</t>
  </si>
  <si>
    <t>723111202</t>
  </si>
  <si>
    <t>Potrubí ocelové závitové černé bezešvé svařované běžné DN 15</t>
  </si>
  <si>
    <t>-162941365</t>
  </si>
  <si>
    <t>39</t>
  </si>
  <si>
    <t>723111204</t>
  </si>
  <si>
    <t>Potrubí ocelové závitové černé bezešvé svařované běžné DN 25</t>
  </si>
  <si>
    <t>790567744</t>
  </si>
  <si>
    <t>40</t>
  </si>
  <si>
    <t>723190100</t>
  </si>
  <si>
    <t>Pružný spoj - bezpečnostní hadice</t>
  </si>
  <si>
    <t>1821708546</t>
  </si>
  <si>
    <t>41</t>
  </si>
  <si>
    <t>723229100</t>
  </si>
  <si>
    <t>Montáž armatur plynovodních ostatní typ</t>
  </si>
  <si>
    <t>1068036276</t>
  </si>
  <si>
    <t>42</t>
  </si>
  <si>
    <t>551344701</t>
  </si>
  <si>
    <t>plynový kohout DN 25</t>
  </si>
  <si>
    <t>-1924782427</t>
  </si>
  <si>
    <t>43</t>
  </si>
  <si>
    <t>551344702</t>
  </si>
  <si>
    <t>plynový kohout DN 15</t>
  </si>
  <si>
    <t>1704143611</t>
  </si>
  <si>
    <t>44</t>
  </si>
  <si>
    <t>723229101</t>
  </si>
  <si>
    <t>Montáž - ostatní</t>
  </si>
  <si>
    <t>514799946</t>
  </si>
  <si>
    <t>45</t>
  </si>
  <si>
    <t>551344101</t>
  </si>
  <si>
    <t>autonomní detektor hořlavých plynů</t>
  </si>
  <si>
    <t>-1636103558</t>
  </si>
  <si>
    <t>46</t>
  </si>
  <si>
    <t>551344102</t>
  </si>
  <si>
    <t>sestava odvodu spalin a přívodu vzduchu 80/125</t>
  </si>
  <si>
    <t>669225094</t>
  </si>
  <si>
    <t>47</t>
  </si>
  <si>
    <t>723-101</t>
  </si>
  <si>
    <t>-920772575</t>
  </si>
  <si>
    <t>48</t>
  </si>
  <si>
    <t>723-102</t>
  </si>
  <si>
    <t>-754887688</t>
  </si>
  <si>
    <t>49</t>
  </si>
  <si>
    <t>998723101</t>
  </si>
  <si>
    <t>Přesun hmot tonážní pro vnitřní plynovod v objektech v do 6 m</t>
  </si>
  <si>
    <t>675493015</t>
  </si>
  <si>
    <t>50</t>
  </si>
  <si>
    <t>998723181</t>
  </si>
  <si>
    <t>Příplatek k přesunu hmot tonážní 723 prováděný bez použití mechanizace</t>
  </si>
  <si>
    <t>1168636320</t>
  </si>
  <si>
    <t>51</t>
  </si>
  <si>
    <t>724242211</t>
  </si>
  <si>
    <t>Filtr domácí na studenou vodu G 3/4" se zpětným proplachem</t>
  </si>
  <si>
    <t>126216035</t>
  </si>
  <si>
    <t>52</t>
  </si>
  <si>
    <t>998724102</t>
  </si>
  <si>
    <t>Přesun hmot tonážní pro strojní vybavení v objektech v do 12 m</t>
  </si>
  <si>
    <t>-715709328</t>
  </si>
  <si>
    <t>53</t>
  </si>
  <si>
    <t>725110814</t>
  </si>
  <si>
    <t>Demontáž klozetu Kombi, odsávací</t>
  </si>
  <si>
    <t>1387553797</t>
  </si>
  <si>
    <t>54</t>
  </si>
  <si>
    <t>725119122</t>
  </si>
  <si>
    <t>Montáž klozetových mís kombi</t>
  </si>
  <si>
    <t>-436718087</t>
  </si>
  <si>
    <t>55</t>
  </si>
  <si>
    <t>642320511</t>
  </si>
  <si>
    <t>kombiklozet keramický vč. sedátka bílý</t>
  </si>
  <si>
    <t>-2037022473</t>
  </si>
  <si>
    <t>56</t>
  </si>
  <si>
    <t>725210821</t>
  </si>
  <si>
    <t>Demontáž umyvadel bez výtokových armatur</t>
  </si>
  <si>
    <t>1444480351</t>
  </si>
  <si>
    <t>57</t>
  </si>
  <si>
    <t>725219101</t>
  </si>
  <si>
    <t>Montáž umyvadla připevněného na konzoly</t>
  </si>
  <si>
    <t>824287258</t>
  </si>
  <si>
    <t>58</t>
  </si>
  <si>
    <t>642110051</t>
  </si>
  <si>
    <t>umyvadlo bílé</t>
  </si>
  <si>
    <t>-86360251</t>
  </si>
  <si>
    <t>59</t>
  </si>
  <si>
    <t>725249103</t>
  </si>
  <si>
    <t>Montáž koutu sprchového</t>
  </si>
  <si>
    <t>775932449</t>
  </si>
  <si>
    <t>60</t>
  </si>
  <si>
    <t>554840331</t>
  </si>
  <si>
    <t>kout sprchový s dveřmi</t>
  </si>
  <si>
    <t>-1147943367</t>
  </si>
  <si>
    <t>61</t>
  </si>
  <si>
    <t>725310821</t>
  </si>
  <si>
    <t>Demontáž dřez jednoduchý na ocelové konzole bez výtokových armatur</t>
  </si>
  <si>
    <t>2114795785</t>
  </si>
  <si>
    <t>62</t>
  </si>
  <si>
    <t>725319111</t>
  </si>
  <si>
    <t>Montáž dřezu ostatních typů</t>
  </si>
  <si>
    <t>-1834615285</t>
  </si>
  <si>
    <t>63</t>
  </si>
  <si>
    <t>552310890</t>
  </si>
  <si>
    <t>dřez nerez s</t>
  </si>
  <si>
    <t>1371605438</t>
  </si>
  <si>
    <t>64</t>
  </si>
  <si>
    <t>725820801</t>
  </si>
  <si>
    <t xml:space="preserve">Demontáž baterie </t>
  </si>
  <si>
    <t>670189867</t>
  </si>
  <si>
    <t>65</t>
  </si>
  <si>
    <t>725829131</t>
  </si>
  <si>
    <t>Montáž baterie umyvadlové stojánkové G 1/2 ostatní typ</t>
  </si>
  <si>
    <t>1557853801</t>
  </si>
  <si>
    <t>66</t>
  </si>
  <si>
    <t>551440061</t>
  </si>
  <si>
    <t xml:space="preserve">baterie umyvadlová </t>
  </si>
  <si>
    <t>445856622</t>
  </si>
  <si>
    <t>67</t>
  </si>
  <si>
    <t>725849411</t>
  </si>
  <si>
    <t>Montáž baterie sprchové nástěnné s nastavitelnou výškou sprchy</t>
  </si>
  <si>
    <t>-81880479</t>
  </si>
  <si>
    <t>68</t>
  </si>
  <si>
    <t>551455001</t>
  </si>
  <si>
    <t xml:space="preserve">baterie sprchová </t>
  </si>
  <si>
    <t>-1263100533</t>
  </si>
  <si>
    <t>69</t>
  </si>
  <si>
    <t>998725102</t>
  </si>
  <si>
    <t>Přesun hmot tonážní pro zařizovací předměty v objektech v do 12 m</t>
  </si>
  <si>
    <t>1744360025</t>
  </si>
  <si>
    <t>70</t>
  </si>
  <si>
    <t>998725181</t>
  </si>
  <si>
    <t>Příplatek k přesunu hmot tonážní 725 prováděný bez použití mechanizace</t>
  </si>
  <si>
    <t>204104580</t>
  </si>
  <si>
    <t>71</t>
  </si>
  <si>
    <t>070001003</t>
  </si>
  <si>
    <t>Demontáže ÚT</t>
  </si>
  <si>
    <t>1024</t>
  </si>
  <si>
    <t>2078787626</t>
  </si>
  <si>
    <t>72</t>
  </si>
  <si>
    <t>070001004</t>
  </si>
  <si>
    <t>Stavební přípomoce ÚT</t>
  </si>
  <si>
    <t>935425311</t>
  </si>
  <si>
    <t>73</t>
  </si>
  <si>
    <t>731244492</t>
  </si>
  <si>
    <t>Montáž kotle ocelového závěsného na plyn kondenzačního o výkonu do 20 kW</t>
  </si>
  <si>
    <t>-1150334468</t>
  </si>
  <si>
    <t>74</t>
  </si>
  <si>
    <t>484176961</t>
  </si>
  <si>
    <t>kotel plynový kondenzační kombin. se zásobníkem TUV 75 , THRs 2-17M-75V 2,5-18,3 kW</t>
  </si>
  <si>
    <t>51995281</t>
  </si>
  <si>
    <t>75</t>
  </si>
  <si>
    <t>070001001</t>
  </si>
  <si>
    <t>Uvedení do provozu, Zaregolvání systému, zaškolení obsluhy</t>
  </si>
  <si>
    <t>-156026660</t>
  </si>
  <si>
    <t>76</t>
  </si>
  <si>
    <t>070001002</t>
  </si>
  <si>
    <t>Měření a regulecw</t>
  </si>
  <si>
    <t>1501686116</t>
  </si>
  <si>
    <t>77</t>
  </si>
  <si>
    <t>732331610</t>
  </si>
  <si>
    <t>Nádoba tlaková Aquamat 3L</t>
  </si>
  <si>
    <t>1916493786</t>
  </si>
  <si>
    <t>78</t>
  </si>
  <si>
    <t>732331613</t>
  </si>
  <si>
    <t>Nádoba tlaková expanzní s membránou závitové připojení PN 0,6 o objemu 18 litrů</t>
  </si>
  <si>
    <t>-1618814839</t>
  </si>
  <si>
    <t>79</t>
  </si>
  <si>
    <t>732331770</t>
  </si>
  <si>
    <t>Zabezpečovací satsava zásobníku</t>
  </si>
  <si>
    <t>1298311116</t>
  </si>
  <si>
    <t>80</t>
  </si>
  <si>
    <t>733222101</t>
  </si>
  <si>
    <t>Potrubí měděné polotvrdé  D 12x1</t>
  </si>
  <si>
    <t>1173989831</t>
  </si>
  <si>
    <t>81</t>
  </si>
  <si>
    <t>733222103</t>
  </si>
  <si>
    <t>Potrubí měděné  D 18x1</t>
  </si>
  <si>
    <t>-882912987</t>
  </si>
  <si>
    <t>82</t>
  </si>
  <si>
    <t>733222402</t>
  </si>
  <si>
    <t>Potrubí měděné  D 15x1</t>
  </si>
  <si>
    <t>809330657</t>
  </si>
  <si>
    <t>83</t>
  </si>
  <si>
    <t>733222404</t>
  </si>
  <si>
    <t>Potrubí měděné  D 22x1</t>
  </si>
  <si>
    <t>1586189252</t>
  </si>
  <si>
    <t>84</t>
  </si>
  <si>
    <t>733222405</t>
  </si>
  <si>
    <t>Potrubí měděné  D 28x1,5</t>
  </si>
  <si>
    <t>-1694906267</t>
  </si>
  <si>
    <t>85</t>
  </si>
  <si>
    <t>733291101</t>
  </si>
  <si>
    <t>Zkouška těsnosti potrubí měděné do D 35x1,5</t>
  </si>
  <si>
    <t>1124604475</t>
  </si>
  <si>
    <t>86</t>
  </si>
  <si>
    <t>733390104</t>
  </si>
  <si>
    <t>Ochrana potrubí primátrních okruhů tepelně izolačními trubicemi z kaučuku tl.13 mm D do 38 mm</t>
  </si>
  <si>
    <t>1230915190</t>
  </si>
  <si>
    <t>87</t>
  </si>
  <si>
    <t>998733102</t>
  </si>
  <si>
    <t>Přesun hmot tonážní pro rozvody potrubí v objektech v do 12 m</t>
  </si>
  <si>
    <t>317269567</t>
  </si>
  <si>
    <t>88</t>
  </si>
  <si>
    <t>998733181</t>
  </si>
  <si>
    <t>Příplatek k přesunu hmot tonážní 733 prováděný bez použití mechanizace</t>
  </si>
  <si>
    <t>-134711500</t>
  </si>
  <si>
    <t>89</t>
  </si>
  <si>
    <t>734229100</t>
  </si>
  <si>
    <t>Montáž armatury</t>
  </si>
  <si>
    <t>359132094</t>
  </si>
  <si>
    <t>90</t>
  </si>
  <si>
    <t>551212201</t>
  </si>
  <si>
    <t>termostatický ventil Danfoss Ra-N</t>
  </si>
  <si>
    <t>-400403489</t>
  </si>
  <si>
    <t>91</t>
  </si>
  <si>
    <t>551212202</t>
  </si>
  <si>
    <t>termostatická hlavice</t>
  </si>
  <si>
    <t>-2015447168</t>
  </si>
  <si>
    <t>92</t>
  </si>
  <si>
    <t>551212203</t>
  </si>
  <si>
    <t>radiátorové regulačně uzavírací šroubení Danfoss RLV</t>
  </si>
  <si>
    <t>1083914259</t>
  </si>
  <si>
    <t>93</t>
  </si>
  <si>
    <t>551212204</t>
  </si>
  <si>
    <t xml:space="preserve">kulový kohout </t>
  </si>
  <si>
    <t>364112619</t>
  </si>
  <si>
    <t>94</t>
  </si>
  <si>
    <t>551212205</t>
  </si>
  <si>
    <t>kulový kohout vypouštěcí</t>
  </si>
  <si>
    <t>1755095705</t>
  </si>
  <si>
    <t>95</t>
  </si>
  <si>
    <t>551212206</t>
  </si>
  <si>
    <t>připojovací armatura HM</t>
  </si>
  <si>
    <t>1160056742</t>
  </si>
  <si>
    <t>96</t>
  </si>
  <si>
    <t>551294941</t>
  </si>
  <si>
    <t>filtr topné vody</t>
  </si>
  <si>
    <t>1526842361</t>
  </si>
  <si>
    <t>97</t>
  </si>
  <si>
    <t>998734101</t>
  </si>
  <si>
    <t>Přesun hmot tonážní pro armatury v objektech v do 6 m</t>
  </si>
  <si>
    <t>1556400333</t>
  </si>
  <si>
    <t>98</t>
  </si>
  <si>
    <t>998734181</t>
  </si>
  <si>
    <t>Příplatek k přesunu hmot tonážní 734 prováděný bez použití mechanizace</t>
  </si>
  <si>
    <t>1831364125</t>
  </si>
  <si>
    <t>99</t>
  </si>
  <si>
    <t>735111420</t>
  </si>
  <si>
    <t>Otopné těleso litinové článkové Termo 500/90 se základním nátěrem /0,195 m2/kus/</t>
  </si>
  <si>
    <t>70832019</t>
  </si>
  <si>
    <t>100</t>
  </si>
  <si>
    <t>735111421</t>
  </si>
  <si>
    <t>Otopné těleso litinové článkové Termo 500/130 se základním nátěrem /0,254m2/kus/</t>
  </si>
  <si>
    <t>376208483</t>
  </si>
  <si>
    <t>101</t>
  </si>
  <si>
    <t>735164511</t>
  </si>
  <si>
    <t>Montáž otopného tělesa trubkového  na stěnu výšky tělesa do 1500 mm</t>
  </si>
  <si>
    <t>-778266829</t>
  </si>
  <si>
    <t>102</t>
  </si>
  <si>
    <t>541530411</t>
  </si>
  <si>
    <t>těleso trubkové KRCM 1500. 600</t>
  </si>
  <si>
    <t>1041959836</t>
  </si>
  <si>
    <t>103</t>
  </si>
  <si>
    <t>735531000</t>
  </si>
  <si>
    <t>Montáž prosotorového termostatu vč. čidla</t>
  </si>
  <si>
    <t>-1978840257</t>
  </si>
  <si>
    <t>104</t>
  </si>
  <si>
    <t>286163341</t>
  </si>
  <si>
    <t>termostat prostorový QAA 75</t>
  </si>
  <si>
    <t>-1493260637</t>
  </si>
  <si>
    <t>105</t>
  </si>
  <si>
    <t>286163342</t>
  </si>
  <si>
    <t>čidlo vnější teploty QAC 34</t>
  </si>
  <si>
    <t>1227787054</t>
  </si>
  <si>
    <t>106</t>
  </si>
  <si>
    <t>998735102</t>
  </si>
  <si>
    <t>Přesun hmot tonážní pro otopná tělesa v objektech v do 12 m</t>
  </si>
  <si>
    <t>-1507232028</t>
  </si>
  <si>
    <t>107</t>
  </si>
  <si>
    <t>998735181</t>
  </si>
  <si>
    <t>Příplatek k přesunu hmot tonážní 735 prováděný bez použití mechanizace</t>
  </si>
  <si>
    <t>154041437</t>
  </si>
  <si>
    <t>108</t>
  </si>
  <si>
    <t>751111010</t>
  </si>
  <si>
    <t>Mtž ventilátoru</t>
  </si>
  <si>
    <t>-1498749802</t>
  </si>
  <si>
    <t>109</t>
  </si>
  <si>
    <t>429141021</t>
  </si>
  <si>
    <t>ventilátor</t>
  </si>
  <si>
    <t>1902075090</t>
  </si>
  <si>
    <t>110</t>
  </si>
  <si>
    <t>751510040</t>
  </si>
  <si>
    <t>Vzduchotechnické potrubí odvětrávací</t>
  </si>
  <si>
    <t>-1564366791</t>
  </si>
  <si>
    <t>111</t>
  </si>
  <si>
    <t>763111331</t>
  </si>
  <si>
    <t>Doplnění SDK příčky v místě dveřního otvoru</t>
  </si>
  <si>
    <t>-1463711958</t>
  </si>
  <si>
    <t>112</t>
  </si>
  <si>
    <t>763111350</t>
  </si>
  <si>
    <t>Doplnění opláštění v místě odkouření kotle / po demontáži okna 0,5x0,5m/</t>
  </si>
  <si>
    <t>-855158294</t>
  </si>
  <si>
    <t>113</t>
  </si>
  <si>
    <t>763111360</t>
  </si>
  <si>
    <t>Doplnění nosného roštu v obvod plášti pro osazení kotle</t>
  </si>
  <si>
    <t>-1916059358</t>
  </si>
  <si>
    <t>114</t>
  </si>
  <si>
    <t>763121221</t>
  </si>
  <si>
    <t>SDK stěna předsazená deska 1x H2 tl 12,5 mm lepené celoplošně bez nosné kce</t>
  </si>
  <si>
    <t>-57518171</t>
  </si>
  <si>
    <t>115</t>
  </si>
  <si>
    <t>763121428</t>
  </si>
  <si>
    <t>SDK stěna předsazená tl 87,5 mm profil CW+UW 75 deska 1xH2 12,5 TI 40 mm EI 30</t>
  </si>
  <si>
    <t>157291767</t>
  </si>
  <si>
    <t>116</t>
  </si>
  <si>
    <t>998763301</t>
  </si>
  <si>
    <t>Přesun hmot tonážní pro sádrokartonové konstrukce v objektech v do 6 m</t>
  </si>
  <si>
    <t>1360761399</t>
  </si>
  <si>
    <t>117</t>
  </si>
  <si>
    <t>998763381</t>
  </si>
  <si>
    <t>Příplatek k přesunu hmot tonážní 763 SDK prováděný bez použití mechanizace</t>
  </si>
  <si>
    <t>-1232030130</t>
  </si>
  <si>
    <t>118</t>
  </si>
  <si>
    <t>766663915</t>
  </si>
  <si>
    <t>Oprava dveřních křídel seříznutí křídla</t>
  </si>
  <si>
    <t>-2123184209</t>
  </si>
  <si>
    <t>119</t>
  </si>
  <si>
    <t>771573115</t>
  </si>
  <si>
    <t>Montáž podlah keramických režných hladkých lepených do 22 ks/m2</t>
  </si>
  <si>
    <t>-555645129</t>
  </si>
  <si>
    <t>120</t>
  </si>
  <si>
    <t>597614001</t>
  </si>
  <si>
    <t>keramická dlažba</t>
  </si>
  <si>
    <t>-1933133086</t>
  </si>
  <si>
    <t>121</t>
  </si>
  <si>
    <t>771591111</t>
  </si>
  <si>
    <t>Podlahy penetrace podkladu</t>
  </si>
  <si>
    <t>1011007129</t>
  </si>
  <si>
    <t>122</t>
  </si>
  <si>
    <t>771591171</t>
  </si>
  <si>
    <t>Montáž profilu ukončujícího pro plynulý přechod (dlažby s kobercem apod.)</t>
  </si>
  <si>
    <t>-968451824</t>
  </si>
  <si>
    <t>123</t>
  </si>
  <si>
    <t>590541001</t>
  </si>
  <si>
    <t>profil přechodový AL</t>
  </si>
  <si>
    <t>-117224505</t>
  </si>
  <si>
    <t>124</t>
  </si>
  <si>
    <t>771990111</t>
  </si>
  <si>
    <t>Vyrovnání podkladu samonivelační stěrkou tl 4 mm pevnosti 15 Mpa</t>
  </si>
  <si>
    <t>-1181015236</t>
  </si>
  <si>
    <t>125</t>
  </si>
  <si>
    <t>771990191</t>
  </si>
  <si>
    <t>Příplatek k vyrovnání podkladu dlažby samonivelační stěrkou pevnosti 15 Mpa ZKD 1 mm tloušťky</t>
  </si>
  <si>
    <t>-1761844201</t>
  </si>
  <si>
    <t>126</t>
  </si>
  <si>
    <t>998771101</t>
  </si>
  <si>
    <t>Přesun hmot tonážní pro podlahy z dlaždic v objektech v do 6 m</t>
  </si>
  <si>
    <t>952908385</t>
  </si>
  <si>
    <t>127</t>
  </si>
  <si>
    <t>998771181</t>
  </si>
  <si>
    <t>Příplatek k přesunu hmot tonážní 771 prováděný bez použití mechanizace</t>
  </si>
  <si>
    <t>-1023911977</t>
  </si>
  <si>
    <t>128</t>
  </si>
  <si>
    <t>776201811</t>
  </si>
  <si>
    <t>Demontáž lepených povlakových podlah bez podložky ručně</t>
  </si>
  <si>
    <t>365443133</t>
  </si>
  <si>
    <t>129</t>
  </si>
  <si>
    <t>776410811</t>
  </si>
  <si>
    <t>Odstranění soklíků a lišt pryžových nebo plastových</t>
  </si>
  <si>
    <t>1273851029</t>
  </si>
  <si>
    <t>130</t>
  </si>
  <si>
    <t>776501811</t>
  </si>
  <si>
    <t>Demontáž povlakových podlahovin ze stěn výšky do 2 m</t>
  </si>
  <si>
    <t>-753842157</t>
  </si>
  <si>
    <t>131</t>
  </si>
  <si>
    <t>776991821</t>
  </si>
  <si>
    <t>Odstranění lepidla ručně z podlah</t>
  </si>
  <si>
    <t>1150524229</t>
  </si>
  <si>
    <t>132</t>
  </si>
  <si>
    <t>781473114</t>
  </si>
  <si>
    <t>Montáž obkladů vnitřních keramických hladkých do 22 ks/m2 lepených standardním lepidlem</t>
  </si>
  <si>
    <t>-1053721617</t>
  </si>
  <si>
    <t>133</t>
  </si>
  <si>
    <t>597610001</t>
  </si>
  <si>
    <t>keramický obklad</t>
  </si>
  <si>
    <t>-1676188457</t>
  </si>
  <si>
    <t>134</t>
  </si>
  <si>
    <t>781479191</t>
  </si>
  <si>
    <t>Příplatek k montáži obkladů vnitřních keramických hladkých za plochu do 10 m2</t>
  </si>
  <si>
    <t>-1860724125</t>
  </si>
  <si>
    <t>135</t>
  </si>
  <si>
    <t>781493111</t>
  </si>
  <si>
    <t>Plastové profily rohové lepené standardním lepidlem</t>
  </si>
  <si>
    <t>-369705588</t>
  </si>
  <si>
    <t>136</t>
  </si>
  <si>
    <t>781493511</t>
  </si>
  <si>
    <t>Plastové profily ukončovací lepené standardním lepidlem</t>
  </si>
  <si>
    <t>1229915823</t>
  </si>
  <si>
    <t>137</t>
  </si>
  <si>
    <t>781495111</t>
  </si>
  <si>
    <t>Penetrace podkladu vnitřních obkladů</t>
  </si>
  <si>
    <t>1839979178</t>
  </si>
  <si>
    <t>138</t>
  </si>
  <si>
    <t>998781101</t>
  </si>
  <si>
    <t>Přesun hmot tonážní pro obklady keramické v objektech v do 6 m</t>
  </si>
  <si>
    <t>187602801</t>
  </si>
  <si>
    <t>139</t>
  </si>
  <si>
    <t>998781181</t>
  </si>
  <si>
    <t>Příplatek k přesunu hmot tonážní 781 prováděný bez použití mechanizace</t>
  </si>
  <si>
    <t>598810819</t>
  </si>
  <si>
    <t>140</t>
  </si>
  <si>
    <t>784121001</t>
  </si>
  <si>
    <t>Oškrabání malby v mísnostech výšky do 3,80 m</t>
  </si>
  <si>
    <t>-747663994</t>
  </si>
  <si>
    <t>141</t>
  </si>
  <si>
    <t>784181121</t>
  </si>
  <si>
    <t>Hloubková jednonásobná penetrace podkladu v místnostech výšky do 3,80 m</t>
  </si>
  <si>
    <t>-1943313830</t>
  </si>
  <si>
    <t>142</t>
  </si>
  <si>
    <t>784221121</t>
  </si>
  <si>
    <t>Dvojnásobné bílé malby  ze směsí za sucha minimálně otěruvzdorných v místnostech do 3,80 m</t>
  </si>
  <si>
    <t>-750744528</t>
  </si>
  <si>
    <t>143</t>
  </si>
  <si>
    <t>043103001</t>
  </si>
  <si>
    <t>Zkoušky a revize</t>
  </si>
  <si>
    <t>853260208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</si>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</sst>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4" fontId="27" fillId="0" borderId="17" xfId="0" applyNumberFormat="1" applyFont="1" applyBorder="1" applyAlignment="1" applyProtection="1">
      <alignment vertical="center"/>
    </xf>
    <xf numFmtId="166" fontId="27" fillId="0" borderId="17" xfId="0" applyNumberFormat="1" applyFont="1" applyBorder="1" applyAlignment="1" applyProtection="1">
      <alignment vertical="center"/>
    </xf>
    <xf numFmtId="4" fontId="27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32" fillId="0" borderId="25" xfId="0" applyFont="1" applyBorder="1" applyAlignment="1" applyProtection="1">
      <alignment horizontal="center" vertical="center"/>
    </xf>
    <xf numFmtId="49" fontId="32" fillId="0" borderId="25" xfId="0" applyNumberFormat="1" applyFont="1" applyBorder="1" applyAlignment="1" applyProtection="1">
      <alignment horizontal="left" vertical="center" wrapText="1"/>
    </xf>
    <xf numFmtId="0" fontId="32" fillId="0" borderId="25" xfId="0" applyFont="1" applyBorder="1" applyAlignment="1" applyProtection="1">
      <alignment horizontal="center" vertical="center" wrapText="1"/>
    </xf>
    <xf numFmtId="167" fontId="32" fillId="0" borderId="25" xfId="0" applyNumberFormat="1" applyFont="1" applyBorder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9" fillId="0" borderId="0" xfId="0" applyNumberFormat="1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6" fillId="0" borderId="0" xfId="0" applyNumberFormat="1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18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32" fillId="0" borderId="25" xfId="0" applyFont="1" applyBorder="1" applyAlignment="1" applyProtection="1">
      <alignment horizontal="left" vertical="center" wrapText="1"/>
    </xf>
    <xf numFmtId="4" fontId="32" fillId="4" borderId="25" xfId="0" applyNumberFormat="1" applyFont="1" applyFill="1" applyBorder="1" applyAlignment="1" applyProtection="1">
      <alignment vertical="center"/>
      <protection locked="0"/>
    </xf>
    <xf numFmtId="4" fontId="32" fillId="4" borderId="25" xfId="0" applyNumberFormat="1" applyFont="1" applyFill="1" applyBorder="1" applyAlignment="1" applyProtection="1">
      <alignment vertical="center"/>
    </xf>
    <xf numFmtId="4" fontId="32" fillId="0" borderId="25" xfId="0" applyNumberFormat="1" applyFont="1" applyBorder="1" applyAlignment="1" applyProtection="1">
      <alignment vertical="center"/>
    </xf>
    <xf numFmtId="4" fontId="23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0" fontId="11" fillId="2" borderId="0" xfId="1" applyFont="1" applyFill="1" applyAlignment="1" applyProtection="1">
      <alignment horizontal="center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>
      <pane ySplit="1" topLeftCell="A23" activePane="bottomLeft" state="frozen"/>
      <selection pane="bottomLeft" activeCell="A41" sqref="A41:XFD45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3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" customHeight="1">
      <c r="C2" s="172" t="s">
        <v>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R2" s="217" t="s">
        <v>8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8" t="s">
        <v>9</v>
      </c>
      <c r="BT2" s="18" t="s">
        <v>10</v>
      </c>
    </row>
    <row r="3" spans="1:73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1:73" ht="36.9" customHeight="1">
      <c r="B4" s="22"/>
      <c r="C4" s="174" t="s">
        <v>12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23"/>
      <c r="AS4" s="17" t="s">
        <v>13</v>
      </c>
      <c r="BE4" s="24" t="s">
        <v>14</v>
      </c>
      <c r="BS4" s="18" t="s">
        <v>15</v>
      </c>
    </row>
    <row r="5" spans="1:73" ht="14.4" customHeight="1">
      <c r="B5" s="22"/>
      <c r="C5" s="25"/>
      <c r="D5" s="26" t="s">
        <v>16</v>
      </c>
      <c r="E5" s="25"/>
      <c r="F5" s="25"/>
      <c r="G5" s="25"/>
      <c r="H5" s="25"/>
      <c r="I5" s="25"/>
      <c r="J5" s="25"/>
      <c r="K5" s="178" t="s">
        <v>17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25"/>
      <c r="AQ5" s="23"/>
      <c r="BE5" s="176" t="s">
        <v>18</v>
      </c>
      <c r="BS5" s="18" t="s">
        <v>9</v>
      </c>
    </row>
    <row r="6" spans="1:73" ht="36.9" customHeight="1">
      <c r="B6" s="22"/>
      <c r="C6" s="25"/>
      <c r="D6" s="28" t="s">
        <v>19</v>
      </c>
      <c r="E6" s="25"/>
      <c r="F6" s="25"/>
      <c r="G6" s="25"/>
      <c r="H6" s="25"/>
      <c r="I6" s="25"/>
      <c r="J6" s="25"/>
      <c r="K6" s="180" t="s">
        <v>20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25"/>
      <c r="AQ6" s="23"/>
      <c r="BE6" s="177"/>
      <c r="BS6" s="18" t="s">
        <v>9</v>
      </c>
    </row>
    <row r="7" spans="1:73" ht="14.4" customHeight="1">
      <c r="B7" s="22"/>
      <c r="C7" s="25"/>
      <c r="D7" s="29" t="s">
        <v>21</v>
      </c>
      <c r="E7" s="25"/>
      <c r="F7" s="25"/>
      <c r="G7" s="25"/>
      <c r="H7" s="25"/>
      <c r="I7" s="25"/>
      <c r="J7" s="25"/>
      <c r="K7" s="27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23</v>
      </c>
      <c r="AL7" s="25"/>
      <c r="AM7" s="25"/>
      <c r="AN7" s="27" t="s">
        <v>22</v>
      </c>
      <c r="AO7" s="25"/>
      <c r="AP7" s="25"/>
      <c r="AQ7" s="23"/>
      <c r="BE7" s="177"/>
      <c r="BS7" s="18" t="s">
        <v>9</v>
      </c>
    </row>
    <row r="8" spans="1:73" ht="14.4" customHeight="1">
      <c r="B8" s="22"/>
      <c r="C8" s="25"/>
      <c r="D8" s="29" t="s">
        <v>24</v>
      </c>
      <c r="E8" s="25"/>
      <c r="F8" s="25"/>
      <c r="G8" s="25"/>
      <c r="H8" s="25"/>
      <c r="I8" s="25"/>
      <c r="J8" s="25"/>
      <c r="K8" s="27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26</v>
      </c>
      <c r="AL8" s="25"/>
      <c r="AM8" s="25"/>
      <c r="AN8" s="30" t="s">
        <v>27</v>
      </c>
      <c r="AO8" s="25"/>
      <c r="AP8" s="25"/>
      <c r="AQ8" s="23"/>
      <c r="BE8" s="177"/>
      <c r="BS8" s="18" t="s">
        <v>9</v>
      </c>
    </row>
    <row r="9" spans="1:73" ht="14.4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77"/>
      <c r="BS9" s="18" t="s">
        <v>9</v>
      </c>
    </row>
    <row r="10" spans="1:73" ht="14.4" customHeight="1">
      <c r="B10" s="22"/>
      <c r="C10" s="25"/>
      <c r="D10" s="29" t="s">
        <v>28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29</v>
      </c>
      <c r="AL10" s="25"/>
      <c r="AM10" s="25"/>
      <c r="AN10" s="27" t="s">
        <v>22</v>
      </c>
      <c r="AO10" s="25"/>
      <c r="AP10" s="25"/>
      <c r="AQ10" s="23"/>
      <c r="BE10" s="177"/>
      <c r="BS10" s="18" t="s">
        <v>9</v>
      </c>
    </row>
    <row r="11" spans="1:73" ht="18.45" customHeight="1">
      <c r="B11" s="22"/>
      <c r="C11" s="25"/>
      <c r="D11" s="25"/>
      <c r="E11" s="27" t="s">
        <v>30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31</v>
      </c>
      <c r="AL11" s="25"/>
      <c r="AM11" s="25"/>
      <c r="AN11" s="27" t="s">
        <v>22</v>
      </c>
      <c r="AO11" s="25"/>
      <c r="AP11" s="25"/>
      <c r="AQ11" s="23"/>
      <c r="BE11" s="177"/>
      <c r="BS11" s="18" t="s">
        <v>9</v>
      </c>
    </row>
    <row r="12" spans="1:73" ht="6.9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77"/>
      <c r="BS12" s="18" t="s">
        <v>9</v>
      </c>
    </row>
    <row r="13" spans="1:73" ht="14.4" customHeight="1">
      <c r="B13" s="22"/>
      <c r="C13" s="25"/>
      <c r="D13" s="29" t="s">
        <v>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29</v>
      </c>
      <c r="AL13" s="25"/>
      <c r="AM13" s="25"/>
      <c r="AN13" s="31" t="s">
        <v>33</v>
      </c>
      <c r="AO13" s="25"/>
      <c r="AP13" s="25"/>
      <c r="AQ13" s="23"/>
      <c r="BE13" s="177"/>
      <c r="BS13" s="18" t="s">
        <v>9</v>
      </c>
    </row>
    <row r="14" spans="1:73" ht="13.2">
      <c r="B14" s="22"/>
      <c r="C14" s="25"/>
      <c r="D14" s="25"/>
      <c r="E14" s="181" t="s">
        <v>33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29" t="s">
        <v>31</v>
      </c>
      <c r="AL14" s="25"/>
      <c r="AM14" s="25"/>
      <c r="AN14" s="31" t="s">
        <v>33</v>
      </c>
      <c r="AO14" s="25"/>
      <c r="AP14" s="25"/>
      <c r="AQ14" s="23"/>
      <c r="BE14" s="177"/>
      <c r="BS14" s="18" t="s">
        <v>9</v>
      </c>
    </row>
    <row r="15" spans="1:73" ht="6.9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77"/>
      <c r="BS15" s="18" t="s">
        <v>6</v>
      </c>
    </row>
    <row r="16" spans="1:73" ht="14.4" customHeight="1">
      <c r="B16" s="22"/>
      <c r="C16" s="25"/>
      <c r="D16" s="29" t="s">
        <v>34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29</v>
      </c>
      <c r="AL16" s="25"/>
      <c r="AM16" s="25"/>
      <c r="AN16" s="27" t="s">
        <v>22</v>
      </c>
      <c r="AO16" s="25"/>
      <c r="AP16" s="25"/>
      <c r="AQ16" s="23"/>
      <c r="BE16" s="177"/>
      <c r="BS16" s="18" t="s">
        <v>6</v>
      </c>
    </row>
    <row r="17" spans="2:71" ht="18.45" customHeight="1">
      <c r="B17" s="22"/>
      <c r="C17" s="25"/>
      <c r="D17" s="25"/>
      <c r="E17" s="27" t="s">
        <v>35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31</v>
      </c>
      <c r="AL17" s="25"/>
      <c r="AM17" s="25"/>
      <c r="AN17" s="27" t="s">
        <v>22</v>
      </c>
      <c r="AO17" s="25"/>
      <c r="AP17" s="25"/>
      <c r="AQ17" s="23"/>
      <c r="BE17" s="177"/>
      <c r="BS17" s="18" t="s">
        <v>36</v>
      </c>
    </row>
    <row r="18" spans="2:71" ht="6.9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77"/>
      <c r="BS18" s="18" t="s">
        <v>9</v>
      </c>
    </row>
    <row r="19" spans="2:71" ht="14.4" customHeight="1">
      <c r="B19" s="22"/>
      <c r="C19" s="25"/>
      <c r="D19" s="29" t="s">
        <v>37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29</v>
      </c>
      <c r="AL19" s="25"/>
      <c r="AM19" s="25"/>
      <c r="AN19" s="27" t="s">
        <v>22</v>
      </c>
      <c r="AO19" s="25"/>
      <c r="AP19" s="25"/>
      <c r="AQ19" s="23"/>
      <c r="BE19" s="177"/>
      <c r="BS19" s="18" t="s">
        <v>9</v>
      </c>
    </row>
    <row r="20" spans="2:71" ht="18.45" customHeight="1">
      <c r="B20" s="22"/>
      <c r="C20" s="25"/>
      <c r="D20" s="25"/>
      <c r="E20" s="27" t="s">
        <v>38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31</v>
      </c>
      <c r="AL20" s="25"/>
      <c r="AM20" s="25"/>
      <c r="AN20" s="27" t="s">
        <v>22</v>
      </c>
      <c r="AO20" s="25"/>
      <c r="AP20" s="25"/>
      <c r="AQ20" s="23"/>
      <c r="BE20" s="177"/>
    </row>
    <row r="21" spans="2:71" ht="6.9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77"/>
    </row>
    <row r="22" spans="2:71" ht="13.2">
      <c r="B22" s="22"/>
      <c r="C22" s="25"/>
      <c r="D22" s="29" t="s">
        <v>39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77"/>
    </row>
    <row r="23" spans="2:71" ht="16.5" customHeight="1">
      <c r="B23" s="22"/>
      <c r="C23" s="25"/>
      <c r="D23" s="25"/>
      <c r="E23" s="183" t="s">
        <v>22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25"/>
      <c r="AP23" s="25"/>
      <c r="AQ23" s="23"/>
      <c r="BE23" s="177"/>
    </row>
    <row r="24" spans="2:71" ht="6.9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77"/>
    </row>
    <row r="25" spans="2:71" ht="6.9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77"/>
    </row>
    <row r="26" spans="2:71" ht="14.4" customHeight="1">
      <c r="B26" s="22"/>
      <c r="C26" s="25"/>
      <c r="D26" s="33" t="s">
        <v>40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4">
        <f>ROUND(AG87,2)</f>
        <v>0</v>
      </c>
      <c r="AL26" s="179"/>
      <c r="AM26" s="179"/>
      <c r="AN26" s="179"/>
      <c r="AO26" s="179"/>
      <c r="AP26" s="25"/>
      <c r="AQ26" s="23"/>
      <c r="BE26" s="177"/>
    </row>
    <row r="27" spans="2:71" ht="14.4" customHeight="1">
      <c r="B27" s="22"/>
      <c r="C27" s="25"/>
      <c r="D27" s="33" t="s">
        <v>41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4">
        <f>ROUND(AG90,2)</f>
        <v>0</v>
      </c>
      <c r="AL27" s="184"/>
      <c r="AM27" s="184"/>
      <c r="AN27" s="184"/>
      <c r="AO27" s="184"/>
      <c r="AP27" s="25"/>
      <c r="AQ27" s="23"/>
      <c r="BE27" s="177"/>
    </row>
    <row r="28" spans="2:71" s="1" customFormat="1" ht="6.9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7"/>
    </row>
    <row r="29" spans="2:71" s="1" customFormat="1" ht="25.95" customHeight="1">
      <c r="B29" s="34"/>
      <c r="C29" s="35"/>
      <c r="D29" s="37" t="s">
        <v>42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5">
        <f>ROUND(AK26+AK27,2)</f>
        <v>0</v>
      </c>
      <c r="AL29" s="186"/>
      <c r="AM29" s="186"/>
      <c r="AN29" s="186"/>
      <c r="AO29" s="186"/>
      <c r="AP29" s="35"/>
      <c r="AQ29" s="36"/>
      <c r="BE29" s="177"/>
    </row>
    <row r="30" spans="2:71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7"/>
    </row>
    <row r="31" spans="2:71" s="2" customFormat="1" ht="14.4" customHeight="1">
      <c r="B31" s="39"/>
      <c r="C31" s="40"/>
      <c r="D31" s="41" t="s">
        <v>43</v>
      </c>
      <c r="E31" s="40"/>
      <c r="F31" s="41" t="s">
        <v>44</v>
      </c>
      <c r="G31" s="40"/>
      <c r="H31" s="40"/>
      <c r="I31" s="40"/>
      <c r="J31" s="40"/>
      <c r="K31" s="40"/>
      <c r="L31" s="187">
        <v>0.21</v>
      </c>
      <c r="M31" s="188"/>
      <c r="N31" s="188"/>
      <c r="O31" s="188"/>
      <c r="P31" s="40"/>
      <c r="Q31" s="40"/>
      <c r="R31" s="40"/>
      <c r="S31" s="40"/>
      <c r="T31" s="43" t="s">
        <v>45</v>
      </c>
      <c r="U31" s="40"/>
      <c r="V31" s="40"/>
      <c r="W31" s="189">
        <f>ROUND(AZ87+SUM(CD91:CD95),2)</f>
        <v>0</v>
      </c>
      <c r="X31" s="188"/>
      <c r="Y31" s="188"/>
      <c r="Z31" s="188"/>
      <c r="AA31" s="188"/>
      <c r="AB31" s="188"/>
      <c r="AC31" s="188"/>
      <c r="AD31" s="188"/>
      <c r="AE31" s="188"/>
      <c r="AF31" s="40"/>
      <c r="AG31" s="40"/>
      <c r="AH31" s="40"/>
      <c r="AI31" s="40"/>
      <c r="AJ31" s="40"/>
      <c r="AK31" s="189">
        <f>ROUND(AV87+SUM(BY91:BY95),2)</f>
        <v>0</v>
      </c>
      <c r="AL31" s="188"/>
      <c r="AM31" s="188"/>
      <c r="AN31" s="188"/>
      <c r="AO31" s="188"/>
      <c r="AP31" s="40"/>
      <c r="AQ31" s="44"/>
      <c r="BE31" s="177"/>
    </row>
    <row r="32" spans="2:71" s="2" customFormat="1" ht="14.4" customHeight="1">
      <c r="B32" s="39"/>
      <c r="C32" s="40"/>
      <c r="D32" s="40"/>
      <c r="E32" s="40"/>
      <c r="F32" s="41" t="s">
        <v>46</v>
      </c>
      <c r="G32" s="40"/>
      <c r="H32" s="40"/>
      <c r="I32" s="40"/>
      <c r="J32" s="40"/>
      <c r="K32" s="40"/>
      <c r="L32" s="187">
        <v>0.15</v>
      </c>
      <c r="M32" s="188"/>
      <c r="N32" s="188"/>
      <c r="O32" s="188"/>
      <c r="P32" s="40"/>
      <c r="Q32" s="40"/>
      <c r="R32" s="40"/>
      <c r="S32" s="40"/>
      <c r="T32" s="43" t="s">
        <v>45</v>
      </c>
      <c r="U32" s="40"/>
      <c r="V32" s="40"/>
      <c r="W32" s="189">
        <f>ROUND(BA87+SUM(CE91:CE95),2)</f>
        <v>0</v>
      </c>
      <c r="X32" s="188"/>
      <c r="Y32" s="188"/>
      <c r="Z32" s="188"/>
      <c r="AA32" s="188"/>
      <c r="AB32" s="188"/>
      <c r="AC32" s="188"/>
      <c r="AD32" s="188"/>
      <c r="AE32" s="188"/>
      <c r="AF32" s="40"/>
      <c r="AG32" s="40"/>
      <c r="AH32" s="40"/>
      <c r="AI32" s="40"/>
      <c r="AJ32" s="40"/>
      <c r="AK32" s="189">
        <f>ROUND(AW87+SUM(BZ91:BZ95),2)</f>
        <v>0</v>
      </c>
      <c r="AL32" s="188"/>
      <c r="AM32" s="188"/>
      <c r="AN32" s="188"/>
      <c r="AO32" s="188"/>
      <c r="AP32" s="40"/>
      <c r="AQ32" s="44"/>
      <c r="BE32" s="177"/>
    </row>
    <row r="33" spans="2:57" s="2" customFormat="1" ht="14.4" hidden="1" customHeight="1">
      <c r="B33" s="39"/>
      <c r="C33" s="40"/>
      <c r="D33" s="40"/>
      <c r="E33" s="40"/>
      <c r="F33" s="41" t="s">
        <v>47</v>
      </c>
      <c r="G33" s="40"/>
      <c r="H33" s="40"/>
      <c r="I33" s="40"/>
      <c r="J33" s="40"/>
      <c r="K33" s="40"/>
      <c r="L33" s="187">
        <v>0.21</v>
      </c>
      <c r="M33" s="188"/>
      <c r="N33" s="188"/>
      <c r="O33" s="188"/>
      <c r="P33" s="40"/>
      <c r="Q33" s="40"/>
      <c r="R33" s="40"/>
      <c r="S33" s="40"/>
      <c r="T33" s="43" t="s">
        <v>45</v>
      </c>
      <c r="U33" s="40"/>
      <c r="V33" s="40"/>
      <c r="W33" s="189">
        <f>ROUND(BB87+SUM(CF91:CF95),2)</f>
        <v>0</v>
      </c>
      <c r="X33" s="188"/>
      <c r="Y33" s="188"/>
      <c r="Z33" s="188"/>
      <c r="AA33" s="188"/>
      <c r="AB33" s="188"/>
      <c r="AC33" s="188"/>
      <c r="AD33" s="188"/>
      <c r="AE33" s="188"/>
      <c r="AF33" s="40"/>
      <c r="AG33" s="40"/>
      <c r="AH33" s="40"/>
      <c r="AI33" s="40"/>
      <c r="AJ33" s="40"/>
      <c r="AK33" s="189">
        <v>0</v>
      </c>
      <c r="AL33" s="188"/>
      <c r="AM33" s="188"/>
      <c r="AN33" s="188"/>
      <c r="AO33" s="188"/>
      <c r="AP33" s="40"/>
      <c r="AQ33" s="44"/>
      <c r="BE33" s="177"/>
    </row>
    <row r="34" spans="2:57" s="2" customFormat="1" ht="14.4" hidden="1" customHeight="1">
      <c r="B34" s="39"/>
      <c r="C34" s="40"/>
      <c r="D34" s="40"/>
      <c r="E34" s="40"/>
      <c r="F34" s="41" t="s">
        <v>48</v>
      </c>
      <c r="G34" s="40"/>
      <c r="H34" s="40"/>
      <c r="I34" s="40"/>
      <c r="J34" s="40"/>
      <c r="K34" s="40"/>
      <c r="L34" s="187">
        <v>0.15</v>
      </c>
      <c r="M34" s="188"/>
      <c r="N34" s="188"/>
      <c r="O34" s="188"/>
      <c r="P34" s="40"/>
      <c r="Q34" s="40"/>
      <c r="R34" s="40"/>
      <c r="S34" s="40"/>
      <c r="T34" s="43" t="s">
        <v>45</v>
      </c>
      <c r="U34" s="40"/>
      <c r="V34" s="40"/>
      <c r="W34" s="189">
        <f>ROUND(BC87+SUM(CG91:CG95),2)</f>
        <v>0</v>
      </c>
      <c r="X34" s="188"/>
      <c r="Y34" s="188"/>
      <c r="Z34" s="188"/>
      <c r="AA34" s="188"/>
      <c r="AB34" s="188"/>
      <c r="AC34" s="188"/>
      <c r="AD34" s="188"/>
      <c r="AE34" s="188"/>
      <c r="AF34" s="40"/>
      <c r="AG34" s="40"/>
      <c r="AH34" s="40"/>
      <c r="AI34" s="40"/>
      <c r="AJ34" s="40"/>
      <c r="AK34" s="189">
        <v>0</v>
      </c>
      <c r="AL34" s="188"/>
      <c r="AM34" s="188"/>
      <c r="AN34" s="188"/>
      <c r="AO34" s="188"/>
      <c r="AP34" s="40"/>
      <c r="AQ34" s="44"/>
      <c r="BE34" s="177"/>
    </row>
    <row r="35" spans="2:57" s="2" customFormat="1" ht="14.4" hidden="1" customHeight="1">
      <c r="B35" s="39"/>
      <c r="C35" s="40"/>
      <c r="D35" s="40"/>
      <c r="E35" s="40"/>
      <c r="F35" s="41" t="s">
        <v>49</v>
      </c>
      <c r="G35" s="40"/>
      <c r="H35" s="40"/>
      <c r="I35" s="40"/>
      <c r="J35" s="40"/>
      <c r="K35" s="40"/>
      <c r="L35" s="187">
        <v>0</v>
      </c>
      <c r="M35" s="188"/>
      <c r="N35" s="188"/>
      <c r="O35" s="188"/>
      <c r="P35" s="40"/>
      <c r="Q35" s="40"/>
      <c r="R35" s="40"/>
      <c r="S35" s="40"/>
      <c r="T35" s="43" t="s">
        <v>45</v>
      </c>
      <c r="U35" s="40"/>
      <c r="V35" s="40"/>
      <c r="W35" s="189">
        <f>ROUND(BD87+SUM(CH91:CH95),2)</f>
        <v>0</v>
      </c>
      <c r="X35" s="188"/>
      <c r="Y35" s="188"/>
      <c r="Z35" s="188"/>
      <c r="AA35" s="188"/>
      <c r="AB35" s="188"/>
      <c r="AC35" s="188"/>
      <c r="AD35" s="188"/>
      <c r="AE35" s="188"/>
      <c r="AF35" s="40"/>
      <c r="AG35" s="40"/>
      <c r="AH35" s="40"/>
      <c r="AI35" s="40"/>
      <c r="AJ35" s="40"/>
      <c r="AK35" s="189">
        <v>0</v>
      </c>
      <c r="AL35" s="188"/>
      <c r="AM35" s="188"/>
      <c r="AN35" s="188"/>
      <c r="AO35" s="188"/>
      <c r="AP35" s="40"/>
      <c r="AQ35" s="44"/>
    </row>
    <row r="36" spans="2:57" s="1" customFormat="1" ht="6.9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5" customHeight="1">
      <c r="B37" s="34"/>
      <c r="C37" s="45"/>
      <c r="D37" s="46" t="s">
        <v>50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51</v>
      </c>
      <c r="U37" s="47"/>
      <c r="V37" s="47"/>
      <c r="W37" s="47"/>
      <c r="X37" s="190" t="s">
        <v>52</v>
      </c>
      <c r="Y37" s="191"/>
      <c r="Z37" s="191"/>
      <c r="AA37" s="191"/>
      <c r="AB37" s="191"/>
      <c r="AC37" s="47"/>
      <c r="AD37" s="47"/>
      <c r="AE37" s="47"/>
      <c r="AF37" s="47"/>
      <c r="AG37" s="47"/>
      <c r="AH37" s="47"/>
      <c r="AI37" s="47"/>
      <c r="AJ37" s="47"/>
      <c r="AK37" s="192">
        <f>SUM(AK29:AK35)</f>
        <v>0</v>
      </c>
      <c r="AL37" s="191"/>
      <c r="AM37" s="191"/>
      <c r="AN37" s="191"/>
      <c r="AO37" s="193"/>
      <c r="AP37" s="45"/>
      <c r="AQ37" s="36"/>
    </row>
    <row r="38" spans="2:57" s="1" customFormat="1" ht="14.4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 ht="12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57" ht="12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57" ht="12" hidden="1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57" ht="12" hidden="1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57" ht="12" hidden="1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57" ht="12" hidden="1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57" ht="12" hidden="1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57" ht="12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57" ht="12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57" ht="12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>
      <c r="B49" s="34"/>
      <c r="C49" s="35"/>
      <c r="D49" s="49" t="s">
        <v>53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54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2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2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2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2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2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2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2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2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>
      <c r="B58" s="34"/>
      <c r="C58" s="35"/>
      <c r="D58" s="54" t="s">
        <v>55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56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55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56</v>
      </c>
      <c r="AN58" s="55"/>
      <c r="AO58" s="57"/>
      <c r="AP58" s="35"/>
      <c r="AQ58" s="36"/>
    </row>
    <row r="59" spans="2:43" ht="12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>
      <c r="B60" s="34"/>
      <c r="C60" s="35"/>
      <c r="D60" s="49" t="s">
        <v>57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58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2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2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2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2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2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2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2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2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>
      <c r="B69" s="34"/>
      <c r="C69" s="35"/>
      <c r="D69" s="54" t="s">
        <v>55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56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55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56</v>
      </c>
      <c r="AN69" s="55"/>
      <c r="AO69" s="57"/>
      <c r="AP69" s="35"/>
      <c r="AQ69" s="36"/>
    </row>
    <row r="70" spans="2:43" s="1" customFormat="1" ht="6.9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" customHeight="1">
      <c r="B76" s="34"/>
      <c r="C76" s="174" t="s">
        <v>59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36"/>
    </row>
    <row r="77" spans="2:43" s="3" customFormat="1" ht="14.4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Mesto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94" t="str">
        <f>K6</f>
        <v>Stavební úpravy objektu č.p. 997</v>
      </c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69"/>
      <c r="AQ78" s="70"/>
    </row>
    <row r="79" spans="2:43" s="1" customFormat="1" ht="6.9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2">
      <c r="B80" s="34"/>
      <c r="C80" s="29" t="s">
        <v>24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parc.č. 1646, Nové Strašecí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26</v>
      </c>
      <c r="AJ80" s="35"/>
      <c r="AK80" s="35"/>
      <c r="AL80" s="35"/>
      <c r="AM80" s="72" t="str">
        <f>IF(AN8= "","",AN8)</f>
        <v>2. 5. 2018</v>
      </c>
      <c r="AN80" s="35"/>
      <c r="AO80" s="35"/>
      <c r="AP80" s="35"/>
      <c r="AQ80" s="36"/>
    </row>
    <row r="81" spans="1:89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 ht="13.2">
      <c r="B82" s="34"/>
      <c r="C82" s="29" t="s">
        <v>28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>Město Nové Strašecí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34</v>
      </c>
      <c r="AJ82" s="35"/>
      <c r="AK82" s="35"/>
      <c r="AL82" s="35"/>
      <c r="AM82" s="196" t="str">
        <f>IF(E17="","",E17)</f>
        <v>Lenka Jandová, Milan Brouk</v>
      </c>
      <c r="AN82" s="196"/>
      <c r="AO82" s="196"/>
      <c r="AP82" s="196"/>
      <c r="AQ82" s="36"/>
      <c r="AS82" s="197" t="s">
        <v>60</v>
      </c>
      <c r="AT82" s="198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1:89" s="1" customFormat="1" ht="13.2">
      <c r="B83" s="34"/>
      <c r="C83" s="29" t="s">
        <v>32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37</v>
      </c>
      <c r="AJ83" s="35"/>
      <c r="AK83" s="35"/>
      <c r="AL83" s="35"/>
      <c r="AM83" s="196" t="str">
        <f>IF(E20="","",E20)</f>
        <v>Lenka Jandová</v>
      </c>
      <c r="AN83" s="196"/>
      <c r="AO83" s="196"/>
      <c r="AP83" s="196"/>
      <c r="AQ83" s="36"/>
      <c r="AS83" s="199"/>
      <c r="AT83" s="200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1:89" s="1" customFormat="1" ht="10.8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1"/>
      <c r="AT84" s="202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1:89" s="1" customFormat="1" ht="29.25" customHeight="1">
      <c r="B85" s="34"/>
      <c r="C85" s="203" t="s">
        <v>61</v>
      </c>
      <c r="D85" s="204"/>
      <c r="E85" s="204"/>
      <c r="F85" s="204"/>
      <c r="G85" s="204"/>
      <c r="H85" s="78"/>
      <c r="I85" s="205" t="s">
        <v>62</v>
      </c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5" t="s">
        <v>63</v>
      </c>
      <c r="AH85" s="204"/>
      <c r="AI85" s="204"/>
      <c r="AJ85" s="204"/>
      <c r="AK85" s="204"/>
      <c r="AL85" s="204"/>
      <c r="AM85" s="204"/>
      <c r="AN85" s="205" t="s">
        <v>64</v>
      </c>
      <c r="AO85" s="204"/>
      <c r="AP85" s="206"/>
      <c r="AQ85" s="36"/>
      <c r="AS85" s="79" t="s">
        <v>65</v>
      </c>
      <c r="AT85" s="80" t="s">
        <v>66</v>
      </c>
      <c r="AU85" s="80" t="s">
        <v>67</v>
      </c>
      <c r="AV85" s="80" t="s">
        <v>68</v>
      </c>
      <c r="AW85" s="80" t="s">
        <v>69</v>
      </c>
      <c r="AX85" s="80" t="s">
        <v>70</v>
      </c>
      <c r="AY85" s="80" t="s">
        <v>71</v>
      </c>
      <c r="AZ85" s="80" t="s">
        <v>72</v>
      </c>
      <c r="BA85" s="80" t="s">
        <v>73</v>
      </c>
      <c r="BB85" s="80" t="s">
        <v>74</v>
      </c>
      <c r="BC85" s="80" t="s">
        <v>75</v>
      </c>
      <c r="BD85" s="81" t="s">
        <v>76</v>
      </c>
    </row>
    <row r="86" spans="1:89" s="1" customFormat="1" ht="10.8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" customHeight="1">
      <c r="B87" s="67"/>
      <c r="C87" s="83" t="s">
        <v>77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14">
        <f>ROUND(AG88,2)</f>
        <v>0</v>
      </c>
      <c r="AH87" s="214"/>
      <c r="AI87" s="214"/>
      <c r="AJ87" s="214"/>
      <c r="AK87" s="214"/>
      <c r="AL87" s="214"/>
      <c r="AM87" s="214"/>
      <c r="AN87" s="215">
        <f>SUM(AG87,AT87)</f>
        <v>0</v>
      </c>
      <c r="AO87" s="215"/>
      <c r="AP87" s="215"/>
      <c r="AQ87" s="70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78</v>
      </c>
      <c r="BT87" s="89" t="s">
        <v>79</v>
      </c>
      <c r="BV87" s="89" t="s">
        <v>80</v>
      </c>
      <c r="BW87" s="89" t="s">
        <v>81</v>
      </c>
      <c r="BX87" s="89" t="s">
        <v>82</v>
      </c>
    </row>
    <row r="88" spans="1:89" s="5" customFormat="1" ht="16.5" customHeight="1">
      <c r="A88" s="90" t="s">
        <v>83</v>
      </c>
      <c r="B88" s="91"/>
      <c r="C88" s="92"/>
      <c r="D88" s="209" t="s">
        <v>17</v>
      </c>
      <c r="E88" s="209"/>
      <c r="F88" s="209"/>
      <c r="G88" s="209"/>
      <c r="H88" s="209"/>
      <c r="I88" s="93"/>
      <c r="J88" s="209" t="s">
        <v>20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7">
        <f>'Mesto - Stavební úpravy o...'!M29</f>
        <v>0</v>
      </c>
      <c r="AH88" s="208"/>
      <c r="AI88" s="208"/>
      <c r="AJ88" s="208"/>
      <c r="AK88" s="208"/>
      <c r="AL88" s="208"/>
      <c r="AM88" s="208"/>
      <c r="AN88" s="207">
        <f>SUM(AG88,AT88)</f>
        <v>0</v>
      </c>
      <c r="AO88" s="208"/>
      <c r="AP88" s="208"/>
      <c r="AQ88" s="94"/>
      <c r="AS88" s="95">
        <f>'Mesto - Stavební úpravy o...'!M27</f>
        <v>0</v>
      </c>
      <c r="AT88" s="96">
        <f>ROUND(SUM(AV88:AW88),2)</f>
        <v>0</v>
      </c>
      <c r="AU88" s="97">
        <f>'Mesto - Stavební úpravy o...'!W136</f>
        <v>0</v>
      </c>
      <c r="AV88" s="96">
        <f>'Mesto - Stavební úpravy o...'!M31</f>
        <v>0</v>
      </c>
      <c r="AW88" s="96">
        <f>'Mesto - Stavební úpravy o...'!M32</f>
        <v>0</v>
      </c>
      <c r="AX88" s="96">
        <f>'Mesto - Stavební úpravy o...'!M33</f>
        <v>0</v>
      </c>
      <c r="AY88" s="96">
        <f>'Mesto - Stavební úpravy o...'!M34</f>
        <v>0</v>
      </c>
      <c r="AZ88" s="96">
        <f>'Mesto - Stavební úpravy o...'!H31</f>
        <v>0</v>
      </c>
      <c r="BA88" s="96">
        <f>'Mesto - Stavební úpravy o...'!H32</f>
        <v>0</v>
      </c>
      <c r="BB88" s="96">
        <f>'Mesto - Stavební úpravy o...'!H33</f>
        <v>0</v>
      </c>
      <c r="BC88" s="96">
        <f>'Mesto - Stavební úpravy o...'!H34</f>
        <v>0</v>
      </c>
      <c r="BD88" s="98">
        <f>'Mesto - Stavební úpravy o...'!H35</f>
        <v>0</v>
      </c>
      <c r="BT88" s="99" t="s">
        <v>84</v>
      </c>
      <c r="BU88" s="99" t="s">
        <v>85</v>
      </c>
      <c r="BV88" s="99" t="s">
        <v>80</v>
      </c>
      <c r="BW88" s="99" t="s">
        <v>81</v>
      </c>
      <c r="BX88" s="99" t="s">
        <v>82</v>
      </c>
    </row>
    <row r="89" spans="1:89" ht="12">
      <c r="B89" s="2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3"/>
    </row>
    <row r="90" spans="1:89" s="1" customFormat="1" ht="30" customHeight="1">
      <c r="B90" s="34"/>
      <c r="C90" s="83" t="s">
        <v>86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15">
        <f>ROUND(SUM(AG91:AG94),2)</f>
        <v>0</v>
      </c>
      <c r="AH90" s="215"/>
      <c r="AI90" s="215"/>
      <c r="AJ90" s="215"/>
      <c r="AK90" s="215"/>
      <c r="AL90" s="215"/>
      <c r="AM90" s="215"/>
      <c r="AN90" s="215">
        <f>ROUND(SUM(AN91:AN94),2)</f>
        <v>0</v>
      </c>
      <c r="AO90" s="215"/>
      <c r="AP90" s="215"/>
      <c r="AQ90" s="36"/>
      <c r="AS90" s="79" t="s">
        <v>87</v>
      </c>
      <c r="AT90" s="80" t="s">
        <v>88</v>
      </c>
      <c r="AU90" s="80" t="s">
        <v>43</v>
      </c>
      <c r="AV90" s="81" t="s">
        <v>66</v>
      </c>
    </row>
    <row r="91" spans="1:89" s="1" customFormat="1" ht="19.95" customHeight="1">
      <c r="B91" s="34"/>
      <c r="C91" s="35"/>
      <c r="D91" s="100" t="s">
        <v>89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10">
        <f>ROUND(AG87*AS91,2)</f>
        <v>0</v>
      </c>
      <c r="AH91" s="211"/>
      <c r="AI91" s="211"/>
      <c r="AJ91" s="211"/>
      <c r="AK91" s="211"/>
      <c r="AL91" s="211"/>
      <c r="AM91" s="211"/>
      <c r="AN91" s="211">
        <f>ROUND(AG91+AV91,2)</f>
        <v>0</v>
      </c>
      <c r="AO91" s="211"/>
      <c r="AP91" s="211"/>
      <c r="AQ91" s="36"/>
      <c r="AS91" s="101">
        <v>0</v>
      </c>
      <c r="AT91" s="102" t="s">
        <v>90</v>
      </c>
      <c r="AU91" s="102" t="s">
        <v>44</v>
      </c>
      <c r="AV91" s="103">
        <f>ROUND(IF(AU91="základní",AG91*L31,IF(AU91="snížená",AG91*L32,0)),2)</f>
        <v>0</v>
      </c>
      <c r="BV91" s="18" t="s">
        <v>91</v>
      </c>
      <c r="BY91" s="104">
        <f>IF(AU91="základní",AV91,0)</f>
        <v>0</v>
      </c>
      <c r="BZ91" s="104">
        <f>IF(AU91="snížená",AV91,0)</f>
        <v>0</v>
      </c>
      <c r="CA91" s="104">
        <v>0</v>
      </c>
      <c r="CB91" s="104">
        <v>0</v>
      </c>
      <c r="CC91" s="104">
        <v>0</v>
      </c>
      <c r="CD91" s="104">
        <f>IF(AU91="základní",AG91,0)</f>
        <v>0</v>
      </c>
      <c r="CE91" s="104">
        <f>IF(AU91="snížená",AG91,0)</f>
        <v>0</v>
      </c>
      <c r="CF91" s="104">
        <f>IF(AU91="zákl. přenesená",AG91,0)</f>
        <v>0</v>
      </c>
      <c r="CG91" s="104">
        <f>IF(AU91="sníž. přenesená",AG91,0)</f>
        <v>0</v>
      </c>
      <c r="CH91" s="104">
        <f>IF(AU91="nulová",AG91,0)</f>
        <v>0</v>
      </c>
      <c r="CI91" s="18">
        <f>IF(AU91="základní",1,IF(AU91="snížená",2,IF(AU91="zákl. přenesená",4,IF(AU91="sníž. přenesená",5,3))))</f>
        <v>1</v>
      </c>
      <c r="CJ91" s="18">
        <f>IF(AT91="stavební čast",1,IF(8891="investiční čast",2,3))</f>
        <v>1</v>
      </c>
      <c r="CK91" s="18" t="str">
        <f>IF(D91="Vyplň vlastní","","x")</f>
        <v>x</v>
      </c>
    </row>
    <row r="92" spans="1:89" s="1" customFormat="1" ht="19.95" customHeight="1">
      <c r="B92" s="34"/>
      <c r="C92" s="35"/>
      <c r="D92" s="212" t="s">
        <v>92</v>
      </c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35"/>
      <c r="AD92" s="35"/>
      <c r="AE92" s="35"/>
      <c r="AF92" s="35"/>
      <c r="AG92" s="210">
        <f>AG87*AS92</f>
        <v>0</v>
      </c>
      <c r="AH92" s="211"/>
      <c r="AI92" s="211"/>
      <c r="AJ92" s="211"/>
      <c r="AK92" s="211"/>
      <c r="AL92" s="211"/>
      <c r="AM92" s="211"/>
      <c r="AN92" s="211">
        <f>AG92+AV92</f>
        <v>0</v>
      </c>
      <c r="AO92" s="211"/>
      <c r="AP92" s="211"/>
      <c r="AQ92" s="36"/>
      <c r="AS92" s="105">
        <v>0</v>
      </c>
      <c r="AT92" s="106" t="s">
        <v>90</v>
      </c>
      <c r="AU92" s="106" t="s">
        <v>44</v>
      </c>
      <c r="AV92" s="107">
        <f>ROUND(IF(AU92="nulová",0,IF(OR(AU92="základní",AU92="zákl. přenesená"),AG92*L31,AG92*L32)),2)</f>
        <v>0</v>
      </c>
      <c r="BV92" s="18" t="s">
        <v>93</v>
      </c>
      <c r="BY92" s="104">
        <f>IF(AU92="základní",AV92,0)</f>
        <v>0</v>
      </c>
      <c r="BZ92" s="104">
        <f>IF(AU92="snížená",AV92,0)</f>
        <v>0</v>
      </c>
      <c r="CA92" s="104">
        <f>IF(AU92="zákl. přenesená",AV92,0)</f>
        <v>0</v>
      </c>
      <c r="CB92" s="104">
        <f>IF(AU92="sníž. přenesená",AV92,0)</f>
        <v>0</v>
      </c>
      <c r="CC92" s="104">
        <f>IF(AU92="nulová",AV92,0)</f>
        <v>0</v>
      </c>
      <c r="CD92" s="104">
        <f>IF(AU92="základní",AG92,0)</f>
        <v>0</v>
      </c>
      <c r="CE92" s="104">
        <f>IF(AU92="snížená",AG92,0)</f>
        <v>0</v>
      </c>
      <c r="CF92" s="104">
        <f>IF(AU92="zákl. přenesená",AG92,0)</f>
        <v>0</v>
      </c>
      <c r="CG92" s="104">
        <f>IF(AU92="sníž. přenesená",AG92,0)</f>
        <v>0</v>
      </c>
      <c r="CH92" s="104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 t="str">
        <f>IF(D92="Vyplň vlastní","","x")</f>
        <v/>
      </c>
    </row>
    <row r="93" spans="1:89" s="1" customFormat="1" ht="19.95" customHeight="1">
      <c r="B93" s="34"/>
      <c r="C93" s="35"/>
      <c r="D93" s="212" t="s">
        <v>92</v>
      </c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35"/>
      <c r="AD93" s="35"/>
      <c r="AE93" s="35"/>
      <c r="AF93" s="35"/>
      <c r="AG93" s="210">
        <f>AG87*AS93</f>
        <v>0</v>
      </c>
      <c r="AH93" s="211"/>
      <c r="AI93" s="211"/>
      <c r="AJ93" s="211"/>
      <c r="AK93" s="211"/>
      <c r="AL93" s="211"/>
      <c r="AM93" s="211"/>
      <c r="AN93" s="211">
        <f>AG93+AV93</f>
        <v>0</v>
      </c>
      <c r="AO93" s="211"/>
      <c r="AP93" s="211"/>
      <c r="AQ93" s="36"/>
      <c r="AS93" s="105">
        <v>0</v>
      </c>
      <c r="AT93" s="106" t="s">
        <v>90</v>
      </c>
      <c r="AU93" s="106" t="s">
        <v>44</v>
      </c>
      <c r="AV93" s="107">
        <f>ROUND(IF(AU93="nulová",0,IF(OR(AU93="základní",AU93="zákl. přenesená"),AG93*L31,AG93*L32)),2)</f>
        <v>0</v>
      </c>
      <c r="BV93" s="18" t="s">
        <v>93</v>
      </c>
      <c r="BY93" s="104">
        <f>IF(AU93="základní",AV93,0)</f>
        <v>0</v>
      </c>
      <c r="BZ93" s="104">
        <f>IF(AU93="snížená",AV93,0)</f>
        <v>0</v>
      </c>
      <c r="CA93" s="104">
        <f>IF(AU93="zákl. přenesená",AV93,0)</f>
        <v>0</v>
      </c>
      <c r="CB93" s="104">
        <f>IF(AU93="sníž. přenesená",AV93,0)</f>
        <v>0</v>
      </c>
      <c r="CC93" s="104">
        <f>IF(AU93="nulová",AV93,0)</f>
        <v>0</v>
      </c>
      <c r="CD93" s="104">
        <f>IF(AU93="základní",AG93,0)</f>
        <v>0</v>
      </c>
      <c r="CE93" s="104">
        <f>IF(AU93="snížená",AG93,0)</f>
        <v>0</v>
      </c>
      <c r="CF93" s="104">
        <f>IF(AU93="zákl. přenesená",AG93,0)</f>
        <v>0</v>
      </c>
      <c r="CG93" s="104">
        <f>IF(AU93="sníž. přenesená",AG93,0)</f>
        <v>0</v>
      </c>
      <c r="CH93" s="104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/>
      </c>
    </row>
    <row r="94" spans="1:89" s="1" customFormat="1" ht="19.95" customHeight="1">
      <c r="B94" s="34"/>
      <c r="C94" s="35"/>
      <c r="D94" s="212" t="s">
        <v>92</v>
      </c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35"/>
      <c r="AD94" s="35"/>
      <c r="AE94" s="35"/>
      <c r="AF94" s="35"/>
      <c r="AG94" s="210">
        <f>AG87*AS94</f>
        <v>0</v>
      </c>
      <c r="AH94" s="211"/>
      <c r="AI94" s="211"/>
      <c r="AJ94" s="211"/>
      <c r="AK94" s="211"/>
      <c r="AL94" s="211"/>
      <c r="AM94" s="211"/>
      <c r="AN94" s="211">
        <f>AG94+AV94</f>
        <v>0</v>
      </c>
      <c r="AO94" s="211"/>
      <c r="AP94" s="211"/>
      <c r="AQ94" s="36"/>
      <c r="AS94" s="108">
        <v>0</v>
      </c>
      <c r="AT94" s="109" t="s">
        <v>90</v>
      </c>
      <c r="AU94" s="109" t="s">
        <v>44</v>
      </c>
      <c r="AV94" s="110">
        <f>ROUND(IF(AU94="nulová",0,IF(OR(AU94="základní",AU94="zákl. přenesená"),AG94*L31,AG94*L32)),2)</f>
        <v>0</v>
      </c>
      <c r="BV94" s="18" t="s">
        <v>93</v>
      </c>
      <c r="BY94" s="104">
        <f>IF(AU94="základní",AV94,0)</f>
        <v>0</v>
      </c>
      <c r="BZ94" s="104">
        <f>IF(AU94="snížená",AV94,0)</f>
        <v>0</v>
      </c>
      <c r="CA94" s="104">
        <f>IF(AU94="zákl. přenesená",AV94,0)</f>
        <v>0</v>
      </c>
      <c r="CB94" s="104">
        <f>IF(AU94="sníž. přenesená",AV94,0)</f>
        <v>0</v>
      </c>
      <c r="CC94" s="104">
        <f>IF(AU94="nulová",AV94,0)</f>
        <v>0</v>
      </c>
      <c r="CD94" s="104">
        <f>IF(AU94="základní",AG94,0)</f>
        <v>0</v>
      </c>
      <c r="CE94" s="104">
        <f>IF(AU94="snížená",AG94,0)</f>
        <v>0</v>
      </c>
      <c r="CF94" s="104">
        <f>IF(AU94="zákl. přenesená",AG94,0)</f>
        <v>0</v>
      </c>
      <c r="CG94" s="104">
        <f>IF(AU94="sníž. přenesená",AG94,0)</f>
        <v>0</v>
      </c>
      <c r="CH94" s="104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1:89" s="1" customFormat="1" ht="10.8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1:89" s="1" customFormat="1" ht="30" customHeight="1">
      <c r="B96" s="34"/>
      <c r="C96" s="111" t="s">
        <v>94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216">
        <f>ROUND(AG87+AG90,2)</f>
        <v>0</v>
      </c>
      <c r="AH96" s="216"/>
      <c r="AI96" s="216"/>
      <c r="AJ96" s="216"/>
      <c r="AK96" s="216"/>
      <c r="AL96" s="216"/>
      <c r="AM96" s="216"/>
      <c r="AN96" s="216">
        <f>AN87+AN90</f>
        <v>0</v>
      </c>
      <c r="AO96" s="216"/>
      <c r="AP96" s="216"/>
      <c r="AQ96" s="36"/>
    </row>
    <row r="97" spans="2:43" s="1" customFormat="1" ht="6.9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 algorithmName="SHA-512" hashValue="e3chFo9w195jZukADU18+qnCx6vvnUOYfPNlYjeGGZw4LI6odzCkMEn0+uMBRGgyTIwHectshJbXYy1ZSbz1Fw==" saltValue="tbB27WeOn2eBn2PY5CS8SYYWoery/eOmtl5o2CpzChNJ3eSTZgLgpU+hj2MDtMZjZcclL14qjUDGosCnkmbwwg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Mesto - Stavební úpravy o...'!C2" display="/"/>
  </hyperlinks>
  <pageMargins left="0.58333330000000005" right="0.58333330000000005" top="0.5" bottom="0.46666669999999999" header="0" footer="0"/>
  <pageSetup paperSize="9" scale="98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04"/>
  <sheetViews>
    <sheetView showGridLines="0" workbookViewId="0">
      <pane ySplit="1" topLeftCell="A20" activePane="bottomLeft" state="frozen"/>
      <selection pane="bottomLeft" activeCell="A41" sqref="A41:XFD44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3"/>
      <c r="B1" s="11"/>
      <c r="C1" s="11"/>
      <c r="D1" s="12" t="s">
        <v>1</v>
      </c>
      <c r="E1" s="11"/>
      <c r="F1" s="13" t="s">
        <v>95</v>
      </c>
      <c r="G1" s="13"/>
      <c r="H1" s="254" t="s">
        <v>96</v>
      </c>
      <c r="I1" s="254"/>
      <c r="J1" s="254"/>
      <c r="K1" s="254"/>
      <c r="L1" s="13" t="s">
        <v>97</v>
      </c>
      <c r="M1" s="11"/>
      <c r="N1" s="11"/>
      <c r="O1" s="12" t="s">
        <v>98</v>
      </c>
      <c r="P1" s="11"/>
      <c r="Q1" s="11"/>
      <c r="R1" s="11"/>
      <c r="S1" s="13" t="s">
        <v>99</v>
      </c>
      <c r="T1" s="13"/>
      <c r="U1" s="113"/>
      <c r="V1" s="1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" customHeight="1">
      <c r="C2" s="172" t="s">
        <v>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S2" s="217" t="s">
        <v>8</v>
      </c>
      <c r="T2" s="218"/>
      <c r="U2" s="218"/>
      <c r="V2" s="218"/>
      <c r="W2" s="218"/>
      <c r="X2" s="218"/>
      <c r="Y2" s="218"/>
      <c r="Z2" s="218"/>
      <c r="AA2" s="218"/>
      <c r="AB2" s="218"/>
      <c r="AC2" s="218"/>
      <c r="AT2" s="18" t="s">
        <v>81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100</v>
      </c>
    </row>
    <row r="4" spans="1:66" ht="36.9" customHeight="1">
      <c r="B4" s="22"/>
      <c r="C4" s="174" t="s">
        <v>101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23"/>
      <c r="T4" s="17" t="s">
        <v>13</v>
      </c>
      <c r="AT4" s="18" t="s">
        <v>6</v>
      </c>
    </row>
    <row r="5" spans="1:66" ht="6.9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s="1" customFormat="1" ht="32.85" customHeight="1">
      <c r="B6" s="34"/>
      <c r="C6" s="35"/>
      <c r="D6" s="28" t="s">
        <v>19</v>
      </c>
      <c r="E6" s="35"/>
      <c r="F6" s="180" t="s">
        <v>20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35"/>
      <c r="R6" s="36"/>
    </row>
    <row r="7" spans="1:66" s="1" customFormat="1" ht="14.4" customHeight="1">
      <c r="B7" s="34"/>
      <c r="C7" s="35"/>
      <c r="D7" s="29" t="s">
        <v>21</v>
      </c>
      <c r="E7" s="35"/>
      <c r="F7" s="27" t="s">
        <v>22</v>
      </c>
      <c r="G7" s="35"/>
      <c r="H7" s="35"/>
      <c r="I7" s="35"/>
      <c r="J7" s="35"/>
      <c r="K7" s="35"/>
      <c r="L7" s="35"/>
      <c r="M7" s="29" t="s">
        <v>23</v>
      </c>
      <c r="N7" s="35"/>
      <c r="O7" s="27" t="s">
        <v>22</v>
      </c>
      <c r="P7" s="35"/>
      <c r="Q7" s="35"/>
      <c r="R7" s="36"/>
    </row>
    <row r="8" spans="1:66" s="1" customFormat="1" ht="14.4" customHeight="1">
      <c r="B8" s="34"/>
      <c r="C8" s="35"/>
      <c r="D8" s="29" t="s">
        <v>24</v>
      </c>
      <c r="E8" s="35"/>
      <c r="F8" s="27" t="s">
        <v>25</v>
      </c>
      <c r="G8" s="35"/>
      <c r="H8" s="35"/>
      <c r="I8" s="35"/>
      <c r="J8" s="35"/>
      <c r="K8" s="35"/>
      <c r="L8" s="35"/>
      <c r="M8" s="29" t="s">
        <v>26</v>
      </c>
      <c r="N8" s="35"/>
      <c r="O8" s="220" t="str">
        <f>'Rekapitulace stavby'!AN8</f>
        <v>2. 5. 2018</v>
      </c>
      <c r="P8" s="221"/>
      <c r="Q8" s="35"/>
      <c r="R8" s="36"/>
    </row>
    <row r="9" spans="1:66" s="1" customFormat="1" ht="10.8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66" s="1" customFormat="1" ht="14.4" customHeight="1">
      <c r="B10" s="34"/>
      <c r="C10" s="35"/>
      <c r="D10" s="29" t="s">
        <v>28</v>
      </c>
      <c r="E10" s="35"/>
      <c r="F10" s="35"/>
      <c r="G10" s="35"/>
      <c r="H10" s="35"/>
      <c r="I10" s="35"/>
      <c r="J10" s="35"/>
      <c r="K10" s="35"/>
      <c r="L10" s="35"/>
      <c r="M10" s="29" t="s">
        <v>29</v>
      </c>
      <c r="N10" s="35"/>
      <c r="O10" s="178" t="s">
        <v>22</v>
      </c>
      <c r="P10" s="178"/>
      <c r="Q10" s="35"/>
      <c r="R10" s="36"/>
    </row>
    <row r="11" spans="1:66" s="1" customFormat="1" ht="18" customHeight="1">
      <c r="B11" s="34"/>
      <c r="C11" s="35"/>
      <c r="D11" s="35"/>
      <c r="E11" s="27" t="s">
        <v>30</v>
      </c>
      <c r="F11" s="35"/>
      <c r="G11" s="35"/>
      <c r="H11" s="35"/>
      <c r="I11" s="35"/>
      <c r="J11" s="35"/>
      <c r="K11" s="35"/>
      <c r="L11" s="35"/>
      <c r="M11" s="29" t="s">
        <v>31</v>
      </c>
      <c r="N11" s="35"/>
      <c r="O11" s="178" t="s">
        <v>22</v>
      </c>
      <c r="P11" s="178"/>
      <c r="Q11" s="35"/>
      <c r="R11" s="36"/>
    </row>
    <row r="12" spans="1:66" s="1" customFormat="1" ht="6.9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1:66" s="1" customFormat="1" ht="14.4" customHeight="1">
      <c r="B13" s="34"/>
      <c r="C13" s="35"/>
      <c r="D13" s="29" t="s">
        <v>32</v>
      </c>
      <c r="E13" s="35"/>
      <c r="F13" s="35"/>
      <c r="G13" s="35"/>
      <c r="H13" s="35"/>
      <c r="I13" s="35"/>
      <c r="J13" s="35"/>
      <c r="K13" s="35"/>
      <c r="L13" s="35"/>
      <c r="M13" s="29" t="s">
        <v>29</v>
      </c>
      <c r="N13" s="35"/>
      <c r="O13" s="222" t="str">
        <f>IF('Rekapitulace stavby'!AN13="","",'Rekapitulace stavby'!AN13)</f>
        <v>Vyplň údaj</v>
      </c>
      <c r="P13" s="178"/>
      <c r="Q13" s="35"/>
      <c r="R13" s="36"/>
    </row>
    <row r="14" spans="1:66" s="1" customFormat="1" ht="18" customHeight="1">
      <c r="B14" s="34"/>
      <c r="C14" s="35"/>
      <c r="D14" s="35"/>
      <c r="E14" s="222" t="str">
        <f>IF('Rekapitulace stavby'!E14="","",'Rekapitulace stavby'!E14)</f>
        <v>Vyplň údaj</v>
      </c>
      <c r="F14" s="223"/>
      <c r="G14" s="223"/>
      <c r="H14" s="223"/>
      <c r="I14" s="223"/>
      <c r="J14" s="223"/>
      <c r="K14" s="223"/>
      <c r="L14" s="223"/>
      <c r="M14" s="29" t="s">
        <v>31</v>
      </c>
      <c r="N14" s="35"/>
      <c r="O14" s="222" t="str">
        <f>IF('Rekapitulace stavby'!AN14="","",'Rekapitulace stavby'!AN14)</f>
        <v>Vyplň údaj</v>
      </c>
      <c r="P14" s="178"/>
      <c r="Q14" s="35"/>
      <c r="R14" s="36"/>
    </row>
    <row r="15" spans="1:66" s="1" customFormat="1" ht="6.9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1:66" s="1" customFormat="1" ht="14.4" customHeight="1">
      <c r="B16" s="34"/>
      <c r="C16" s="35"/>
      <c r="D16" s="29" t="s">
        <v>34</v>
      </c>
      <c r="E16" s="35"/>
      <c r="F16" s="35"/>
      <c r="G16" s="35"/>
      <c r="H16" s="35"/>
      <c r="I16" s="35"/>
      <c r="J16" s="35"/>
      <c r="K16" s="35"/>
      <c r="L16" s="35"/>
      <c r="M16" s="29" t="s">
        <v>29</v>
      </c>
      <c r="N16" s="35"/>
      <c r="O16" s="178" t="s">
        <v>22</v>
      </c>
      <c r="P16" s="178"/>
      <c r="Q16" s="35"/>
      <c r="R16" s="36"/>
    </row>
    <row r="17" spans="2:18" s="1" customFormat="1" ht="18" customHeight="1">
      <c r="B17" s="34"/>
      <c r="C17" s="35"/>
      <c r="D17" s="35"/>
      <c r="E17" s="27" t="s">
        <v>35</v>
      </c>
      <c r="F17" s="35"/>
      <c r="G17" s="35"/>
      <c r="H17" s="35"/>
      <c r="I17" s="35"/>
      <c r="J17" s="35"/>
      <c r="K17" s="35"/>
      <c r="L17" s="35"/>
      <c r="M17" s="29" t="s">
        <v>31</v>
      </c>
      <c r="N17" s="35"/>
      <c r="O17" s="178" t="s">
        <v>22</v>
      </c>
      <c r="P17" s="178"/>
      <c r="Q17" s="35"/>
      <c r="R17" s="36"/>
    </row>
    <row r="18" spans="2:18" s="1" customFormat="1" ht="6.9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" customHeight="1">
      <c r="B19" s="34"/>
      <c r="C19" s="35"/>
      <c r="D19" s="29" t="s">
        <v>37</v>
      </c>
      <c r="E19" s="35"/>
      <c r="F19" s="35"/>
      <c r="G19" s="35"/>
      <c r="H19" s="35"/>
      <c r="I19" s="35"/>
      <c r="J19" s="35"/>
      <c r="K19" s="35"/>
      <c r="L19" s="35"/>
      <c r="M19" s="29" t="s">
        <v>29</v>
      </c>
      <c r="N19" s="35"/>
      <c r="O19" s="178" t="s">
        <v>22</v>
      </c>
      <c r="P19" s="178"/>
      <c r="Q19" s="35"/>
      <c r="R19" s="36"/>
    </row>
    <row r="20" spans="2:18" s="1" customFormat="1" ht="18" customHeight="1">
      <c r="B20" s="34"/>
      <c r="C20" s="35"/>
      <c r="D20" s="35"/>
      <c r="E20" s="27" t="s">
        <v>38</v>
      </c>
      <c r="F20" s="35"/>
      <c r="G20" s="35"/>
      <c r="H20" s="35"/>
      <c r="I20" s="35"/>
      <c r="J20" s="35"/>
      <c r="K20" s="35"/>
      <c r="L20" s="35"/>
      <c r="M20" s="29" t="s">
        <v>31</v>
      </c>
      <c r="N20" s="35"/>
      <c r="O20" s="178" t="s">
        <v>22</v>
      </c>
      <c r="P20" s="178"/>
      <c r="Q20" s="35"/>
      <c r="R20" s="36"/>
    </row>
    <row r="21" spans="2:18" s="1" customFormat="1" ht="6.9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" customHeight="1">
      <c r="B22" s="34"/>
      <c r="C22" s="35"/>
      <c r="D22" s="29" t="s">
        <v>39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6.5" customHeight="1">
      <c r="B23" s="34"/>
      <c r="C23" s="35"/>
      <c r="D23" s="35"/>
      <c r="E23" s="183" t="s">
        <v>22</v>
      </c>
      <c r="F23" s="183"/>
      <c r="G23" s="183"/>
      <c r="H23" s="183"/>
      <c r="I23" s="183"/>
      <c r="J23" s="183"/>
      <c r="K23" s="183"/>
      <c r="L23" s="183"/>
      <c r="M23" s="35"/>
      <c r="N23" s="35"/>
      <c r="O23" s="35"/>
      <c r="P23" s="35"/>
      <c r="Q23" s="35"/>
      <c r="R23" s="36"/>
    </row>
    <row r="24" spans="2:18" s="1" customFormat="1" ht="6.9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" customHeight="1">
      <c r="B26" s="34"/>
      <c r="C26" s="35"/>
      <c r="D26" s="114" t="s">
        <v>102</v>
      </c>
      <c r="E26" s="35"/>
      <c r="F26" s="35"/>
      <c r="G26" s="35"/>
      <c r="H26" s="35"/>
      <c r="I26" s="35"/>
      <c r="J26" s="35"/>
      <c r="K26" s="35"/>
      <c r="L26" s="35"/>
      <c r="M26" s="184">
        <f>N87</f>
        <v>0</v>
      </c>
      <c r="N26" s="184"/>
      <c r="O26" s="184"/>
      <c r="P26" s="184"/>
      <c r="Q26" s="35"/>
      <c r="R26" s="36"/>
    </row>
    <row r="27" spans="2:18" s="1" customFormat="1" ht="14.4" customHeight="1">
      <c r="B27" s="34"/>
      <c r="C27" s="35"/>
      <c r="D27" s="33" t="s">
        <v>89</v>
      </c>
      <c r="E27" s="35"/>
      <c r="F27" s="35"/>
      <c r="G27" s="35"/>
      <c r="H27" s="35"/>
      <c r="I27" s="35"/>
      <c r="J27" s="35"/>
      <c r="K27" s="35"/>
      <c r="L27" s="35"/>
      <c r="M27" s="184">
        <f>N112</f>
        <v>0</v>
      </c>
      <c r="N27" s="184"/>
      <c r="O27" s="184"/>
      <c r="P27" s="184"/>
      <c r="Q27" s="35"/>
      <c r="R27" s="36"/>
    </row>
    <row r="28" spans="2:18" s="1" customFormat="1" ht="6.9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35" customHeight="1">
      <c r="B29" s="34"/>
      <c r="C29" s="35"/>
      <c r="D29" s="115" t="s">
        <v>42</v>
      </c>
      <c r="E29" s="35"/>
      <c r="F29" s="35"/>
      <c r="G29" s="35"/>
      <c r="H29" s="35"/>
      <c r="I29" s="35"/>
      <c r="J29" s="35"/>
      <c r="K29" s="35"/>
      <c r="L29" s="35"/>
      <c r="M29" s="224">
        <f>ROUND(M26+M27,2)</f>
        <v>0</v>
      </c>
      <c r="N29" s="219"/>
      <c r="O29" s="219"/>
      <c r="P29" s="219"/>
      <c r="Q29" s="35"/>
      <c r="R29" s="36"/>
    </row>
    <row r="30" spans="2:18" s="1" customFormat="1" ht="6.9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" customHeight="1">
      <c r="B31" s="34"/>
      <c r="C31" s="35"/>
      <c r="D31" s="41" t="s">
        <v>43</v>
      </c>
      <c r="E31" s="41" t="s">
        <v>44</v>
      </c>
      <c r="F31" s="42">
        <v>0.21</v>
      </c>
      <c r="G31" s="116" t="s">
        <v>45</v>
      </c>
      <c r="H31" s="225">
        <f>(SUM(BE112:BE119)+SUM(BE136:BE302))</f>
        <v>0</v>
      </c>
      <c r="I31" s="219"/>
      <c r="J31" s="219"/>
      <c r="K31" s="35"/>
      <c r="L31" s="35"/>
      <c r="M31" s="225">
        <f>ROUND((SUM(BE112:BE119)+SUM(BE136:BE302)), 2)*F31</f>
        <v>0</v>
      </c>
      <c r="N31" s="219"/>
      <c r="O31" s="219"/>
      <c r="P31" s="219"/>
      <c r="Q31" s="35"/>
      <c r="R31" s="36"/>
    </row>
    <row r="32" spans="2:18" s="1" customFormat="1" ht="14.4" customHeight="1">
      <c r="B32" s="34"/>
      <c r="C32" s="35"/>
      <c r="D32" s="35"/>
      <c r="E32" s="41" t="s">
        <v>46</v>
      </c>
      <c r="F32" s="42">
        <v>0.15</v>
      </c>
      <c r="G32" s="116" t="s">
        <v>45</v>
      </c>
      <c r="H32" s="225">
        <f>(SUM(BF112:BF119)+SUM(BF136:BF302))</f>
        <v>0</v>
      </c>
      <c r="I32" s="219"/>
      <c r="J32" s="219"/>
      <c r="K32" s="35"/>
      <c r="L32" s="35"/>
      <c r="M32" s="225">
        <f>ROUND((SUM(BF112:BF119)+SUM(BF136:BF302)), 2)*F32</f>
        <v>0</v>
      </c>
      <c r="N32" s="219"/>
      <c r="O32" s="219"/>
      <c r="P32" s="219"/>
      <c r="Q32" s="35"/>
      <c r="R32" s="36"/>
    </row>
    <row r="33" spans="2:18" s="1" customFormat="1" ht="14.4" hidden="1" customHeight="1">
      <c r="B33" s="34"/>
      <c r="C33" s="35"/>
      <c r="D33" s="35"/>
      <c r="E33" s="41" t="s">
        <v>47</v>
      </c>
      <c r="F33" s="42">
        <v>0.21</v>
      </c>
      <c r="G33" s="116" t="s">
        <v>45</v>
      </c>
      <c r="H33" s="225">
        <f>(SUM(BG112:BG119)+SUM(BG136:BG302))</f>
        <v>0</v>
      </c>
      <c r="I33" s="219"/>
      <c r="J33" s="219"/>
      <c r="K33" s="35"/>
      <c r="L33" s="35"/>
      <c r="M33" s="225">
        <v>0</v>
      </c>
      <c r="N33" s="219"/>
      <c r="O33" s="219"/>
      <c r="P33" s="219"/>
      <c r="Q33" s="35"/>
      <c r="R33" s="36"/>
    </row>
    <row r="34" spans="2:18" s="1" customFormat="1" ht="14.4" hidden="1" customHeight="1">
      <c r="B34" s="34"/>
      <c r="C34" s="35"/>
      <c r="D34" s="35"/>
      <c r="E34" s="41" t="s">
        <v>48</v>
      </c>
      <c r="F34" s="42">
        <v>0.15</v>
      </c>
      <c r="G34" s="116" t="s">
        <v>45</v>
      </c>
      <c r="H34" s="225">
        <f>(SUM(BH112:BH119)+SUM(BH136:BH302))</f>
        <v>0</v>
      </c>
      <c r="I34" s="219"/>
      <c r="J34" s="219"/>
      <c r="K34" s="35"/>
      <c r="L34" s="35"/>
      <c r="M34" s="225">
        <v>0</v>
      </c>
      <c r="N34" s="219"/>
      <c r="O34" s="219"/>
      <c r="P34" s="219"/>
      <c r="Q34" s="35"/>
      <c r="R34" s="36"/>
    </row>
    <row r="35" spans="2:18" s="1" customFormat="1" ht="14.4" hidden="1" customHeight="1">
      <c r="B35" s="34"/>
      <c r="C35" s="35"/>
      <c r="D35" s="35"/>
      <c r="E35" s="41" t="s">
        <v>49</v>
      </c>
      <c r="F35" s="42">
        <v>0</v>
      </c>
      <c r="G35" s="116" t="s">
        <v>45</v>
      </c>
      <c r="H35" s="225">
        <f>(SUM(BI112:BI119)+SUM(BI136:BI302))</f>
        <v>0</v>
      </c>
      <c r="I35" s="219"/>
      <c r="J35" s="219"/>
      <c r="K35" s="35"/>
      <c r="L35" s="35"/>
      <c r="M35" s="225">
        <v>0</v>
      </c>
      <c r="N35" s="219"/>
      <c r="O35" s="219"/>
      <c r="P35" s="219"/>
      <c r="Q35" s="35"/>
      <c r="R35" s="36"/>
    </row>
    <row r="36" spans="2:18" s="1" customFormat="1" ht="6.9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35" customHeight="1">
      <c r="B37" s="34"/>
      <c r="C37" s="112"/>
      <c r="D37" s="117" t="s">
        <v>50</v>
      </c>
      <c r="E37" s="78"/>
      <c r="F37" s="78"/>
      <c r="G37" s="118" t="s">
        <v>51</v>
      </c>
      <c r="H37" s="119" t="s">
        <v>52</v>
      </c>
      <c r="I37" s="78"/>
      <c r="J37" s="78"/>
      <c r="K37" s="78"/>
      <c r="L37" s="226">
        <f>SUM(M29:M35)</f>
        <v>0</v>
      </c>
      <c r="M37" s="226"/>
      <c r="N37" s="226"/>
      <c r="O37" s="226"/>
      <c r="P37" s="227"/>
      <c r="Q37" s="112"/>
      <c r="R37" s="36"/>
    </row>
    <row r="38" spans="2:18" s="1" customFormat="1" ht="14.4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2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/>
    </row>
    <row r="41" spans="2:18" ht="12" hidden="1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2" hidden="1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2" hidden="1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2" hidden="1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2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2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2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2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2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>
      <c r="B50" s="34"/>
      <c r="C50" s="35"/>
      <c r="D50" s="49" t="s">
        <v>53</v>
      </c>
      <c r="E50" s="50"/>
      <c r="F50" s="50"/>
      <c r="G50" s="50"/>
      <c r="H50" s="51"/>
      <c r="I50" s="35"/>
      <c r="J50" s="49" t="s">
        <v>54</v>
      </c>
      <c r="K50" s="50"/>
      <c r="L50" s="50"/>
      <c r="M50" s="50"/>
      <c r="N50" s="50"/>
      <c r="O50" s="50"/>
      <c r="P50" s="51"/>
      <c r="Q50" s="35"/>
      <c r="R50" s="36"/>
    </row>
    <row r="51" spans="2:18" ht="12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2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2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2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2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2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2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2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>
      <c r="B59" s="34"/>
      <c r="C59" s="35"/>
      <c r="D59" s="54" t="s">
        <v>55</v>
      </c>
      <c r="E59" s="55"/>
      <c r="F59" s="55"/>
      <c r="G59" s="56" t="s">
        <v>56</v>
      </c>
      <c r="H59" s="57"/>
      <c r="I59" s="35"/>
      <c r="J59" s="54" t="s">
        <v>55</v>
      </c>
      <c r="K59" s="55"/>
      <c r="L59" s="55"/>
      <c r="M59" s="55"/>
      <c r="N59" s="56" t="s">
        <v>56</v>
      </c>
      <c r="O59" s="55"/>
      <c r="P59" s="57"/>
      <c r="Q59" s="35"/>
      <c r="R59" s="36"/>
    </row>
    <row r="60" spans="2:18" ht="12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>
      <c r="B61" s="34"/>
      <c r="C61" s="35"/>
      <c r="D61" s="49" t="s">
        <v>57</v>
      </c>
      <c r="E61" s="50"/>
      <c r="F61" s="50"/>
      <c r="G61" s="50"/>
      <c r="H61" s="51"/>
      <c r="I61" s="35"/>
      <c r="J61" s="49" t="s">
        <v>58</v>
      </c>
      <c r="K61" s="50"/>
      <c r="L61" s="50"/>
      <c r="M61" s="50"/>
      <c r="N61" s="50"/>
      <c r="O61" s="50"/>
      <c r="P61" s="51"/>
      <c r="Q61" s="35"/>
      <c r="R61" s="36"/>
    </row>
    <row r="62" spans="2:18" ht="12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2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2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21" ht="12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21" ht="12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21" ht="12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21" ht="12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21" ht="12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21" s="1" customFormat="1">
      <c r="B70" s="34"/>
      <c r="C70" s="35"/>
      <c r="D70" s="54" t="s">
        <v>55</v>
      </c>
      <c r="E70" s="55"/>
      <c r="F70" s="55"/>
      <c r="G70" s="56" t="s">
        <v>56</v>
      </c>
      <c r="H70" s="57"/>
      <c r="I70" s="35"/>
      <c r="J70" s="54" t="s">
        <v>55</v>
      </c>
      <c r="K70" s="55"/>
      <c r="L70" s="55"/>
      <c r="M70" s="55"/>
      <c r="N70" s="56" t="s">
        <v>56</v>
      </c>
      <c r="O70" s="55"/>
      <c r="P70" s="57"/>
      <c r="Q70" s="35"/>
      <c r="R70" s="36"/>
    </row>
    <row r="71" spans="2:21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" customHeight="1">
      <c r="B76" s="34"/>
      <c r="C76" s="174" t="s">
        <v>103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36"/>
      <c r="T76" s="123"/>
      <c r="U76" s="123"/>
    </row>
    <row r="77" spans="2:21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3"/>
      <c r="U77" s="123"/>
    </row>
    <row r="78" spans="2:21" s="1" customFormat="1" ht="36.9" customHeight="1">
      <c r="B78" s="34"/>
      <c r="C78" s="68" t="s">
        <v>19</v>
      </c>
      <c r="D78" s="35"/>
      <c r="E78" s="35"/>
      <c r="F78" s="194" t="str">
        <f>F6</f>
        <v>Stavební úpravy objektu č.p. 997</v>
      </c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35"/>
      <c r="R78" s="36"/>
      <c r="T78" s="123"/>
      <c r="U78" s="123"/>
    </row>
    <row r="79" spans="2:21" s="1" customFormat="1" ht="6.9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  <c r="T79" s="123"/>
      <c r="U79" s="123"/>
    </row>
    <row r="80" spans="2:21" s="1" customFormat="1" ht="18" customHeight="1">
      <c r="B80" s="34"/>
      <c r="C80" s="29" t="s">
        <v>24</v>
      </c>
      <c r="D80" s="35"/>
      <c r="E80" s="35"/>
      <c r="F80" s="27" t="str">
        <f>F8</f>
        <v>parc.č. 1646, Nové Strašecí</v>
      </c>
      <c r="G80" s="35"/>
      <c r="H80" s="35"/>
      <c r="I80" s="35"/>
      <c r="J80" s="35"/>
      <c r="K80" s="29" t="s">
        <v>26</v>
      </c>
      <c r="L80" s="35"/>
      <c r="M80" s="221" t="str">
        <f>IF(O8="","",O8)</f>
        <v>2. 5. 2018</v>
      </c>
      <c r="N80" s="221"/>
      <c r="O80" s="221"/>
      <c r="P80" s="221"/>
      <c r="Q80" s="35"/>
      <c r="R80" s="36"/>
      <c r="T80" s="123"/>
      <c r="U80" s="123"/>
    </row>
    <row r="81" spans="2:47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  <c r="T81" s="123"/>
      <c r="U81" s="123"/>
    </row>
    <row r="82" spans="2:47" s="1" customFormat="1" ht="13.2">
      <c r="B82" s="34"/>
      <c r="C82" s="29" t="s">
        <v>28</v>
      </c>
      <c r="D82" s="35"/>
      <c r="E82" s="35"/>
      <c r="F82" s="27" t="str">
        <f>E11</f>
        <v>Město Nové Strašecí</v>
      </c>
      <c r="G82" s="35"/>
      <c r="H82" s="35"/>
      <c r="I82" s="35"/>
      <c r="J82" s="35"/>
      <c r="K82" s="29" t="s">
        <v>34</v>
      </c>
      <c r="L82" s="35"/>
      <c r="M82" s="178" t="str">
        <f>E17</f>
        <v>Lenka Jandová, Milan Brouk</v>
      </c>
      <c r="N82" s="178"/>
      <c r="O82" s="178"/>
      <c r="P82" s="178"/>
      <c r="Q82" s="178"/>
      <c r="R82" s="36"/>
      <c r="T82" s="123"/>
      <c r="U82" s="123"/>
    </row>
    <row r="83" spans="2:47" s="1" customFormat="1" ht="14.4" customHeight="1">
      <c r="B83" s="34"/>
      <c r="C83" s="29" t="s">
        <v>32</v>
      </c>
      <c r="D83" s="35"/>
      <c r="E83" s="35"/>
      <c r="F83" s="27" t="str">
        <f>IF(E14="","",E14)</f>
        <v>Vyplň údaj</v>
      </c>
      <c r="G83" s="35"/>
      <c r="H83" s="35"/>
      <c r="I83" s="35"/>
      <c r="J83" s="35"/>
      <c r="K83" s="29" t="s">
        <v>37</v>
      </c>
      <c r="L83" s="35"/>
      <c r="M83" s="178" t="str">
        <f>E20</f>
        <v>Lenka Jandová</v>
      </c>
      <c r="N83" s="178"/>
      <c r="O83" s="178"/>
      <c r="P83" s="178"/>
      <c r="Q83" s="178"/>
      <c r="R83" s="36"/>
      <c r="T83" s="123"/>
      <c r="U83" s="123"/>
    </row>
    <row r="84" spans="2:47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  <c r="T84" s="123"/>
      <c r="U84" s="123"/>
    </row>
    <row r="85" spans="2:47" s="1" customFormat="1" ht="29.25" customHeight="1">
      <c r="B85" s="34"/>
      <c r="C85" s="228" t="s">
        <v>104</v>
      </c>
      <c r="D85" s="229"/>
      <c r="E85" s="229"/>
      <c r="F85" s="229"/>
      <c r="G85" s="229"/>
      <c r="H85" s="112"/>
      <c r="I85" s="112"/>
      <c r="J85" s="112"/>
      <c r="K85" s="112"/>
      <c r="L85" s="112"/>
      <c r="M85" s="112"/>
      <c r="N85" s="228" t="s">
        <v>105</v>
      </c>
      <c r="O85" s="229"/>
      <c r="P85" s="229"/>
      <c r="Q85" s="229"/>
      <c r="R85" s="36"/>
      <c r="T85" s="123"/>
      <c r="U85" s="123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  <c r="T86" s="123"/>
      <c r="U86" s="123"/>
    </row>
    <row r="87" spans="2:47" s="1" customFormat="1" ht="29.25" customHeight="1">
      <c r="B87" s="34"/>
      <c r="C87" s="124" t="s">
        <v>106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15">
        <f>N136</f>
        <v>0</v>
      </c>
      <c r="O87" s="230"/>
      <c r="P87" s="230"/>
      <c r="Q87" s="230"/>
      <c r="R87" s="36"/>
      <c r="T87" s="123"/>
      <c r="U87" s="123"/>
      <c r="AU87" s="18" t="s">
        <v>107</v>
      </c>
    </row>
    <row r="88" spans="2:47" s="6" customFormat="1" ht="24.9" customHeight="1">
      <c r="B88" s="125"/>
      <c r="C88" s="126"/>
      <c r="D88" s="127" t="s">
        <v>108</v>
      </c>
      <c r="E88" s="126"/>
      <c r="F88" s="126"/>
      <c r="G88" s="126"/>
      <c r="H88" s="126"/>
      <c r="I88" s="126"/>
      <c r="J88" s="126"/>
      <c r="K88" s="126"/>
      <c r="L88" s="126"/>
      <c r="M88" s="126"/>
      <c r="N88" s="231">
        <f>N137</f>
        <v>0</v>
      </c>
      <c r="O88" s="232"/>
      <c r="P88" s="232"/>
      <c r="Q88" s="232"/>
      <c r="R88" s="128"/>
      <c r="T88" s="129"/>
      <c r="U88" s="129"/>
    </row>
    <row r="89" spans="2:47" s="7" customFormat="1" ht="19.95" customHeight="1">
      <c r="B89" s="130"/>
      <c r="C89" s="131"/>
      <c r="D89" s="100" t="s">
        <v>109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11">
        <f>N138</f>
        <v>0</v>
      </c>
      <c r="O89" s="233"/>
      <c r="P89" s="233"/>
      <c r="Q89" s="233"/>
      <c r="R89" s="132"/>
      <c r="T89" s="133"/>
      <c r="U89" s="133"/>
    </row>
    <row r="90" spans="2:47" s="7" customFormat="1" ht="19.95" customHeight="1">
      <c r="B90" s="130"/>
      <c r="C90" s="131"/>
      <c r="D90" s="100" t="s">
        <v>110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11">
        <f>N144</f>
        <v>0</v>
      </c>
      <c r="O90" s="233"/>
      <c r="P90" s="233"/>
      <c r="Q90" s="233"/>
      <c r="R90" s="132"/>
      <c r="T90" s="133"/>
      <c r="U90" s="133"/>
    </row>
    <row r="91" spans="2:47" s="6" customFormat="1" ht="24.9" customHeight="1">
      <c r="B91" s="125"/>
      <c r="C91" s="126"/>
      <c r="D91" s="127" t="s">
        <v>111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31">
        <f>N149</f>
        <v>0</v>
      </c>
      <c r="O91" s="232"/>
      <c r="P91" s="232"/>
      <c r="Q91" s="232"/>
      <c r="R91" s="128"/>
      <c r="T91" s="129"/>
      <c r="U91" s="129"/>
    </row>
    <row r="92" spans="2:47" s="7" customFormat="1" ht="19.95" customHeight="1">
      <c r="B92" s="130"/>
      <c r="C92" s="131"/>
      <c r="D92" s="100" t="s">
        <v>112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11">
        <f>N150</f>
        <v>0</v>
      </c>
      <c r="O92" s="233"/>
      <c r="P92" s="233"/>
      <c r="Q92" s="233"/>
      <c r="R92" s="132"/>
      <c r="T92" s="133"/>
      <c r="U92" s="133"/>
    </row>
    <row r="93" spans="2:47" s="7" customFormat="1" ht="19.95" customHeight="1">
      <c r="B93" s="130"/>
      <c r="C93" s="131"/>
      <c r="D93" s="100" t="s">
        <v>113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11">
        <f>N164</f>
        <v>0</v>
      </c>
      <c r="O93" s="233"/>
      <c r="P93" s="233"/>
      <c r="Q93" s="233"/>
      <c r="R93" s="132"/>
      <c r="T93" s="133"/>
      <c r="U93" s="133"/>
    </row>
    <row r="94" spans="2:47" s="7" customFormat="1" ht="19.95" customHeight="1">
      <c r="B94" s="130"/>
      <c r="C94" s="131"/>
      <c r="D94" s="100" t="s">
        <v>114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11">
        <f>N179</f>
        <v>0</v>
      </c>
      <c r="O94" s="233"/>
      <c r="P94" s="233"/>
      <c r="Q94" s="233"/>
      <c r="R94" s="132"/>
      <c r="T94" s="133"/>
      <c r="U94" s="133"/>
    </row>
    <row r="95" spans="2:47" s="7" customFormat="1" ht="19.95" customHeight="1">
      <c r="B95" s="130"/>
      <c r="C95" s="131"/>
      <c r="D95" s="100" t="s">
        <v>115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11">
        <f>N194</f>
        <v>0</v>
      </c>
      <c r="O95" s="233"/>
      <c r="P95" s="233"/>
      <c r="Q95" s="233"/>
      <c r="R95" s="132"/>
      <c r="T95" s="133"/>
      <c r="U95" s="133"/>
    </row>
    <row r="96" spans="2:47" s="7" customFormat="1" ht="19.95" customHeight="1">
      <c r="B96" s="130"/>
      <c r="C96" s="131"/>
      <c r="D96" s="100" t="s">
        <v>116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11">
        <f>N197</f>
        <v>0</v>
      </c>
      <c r="O96" s="233"/>
      <c r="P96" s="233"/>
      <c r="Q96" s="233"/>
      <c r="R96" s="132"/>
      <c r="T96" s="133"/>
      <c r="U96" s="133"/>
    </row>
    <row r="97" spans="2:21" s="7" customFormat="1" ht="19.95" customHeight="1">
      <c r="B97" s="130"/>
      <c r="C97" s="131"/>
      <c r="D97" s="100" t="s">
        <v>117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11">
        <f>N216</f>
        <v>0</v>
      </c>
      <c r="O97" s="233"/>
      <c r="P97" s="233"/>
      <c r="Q97" s="233"/>
      <c r="R97" s="132"/>
      <c r="T97" s="133"/>
      <c r="U97" s="133"/>
    </row>
    <row r="98" spans="2:21" s="7" customFormat="1" ht="19.95" customHeight="1">
      <c r="B98" s="130"/>
      <c r="C98" s="131"/>
      <c r="D98" s="100" t="s">
        <v>118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11">
        <f>N223</f>
        <v>0</v>
      </c>
      <c r="O98" s="233"/>
      <c r="P98" s="233"/>
      <c r="Q98" s="233"/>
      <c r="R98" s="132"/>
      <c r="T98" s="133"/>
      <c r="U98" s="133"/>
    </row>
    <row r="99" spans="2:21" s="7" customFormat="1" ht="19.95" customHeight="1">
      <c r="B99" s="130"/>
      <c r="C99" s="131"/>
      <c r="D99" s="100" t="s">
        <v>119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11">
        <f>N227</f>
        <v>0</v>
      </c>
      <c r="O99" s="233"/>
      <c r="P99" s="233"/>
      <c r="Q99" s="233"/>
      <c r="R99" s="132"/>
      <c r="T99" s="133"/>
      <c r="U99" s="133"/>
    </row>
    <row r="100" spans="2:21" s="7" customFormat="1" ht="19.95" customHeight="1">
      <c r="B100" s="130"/>
      <c r="C100" s="131"/>
      <c r="D100" s="100" t="s">
        <v>120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211">
        <f>N237</f>
        <v>0</v>
      </c>
      <c r="O100" s="233"/>
      <c r="P100" s="233"/>
      <c r="Q100" s="233"/>
      <c r="R100" s="132"/>
      <c r="T100" s="133"/>
      <c r="U100" s="133"/>
    </row>
    <row r="101" spans="2:21" s="7" customFormat="1" ht="19.95" customHeight="1">
      <c r="B101" s="130"/>
      <c r="C101" s="131"/>
      <c r="D101" s="100" t="s">
        <v>121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211">
        <f>N248</f>
        <v>0</v>
      </c>
      <c r="O101" s="233"/>
      <c r="P101" s="233"/>
      <c r="Q101" s="233"/>
      <c r="R101" s="132"/>
      <c r="T101" s="133"/>
      <c r="U101" s="133"/>
    </row>
    <row r="102" spans="2:21" s="7" customFormat="1" ht="19.95" customHeight="1">
      <c r="B102" s="130"/>
      <c r="C102" s="131"/>
      <c r="D102" s="100" t="s">
        <v>122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211">
        <f>N258</f>
        <v>0</v>
      </c>
      <c r="O102" s="233"/>
      <c r="P102" s="233"/>
      <c r="Q102" s="233"/>
      <c r="R102" s="132"/>
      <c r="T102" s="133"/>
      <c r="U102" s="133"/>
    </row>
    <row r="103" spans="2:21" s="7" customFormat="1" ht="19.95" customHeight="1">
      <c r="B103" s="130"/>
      <c r="C103" s="131"/>
      <c r="D103" s="100" t="s">
        <v>123</v>
      </c>
      <c r="E103" s="131"/>
      <c r="F103" s="131"/>
      <c r="G103" s="131"/>
      <c r="H103" s="131"/>
      <c r="I103" s="131"/>
      <c r="J103" s="131"/>
      <c r="K103" s="131"/>
      <c r="L103" s="131"/>
      <c r="M103" s="131"/>
      <c r="N103" s="211">
        <f>N262</f>
        <v>0</v>
      </c>
      <c r="O103" s="233"/>
      <c r="P103" s="233"/>
      <c r="Q103" s="233"/>
      <c r="R103" s="132"/>
      <c r="T103" s="133"/>
      <c r="U103" s="133"/>
    </row>
    <row r="104" spans="2:21" s="7" customFormat="1" ht="19.95" customHeight="1">
      <c r="B104" s="130"/>
      <c r="C104" s="131"/>
      <c r="D104" s="100" t="s">
        <v>124</v>
      </c>
      <c r="E104" s="131"/>
      <c r="F104" s="131"/>
      <c r="G104" s="131"/>
      <c r="H104" s="131"/>
      <c r="I104" s="131"/>
      <c r="J104" s="131"/>
      <c r="K104" s="131"/>
      <c r="L104" s="131"/>
      <c r="M104" s="131"/>
      <c r="N104" s="211">
        <f>N270</f>
        <v>0</v>
      </c>
      <c r="O104" s="233"/>
      <c r="P104" s="233"/>
      <c r="Q104" s="233"/>
      <c r="R104" s="132"/>
      <c r="T104" s="133"/>
      <c r="U104" s="133"/>
    </row>
    <row r="105" spans="2:21" s="7" customFormat="1" ht="19.95" customHeight="1">
      <c r="B105" s="130"/>
      <c r="C105" s="131"/>
      <c r="D105" s="100" t="s">
        <v>125</v>
      </c>
      <c r="E105" s="131"/>
      <c r="F105" s="131"/>
      <c r="G105" s="131"/>
      <c r="H105" s="131"/>
      <c r="I105" s="131"/>
      <c r="J105" s="131"/>
      <c r="K105" s="131"/>
      <c r="L105" s="131"/>
      <c r="M105" s="131"/>
      <c r="N105" s="211">
        <f>N272</f>
        <v>0</v>
      </c>
      <c r="O105" s="233"/>
      <c r="P105" s="233"/>
      <c r="Q105" s="233"/>
      <c r="R105" s="132"/>
      <c r="T105" s="133"/>
      <c r="U105" s="133"/>
    </row>
    <row r="106" spans="2:21" s="7" customFormat="1" ht="19.95" customHeight="1">
      <c r="B106" s="130"/>
      <c r="C106" s="131"/>
      <c r="D106" s="100" t="s">
        <v>126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211">
        <f>N282</f>
        <v>0</v>
      </c>
      <c r="O106" s="233"/>
      <c r="P106" s="233"/>
      <c r="Q106" s="233"/>
      <c r="R106" s="132"/>
      <c r="T106" s="133"/>
      <c r="U106" s="133"/>
    </row>
    <row r="107" spans="2:21" s="7" customFormat="1" ht="19.95" customHeight="1">
      <c r="B107" s="130"/>
      <c r="C107" s="131"/>
      <c r="D107" s="100" t="s">
        <v>127</v>
      </c>
      <c r="E107" s="131"/>
      <c r="F107" s="131"/>
      <c r="G107" s="131"/>
      <c r="H107" s="131"/>
      <c r="I107" s="131"/>
      <c r="J107" s="131"/>
      <c r="K107" s="131"/>
      <c r="L107" s="131"/>
      <c r="M107" s="131"/>
      <c r="N107" s="211">
        <f>N287</f>
        <v>0</v>
      </c>
      <c r="O107" s="233"/>
      <c r="P107" s="233"/>
      <c r="Q107" s="233"/>
      <c r="R107" s="132"/>
      <c r="T107" s="133"/>
      <c r="U107" s="133"/>
    </row>
    <row r="108" spans="2:21" s="7" customFormat="1" ht="19.95" customHeight="1">
      <c r="B108" s="130"/>
      <c r="C108" s="131"/>
      <c r="D108" s="100" t="s">
        <v>128</v>
      </c>
      <c r="E108" s="131"/>
      <c r="F108" s="131"/>
      <c r="G108" s="131"/>
      <c r="H108" s="131"/>
      <c r="I108" s="131"/>
      <c r="J108" s="131"/>
      <c r="K108" s="131"/>
      <c r="L108" s="131"/>
      <c r="M108" s="131"/>
      <c r="N108" s="211">
        <f>N296</f>
        <v>0</v>
      </c>
      <c r="O108" s="233"/>
      <c r="P108" s="233"/>
      <c r="Q108" s="233"/>
      <c r="R108" s="132"/>
      <c r="T108" s="133"/>
      <c r="U108" s="133"/>
    </row>
    <row r="109" spans="2:21" s="6" customFormat="1" ht="24.9" customHeight="1">
      <c r="B109" s="125"/>
      <c r="C109" s="126"/>
      <c r="D109" s="127" t="s">
        <v>129</v>
      </c>
      <c r="E109" s="126"/>
      <c r="F109" s="126"/>
      <c r="G109" s="126"/>
      <c r="H109" s="126"/>
      <c r="I109" s="126"/>
      <c r="J109" s="126"/>
      <c r="K109" s="126"/>
      <c r="L109" s="126"/>
      <c r="M109" s="126"/>
      <c r="N109" s="231">
        <f>N300</f>
        <v>0</v>
      </c>
      <c r="O109" s="232"/>
      <c r="P109" s="232"/>
      <c r="Q109" s="232"/>
      <c r="R109" s="128"/>
      <c r="T109" s="129"/>
      <c r="U109" s="129"/>
    </row>
    <row r="110" spans="2:21" s="7" customFormat="1" ht="19.95" customHeight="1">
      <c r="B110" s="130"/>
      <c r="C110" s="131"/>
      <c r="D110" s="100" t="s">
        <v>130</v>
      </c>
      <c r="E110" s="131"/>
      <c r="F110" s="131"/>
      <c r="G110" s="131"/>
      <c r="H110" s="131"/>
      <c r="I110" s="131"/>
      <c r="J110" s="131"/>
      <c r="K110" s="131"/>
      <c r="L110" s="131"/>
      <c r="M110" s="131"/>
      <c r="N110" s="211">
        <f>N301</f>
        <v>0</v>
      </c>
      <c r="O110" s="233"/>
      <c r="P110" s="233"/>
      <c r="Q110" s="233"/>
      <c r="R110" s="132"/>
      <c r="T110" s="133"/>
      <c r="U110" s="133"/>
    </row>
    <row r="111" spans="2:21" s="1" customFormat="1" ht="21.7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T111" s="123"/>
      <c r="U111" s="123"/>
    </row>
    <row r="112" spans="2:21" s="1" customFormat="1" ht="29.25" customHeight="1">
      <c r="B112" s="34"/>
      <c r="C112" s="124" t="s">
        <v>131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230">
        <f>ROUND(N113+N114+N115+N116+N117+N118,2)</f>
        <v>0</v>
      </c>
      <c r="O112" s="234"/>
      <c r="P112" s="234"/>
      <c r="Q112" s="234"/>
      <c r="R112" s="36"/>
      <c r="T112" s="134"/>
      <c r="U112" s="135" t="s">
        <v>43</v>
      </c>
    </row>
    <row r="113" spans="2:65" s="1" customFormat="1" ht="18" customHeight="1">
      <c r="B113" s="34"/>
      <c r="C113" s="35"/>
      <c r="D113" s="212" t="s">
        <v>132</v>
      </c>
      <c r="E113" s="213"/>
      <c r="F113" s="213"/>
      <c r="G113" s="213"/>
      <c r="H113" s="213"/>
      <c r="I113" s="35"/>
      <c r="J113" s="35"/>
      <c r="K113" s="35"/>
      <c r="L113" s="35"/>
      <c r="M113" s="35"/>
      <c r="N113" s="210">
        <f>ROUND(N87*T113,2)</f>
        <v>0</v>
      </c>
      <c r="O113" s="211"/>
      <c r="P113" s="211"/>
      <c r="Q113" s="211"/>
      <c r="R113" s="36"/>
      <c r="S113" s="136"/>
      <c r="T113" s="137"/>
      <c r="U113" s="138" t="s">
        <v>44</v>
      </c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9" t="s">
        <v>133</v>
      </c>
      <c r="AZ113" s="136"/>
      <c r="BA113" s="136"/>
      <c r="BB113" s="136"/>
      <c r="BC113" s="136"/>
      <c r="BD113" s="136"/>
      <c r="BE113" s="140">
        <f t="shared" ref="BE113:BE118" si="0">IF(U113="základní",N113,0)</f>
        <v>0</v>
      </c>
      <c r="BF113" s="140">
        <f t="shared" ref="BF113:BF118" si="1">IF(U113="snížená",N113,0)</f>
        <v>0</v>
      </c>
      <c r="BG113" s="140">
        <f t="shared" ref="BG113:BG118" si="2">IF(U113="zákl. přenesená",N113,0)</f>
        <v>0</v>
      </c>
      <c r="BH113" s="140">
        <f t="shared" ref="BH113:BH118" si="3">IF(U113="sníž. přenesená",N113,0)</f>
        <v>0</v>
      </c>
      <c r="BI113" s="140">
        <f t="shared" ref="BI113:BI118" si="4">IF(U113="nulová",N113,0)</f>
        <v>0</v>
      </c>
      <c r="BJ113" s="139" t="s">
        <v>84</v>
      </c>
      <c r="BK113" s="136"/>
      <c r="BL113" s="136"/>
      <c r="BM113" s="136"/>
    </row>
    <row r="114" spans="2:65" s="1" customFormat="1" ht="18" customHeight="1">
      <c r="B114" s="34"/>
      <c r="C114" s="35"/>
      <c r="D114" s="212" t="s">
        <v>134</v>
      </c>
      <c r="E114" s="213"/>
      <c r="F114" s="213"/>
      <c r="G114" s="213"/>
      <c r="H114" s="213"/>
      <c r="I114" s="35"/>
      <c r="J114" s="35"/>
      <c r="K114" s="35"/>
      <c r="L114" s="35"/>
      <c r="M114" s="35"/>
      <c r="N114" s="210">
        <f>ROUND(N87*T114,2)</f>
        <v>0</v>
      </c>
      <c r="O114" s="211"/>
      <c r="P114" s="211"/>
      <c r="Q114" s="211"/>
      <c r="R114" s="36"/>
      <c r="S114" s="136"/>
      <c r="T114" s="137"/>
      <c r="U114" s="138" t="s">
        <v>44</v>
      </c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9" t="s">
        <v>133</v>
      </c>
      <c r="AZ114" s="136"/>
      <c r="BA114" s="136"/>
      <c r="BB114" s="136"/>
      <c r="BC114" s="136"/>
      <c r="BD114" s="136"/>
      <c r="BE114" s="140">
        <f t="shared" si="0"/>
        <v>0</v>
      </c>
      <c r="BF114" s="140">
        <f t="shared" si="1"/>
        <v>0</v>
      </c>
      <c r="BG114" s="140">
        <f t="shared" si="2"/>
        <v>0</v>
      </c>
      <c r="BH114" s="140">
        <f t="shared" si="3"/>
        <v>0</v>
      </c>
      <c r="BI114" s="140">
        <f t="shared" si="4"/>
        <v>0</v>
      </c>
      <c r="BJ114" s="139" t="s">
        <v>84</v>
      </c>
      <c r="BK114" s="136"/>
      <c r="BL114" s="136"/>
      <c r="BM114" s="136"/>
    </row>
    <row r="115" spans="2:65" s="1" customFormat="1" ht="18" customHeight="1">
      <c r="B115" s="34"/>
      <c r="C115" s="35"/>
      <c r="D115" s="212" t="s">
        <v>135</v>
      </c>
      <c r="E115" s="213"/>
      <c r="F115" s="213"/>
      <c r="G115" s="213"/>
      <c r="H115" s="213"/>
      <c r="I115" s="35"/>
      <c r="J115" s="35"/>
      <c r="K115" s="35"/>
      <c r="L115" s="35"/>
      <c r="M115" s="35"/>
      <c r="N115" s="210">
        <f>ROUND(N87*T115,2)</f>
        <v>0</v>
      </c>
      <c r="O115" s="211"/>
      <c r="P115" s="211"/>
      <c r="Q115" s="211"/>
      <c r="R115" s="36"/>
      <c r="S115" s="136"/>
      <c r="T115" s="137"/>
      <c r="U115" s="138" t="s">
        <v>44</v>
      </c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9" t="s">
        <v>133</v>
      </c>
      <c r="AZ115" s="136"/>
      <c r="BA115" s="136"/>
      <c r="BB115" s="136"/>
      <c r="BC115" s="136"/>
      <c r="BD115" s="136"/>
      <c r="BE115" s="140">
        <f t="shared" si="0"/>
        <v>0</v>
      </c>
      <c r="BF115" s="140">
        <f t="shared" si="1"/>
        <v>0</v>
      </c>
      <c r="BG115" s="140">
        <f t="shared" si="2"/>
        <v>0</v>
      </c>
      <c r="BH115" s="140">
        <f t="shared" si="3"/>
        <v>0</v>
      </c>
      <c r="BI115" s="140">
        <f t="shared" si="4"/>
        <v>0</v>
      </c>
      <c r="BJ115" s="139" t="s">
        <v>84</v>
      </c>
      <c r="BK115" s="136"/>
      <c r="BL115" s="136"/>
      <c r="BM115" s="136"/>
    </row>
    <row r="116" spans="2:65" s="1" customFormat="1" ht="18" customHeight="1">
      <c r="B116" s="34"/>
      <c r="C116" s="35"/>
      <c r="D116" s="212" t="s">
        <v>136</v>
      </c>
      <c r="E116" s="213"/>
      <c r="F116" s="213"/>
      <c r="G116" s="213"/>
      <c r="H116" s="213"/>
      <c r="I116" s="35"/>
      <c r="J116" s="35"/>
      <c r="K116" s="35"/>
      <c r="L116" s="35"/>
      <c r="M116" s="35"/>
      <c r="N116" s="210">
        <f>ROUND(N87*T116,2)</f>
        <v>0</v>
      </c>
      <c r="O116" s="211"/>
      <c r="P116" s="211"/>
      <c r="Q116" s="211"/>
      <c r="R116" s="36"/>
      <c r="S116" s="136"/>
      <c r="T116" s="137"/>
      <c r="U116" s="138" t="s">
        <v>44</v>
      </c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9" t="s">
        <v>133</v>
      </c>
      <c r="AZ116" s="136"/>
      <c r="BA116" s="136"/>
      <c r="BB116" s="136"/>
      <c r="BC116" s="136"/>
      <c r="BD116" s="136"/>
      <c r="BE116" s="140">
        <f t="shared" si="0"/>
        <v>0</v>
      </c>
      <c r="BF116" s="140">
        <f t="shared" si="1"/>
        <v>0</v>
      </c>
      <c r="BG116" s="140">
        <f t="shared" si="2"/>
        <v>0</v>
      </c>
      <c r="BH116" s="140">
        <f t="shared" si="3"/>
        <v>0</v>
      </c>
      <c r="BI116" s="140">
        <f t="shared" si="4"/>
        <v>0</v>
      </c>
      <c r="BJ116" s="139" t="s">
        <v>84</v>
      </c>
      <c r="BK116" s="136"/>
      <c r="BL116" s="136"/>
      <c r="BM116" s="136"/>
    </row>
    <row r="117" spans="2:65" s="1" customFormat="1" ht="18" customHeight="1">
      <c r="B117" s="34"/>
      <c r="C117" s="35"/>
      <c r="D117" s="212" t="s">
        <v>137</v>
      </c>
      <c r="E117" s="213"/>
      <c r="F117" s="213"/>
      <c r="G117" s="213"/>
      <c r="H117" s="213"/>
      <c r="I117" s="35"/>
      <c r="J117" s="35"/>
      <c r="K117" s="35"/>
      <c r="L117" s="35"/>
      <c r="M117" s="35"/>
      <c r="N117" s="210">
        <f>ROUND(N87*T117,2)</f>
        <v>0</v>
      </c>
      <c r="O117" s="211"/>
      <c r="P117" s="211"/>
      <c r="Q117" s="211"/>
      <c r="R117" s="36"/>
      <c r="S117" s="136"/>
      <c r="T117" s="137"/>
      <c r="U117" s="138" t="s">
        <v>44</v>
      </c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9" t="s">
        <v>133</v>
      </c>
      <c r="AZ117" s="136"/>
      <c r="BA117" s="136"/>
      <c r="BB117" s="136"/>
      <c r="BC117" s="136"/>
      <c r="BD117" s="136"/>
      <c r="BE117" s="140">
        <f t="shared" si="0"/>
        <v>0</v>
      </c>
      <c r="BF117" s="140">
        <f t="shared" si="1"/>
        <v>0</v>
      </c>
      <c r="BG117" s="140">
        <f t="shared" si="2"/>
        <v>0</v>
      </c>
      <c r="BH117" s="140">
        <f t="shared" si="3"/>
        <v>0</v>
      </c>
      <c r="BI117" s="140">
        <f t="shared" si="4"/>
        <v>0</v>
      </c>
      <c r="BJ117" s="139" t="s">
        <v>84</v>
      </c>
      <c r="BK117" s="136"/>
      <c r="BL117" s="136"/>
      <c r="BM117" s="136"/>
    </row>
    <row r="118" spans="2:65" s="1" customFormat="1" ht="18" customHeight="1">
      <c r="B118" s="34"/>
      <c r="C118" s="35"/>
      <c r="D118" s="100" t="s">
        <v>138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210">
        <f>ROUND(N87*T118,2)</f>
        <v>0</v>
      </c>
      <c r="O118" s="211"/>
      <c r="P118" s="211"/>
      <c r="Q118" s="211"/>
      <c r="R118" s="36"/>
      <c r="S118" s="136"/>
      <c r="T118" s="141"/>
      <c r="U118" s="142" t="s">
        <v>44</v>
      </c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9" t="s">
        <v>139</v>
      </c>
      <c r="AZ118" s="136"/>
      <c r="BA118" s="136"/>
      <c r="BB118" s="136"/>
      <c r="BC118" s="136"/>
      <c r="BD118" s="136"/>
      <c r="BE118" s="140">
        <f t="shared" si="0"/>
        <v>0</v>
      </c>
      <c r="BF118" s="140">
        <f t="shared" si="1"/>
        <v>0</v>
      </c>
      <c r="BG118" s="140">
        <f t="shared" si="2"/>
        <v>0</v>
      </c>
      <c r="BH118" s="140">
        <f t="shared" si="3"/>
        <v>0</v>
      </c>
      <c r="BI118" s="140">
        <f t="shared" si="4"/>
        <v>0</v>
      </c>
      <c r="BJ118" s="139" t="s">
        <v>84</v>
      </c>
      <c r="BK118" s="136"/>
      <c r="BL118" s="136"/>
      <c r="BM118" s="136"/>
    </row>
    <row r="119" spans="2:65" s="1" customFormat="1" ht="12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  <c r="T119" s="123"/>
      <c r="U119" s="123"/>
    </row>
    <row r="120" spans="2:65" s="1" customFormat="1" ht="29.25" customHeight="1">
      <c r="B120" s="34"/>
      <c r="C120" s="111" t="s">
        <v>94</v>
      </c>
      <c r="D120" s="112"/>
      <c r="E120" s="112"/>
      <c r="F120" s="112"/>
      <c r="G120" s="112"/>
      <c r="H120" s="112"/>
      <c r="I120" s="112"/>
      <c r="J120" s="112"/>
      <c r="K120" s="112"/>
      <c r="L120" s="216">
        <f>ROUND(SUM(N87+N112),2)</f>
        <v>0</v>
      </c>
      <c r="M120" s="216"/>
      <c r="N120" s="216"/>
      <c r="O120" s="216"/>
      <c r="P120" s="216"/>
      <c r="Q120" s="216"/>
      <c r="R120" s="36"/>
      <c r="T120" s="123"/>
      <c r="U120" s="123"/>
    </row>
    <row r="121" spans="2:65" s="1" customFormat="1" ht="6.9" customHeight="1">
      <c r="B121" s="58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60"/>
      <c r="T121" s="123"/>
      <c r="U121" s="123"/>
    </row>
    <row r="125" spans="2:65" s="1" customFormat="1" ht="6.9" customHeight="1"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3"/>
    </row>
    <row r="126" spans="2:65" s="1" customFormat="1" ht="36.9" customHeight="1">
      <c r="B126" s="34"/>
      <c r="C126" s="174" t="s">
        <v>140</v>
      </c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36"/>
    </row>
    <row r="127" spans="2:65" s="1" customFormat="1" ht="6.9" customHeigh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/>
    </row>
    <row r="128" spans="2:65" s="1" customFormat="1" ht="36.9" customHeight="1">
      <c r="B128" s="34"/>
      <c r="C128" s="68" t="s">
        <v>19</v>
      </c>
      <c r="D128" s="35"/>
      <c r="E128" s="35"/>
      <c r="F128" s="194" t="str">
        <f>F6</f>
        <v>Stavební úpravy objektu č.p. 997</v>
      </c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35"/>
      <c r="R128" s="36"/>
    </row>
    <row r="129" spans="2:65" s="1" customFormat="1" ht="6.9" customHeight="1"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6"/>
    </row>
    <row r="130" spans="2:65" s="1" customFormat="1" ht="18" customHeight="1">
      <c r="B130" s="34"/>
      <c r="C130" s="29" t="s">
        <v>24</v>
      </c>
      <c r="D130" s="35"/>
      <c r="E130" s="35"/>
      <c r="F130" s="27" t="str">
        <f>F8</f>
        <v>parc.č. 1646, Nové Strašecí</v>
      </c>
      <c r="G130" s="35"/>
      <c r="H130" s="35"/>
      <c r="I130" s="35"/>
      <c r="J130" s="35"/>
      <c r="K130" s="29" t="s">
        <v>26</v>
      </c>
      <c r="L130" s="35"/>
      <c r="M130" s="221" t="str">
        <f>IF(O8="","",O8)</f>
        <v>2. 5. 2018</v>
      </c>
      <c r="N130" s="221"/>
      <c r="O130" s="221"/>
      <c r="P130" s="221"/>
      <c r="Q130" s="35"/>
      <c r="R130" s="36"/>
    </row>
    <row r="131" spans="2:65" s="1" customFormat="1" ht="6.9" customHeight="1"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/>
    </row>
    <row r="132" spans="2:65" s="1" customFormat="1" ht="13.2">
      <c r="B132" s="34"/>
      <c r="C132" s="29" t="s">
        <v>28</v>
      </c>
      <c r="D132" s="35"/>
      <c r="E132" s="35"/>
      <c r="F132" s="27" t="str">
        <f>E11</f>
        <v>Město Nové Strašecí</v>
      </c>
      <c r="G132" s="35"/>
      <c r="H132" s="35"/>
      <c r="I132" s="35"/>
      <c r="J132" s="35"/>
      <c r="K132" s="29" t="s">
        <v>34</v>
      </c>
      <c r="L132" s="35"/>
      <c r="M132" s="178" t="str">
        <f>E17</f>
        <v>Lenka Jandová, Milan Brouk</v>
      </c>
      <c r="N132" s="178"/>
      <c r="O132" s="178"/>
      <c r="P132" s="178"/>
      <c r="Q132" s="178"/>
      <c r="R132" s="36"/>
    </row>
    <row r="133" spans="2:65" s="1" customFormat="1" ht="14.4" customHeight="1">
      <c r="B133" s="34"/>
      <c r="C133" s="29" t="s">
        <v>32</v>
      </c>
      <c r="D133" s="35"/>
      <c r="E133" s="35"/>
      <c r="F133" s="27" t="str">
        <f>IF(E14="","",E14)</f>
        <v>Vyplň údaj</v>
      </c>
      <c r="G133" s="35"/>
      <c r="H133" s="35"/>
      <c r="I133" s="35"/>
      <c r="J133" s="35"/>
      <c r="K133" s="29" t="s">
        <v>37</v>
      </c>
      <c r="L133" s="35"/>
      <c r="M133" s="178" t="str">
        <f>E20</f>
        <v>Lenka Jandová</v>
      </c>
      <c r="N133" s="178"/>
      <c r="O133" s="178"/>
      <c r="P133" s="178"/>
      <c r="Q133" s="178"/>
      <c r="R133" s="36"/>
    </row>
    <row r="134" spans="2:65" s="1" customFormat="1" ht="10.35" customHeight="1"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6"/>
    </row>
    <row r="135" spans="2:65" s="8" customFormat="1" ht="29.25" customHeight="1">
      <c r="B135" s="143"/>
      <c r="C135" s="144" t="s">
        <v>141</v>
      </c>
      <c r="D135" s="145" t="s">
        <v>142</v>
      </c>
      <c r="E135" s="145" t="s">
        <v>61</v>
      </c>
      <c r="F135" s="235" t="s">
        <v>143</v>
      </c>
      <c r="G135" s="235"/>
      <c r="H135" s="235"/>
      <c r="I135" s="235"/>
      <c r="J135" s="145" t="s">
        <v>144</v>
      </c>
      <c r="K135" s="145" t="s">
        <v>145</v>
      </c>
      <c r="L135" s="235" t="s">
        <v>146</v>
      </c>
      <c r="M135" s="235"/>
      <c r="N135" s="235" t="s">
        <v>105</v>
      </c>
      <c r="O135" s="235"/>
      <c r="P135" s="235"/>
      <c r="Q135" s="236"/>
      <c r="R135" s="146"/>
      <c r="T135" s="79" t="s">
        <v>147</v>
      </c>
      <c r="U135" s="80" t="s">
        <v>43</v>
      </c>
      <c r="V135" s="80" t="s">
        <v>148</v>
      </c>
      <c r="W135" s="80" t="s">
        <v>149</v>
      </c>
      <c r="X135" s="80" t="s">
        <v>150</v>
      </c>
      <c r="Y135" s="80" t="s">
        <v>151</v>
      </c>
      <c r="Z135" s="80" t="s">
        <v>152</v>
      </c>
      <c r="AA135" s="81" t="s">
        <v>153</v>
      </c>
    </row>
    <row r="136" spans="2:65" s="1" customFormat="1" ht="29.25" customHeight="1">
      <c r="B136" s="34"/>
      <c r="C136" s="83" t="s">
        <v>102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245">
        <f>BK136</f>
        <v>0</v>
      </c>
      <c r="O136" s="246"/>
      <c r="P136" s="246"/>
      <c r="Q136" s="246"/>
      <c r="R136" s="36"/>
      <c r="T136" s="82"/>
      <c r="U136" s="50"/>
      <c r="V136" s="50"/>
      <c r="W136" s="147">
        <f>W137+W149+W300+W303</f>
        <v>0</v>
      </c>
      <c r="X136" s="50"/>
      <c r="Y136" s="147">
        <f>Y137+Y149+Y300+Y303</f>
        <v>2.6723712999999996</v>
      </c>
      <c r="Z136" s="50"/>
      <c r="AA136" s="148">
        <f>AA137+AA149+AA300+AA303</f>
        <v>0.26587720000000004</v>
      </c>
      <c r="AT136" s="18" t="s">
        <v>78</v>
      </c>
      <c r="AU136" s="18" t="s">
        <v>107</v>
      </c>
      <c r="BK136" s="149">
        <f>BK137+BK149+BK300+BK303</f>
        <v>0</v>
      </c>
    </row>
    <row r="137" spans="2:65" s="9" customFormat="1" ht="37.35" customHeight="1">
      <c r="B137" s="150"/>
      <c r="C137" s="151"/>
      <c r="D137" s="152" t="s">
        <v>108</v>
      </c>
      <c r="E137" s="152"/>
      <c r="F137" s="152"/>
      <c r="G137" s="152"/>
      <c r="H137" s="152"/>
      <c r="I137" s="152"/>
      <c r="J137" s="152"/>
      <c r="K137" s="152"/>
      <c r="L137" s="152"/>
      <c r="M137" s="152"/>
      <c r="N137" s="247">
        <f>BK137</f>
        <v>0</v>
      </c>
      <c r="O137" s="231"/>
      <c r="P137" s="231"/>
      <c r="Q137" s="231"/>
      <c r="R137" s="153"/>
      <c r="T137" s="154"/>
      <c r="U137" s="151"/>
      <c r="V137" s="151"/>
      <c r="W137" s="155">
        <f>W138+W144</f>
        <v>0</v>
      </c>
      <c r="X137" s="151"/>
      <c r="Y137" s="155">
        <f>Y138+Y144</f>
        <v>1.1710000000000002E-3</v>
      </c>
      <c r="Z137" s="151"/>
      <c r="AA137" s="156">
        <f>AA138+AA144</f>
        <v>0.16660000000000003</v>
      </c>
      <c r="AR137" s="157" t="s">
        <v>84</v>
      </c>
      <c r="AT137" s="158" t="s">
        <v>78</v>
      </c>
      <c r="AU137" s="158" t="s">
        <v>79</v>
      </c>
      <c r="AY137" s="157" t="s">
        <v>154</v>
      </c>
      <c r="BK137" s="159">
        <f>BK138+BK144</f>
        <v>0</v>
      </c>
    </row>
    <row r="138" spans="2:65" s="9" customFormat="1" ht="19.95" customHeight="1">
      <c r="B138" s="150"/>
      <c r="C138" s="151"/>
      <c r="D138" s="160" t="s">
        <v>109</v>
      </c>
      <c r="E138" s="160"/>
      <c r="F138" s="160"/>
      <c r="G138" s="160"/>
      <c r="H138" s="160"/>
      <c r="I138" s="160"/>
      <c r="J138" s="160"/>
      <c r="K138" s="160"/>
      <c r="L138" s="160"/>
      <c r="M138" s="160"/>
      <c r="N138" s="248">
        <f>BK138</f>
        <v>0</v>
      </c>
      <c r="O138" s="249"/>
      <c r="P138" s="249"/>
      <c r="Q138" s="249"/>
      <c r="R138" s="153"/>
      <c r="T138" s="154"/>
      <c r="U138" s="151"/>
      <c r="V138" s="151"/>
      <c r="W138" s="155">
        <f>SUM(W139:W143)</f>
        <v>0</v>
      </c>
      <c r="X138" s="151"/>
      <c r="Y138" s="155">
        <f>SUM(Y139:Y143)</f>
        <v>1.1710000000000002E-3</v>
      </c>
      <c r="Z138" s="151"/>
      <c r="AA138" s="156">
        <f>SUM(AA139:AA143)</f>
        <v>0.16660000000000003</v>
      </c>
      <c r="AR138" s="157" t="s">
        <v>84</v>
      </c>
      <c r="AT138" s="158" t="s">
        <v>78</v>
      </c>
      <c r="AU138" s="158" t="s">
        <v>84</v>
      </c>
      <c r="AY138" s="157" t="s">
        <v>154</v>
      </c>
      <c r="BK138" s="159">
        <f>SUM(BK139:BK143)</f>
        <v>0</v>
      </c>
    </row>
    <row r="139" spans="2:65" s="1" customFormat="1" ht="25.5" customHeight="1">
      <c r="B139" s="34"/>
      <c r="C139" s="161" t="s">
        <v>84</v>
      </c>
      <c r="D139" s="161" t="s">
        <v>155</v>
      </c>
      <c r="E139" s="162" t="s">
        <v>156</v>
      </c>
      <c r="F139" s="237" t="s">
        <v>157</v>
      </c>
      <c r="G139" s="237"/>
      <c r="H139" s="237"/>
      <c r="I139" s="237"/>
      <c r="J139" s="163" t="s">
        <v>158</v>
      </c>
      <c r="K139" s="164">
        <v>0.25</v>
      </c>
      <c r="L139" s="238">
        <v>0</v>
      </c>
      <c r="M139" s="239"/>
      <c r="N139" s="240">
        <f>ROUND(L139*K139,2)</f>
        <v>0</v>
      </c>
      <c r="O139" s="240"/>
      <c r="P139" s="240"/>
      <c r="Q139" s="240"/>
      <c r="R139" s="36"/>
      <c r="T139" s="165" t="s">
        <v>22</v>
      </c>
      <c r="U139" s="43" t="s">
        <v>44</v>
      </c>
      <c r="V139" s="35"/>
      <c r="W139" s="166">
        <f>V139*K139</f>
        <v>0</v>
      </c>
      <c r="X139" s="166">
        <v>0</v>
      </c>
      <c r="Y139" s="166">
        <f>X139*K139</f>
        <v>0</v>
      </c>
      <c r="Z139" s="166">
        <v>4.8000000000000001E-2</v>
      </c>
      <c r="AA139" s="167">
        <f>Z139*K139</f>
        <v>1.2E-2</v>
      </c>
      <c r="AR139" s="18" t="s">
        <v>159</v>
      </c>
      <c r="AT139" s="18" t="s">
        <v>155</v>
      </c>
      <c r="AU139" s="18" t="s">
        <v>100</v>
      </c>
      <c r="AY139" s="18" t="s">
        <v>154</v>
      </c>
      <c r="BE139" s="104">
        <f>IF(U139="základní",N139,0)</f>
        <v>0</v>
      </c>
      <c r="BF139" s="104">
        <f>IF(U139="snížená",N139,0)</f>
        <v>0</v>
      </c>
      <c r="BG139" s="104">
        <f>IF(U139="zákl. přenesená",N139,0)</f>
        <v>0</v>
      </c>
      <c r="BH139" s="104">
        <f>IF(U139="sníž. přenesená",N139,0)</f>
        <v>0</v>
      </c>
      <c r="BI139" s="104">
        <f>IF(U139="nulová",N139,0)</f>
        <v>0</v>
      </c>
      <c r="BJ139" s="18" t="s">
        <v>84</v>
      </c>
      <c r="BK139" s="104">
        <f>ROUND(L139*K139,2)</f>
        <v>0</v>
      </c>
      <c r="BL139" s="18" t="s">
        <v>159</v>
      </c>
      <c r="BM139" s="18" t="s">
        <v>160</v>
      </c>
    </row>
    <row r="140" spans="2:65" s="1" customFormat="1" ht="25.5" customHeight="1">
      <c r="B140" s="34"/>
      <c r="C140" s="161" t="s">
        <v>100</v>
      </c>
      <c r="D140" s="161" t="s">
        <v>155</v>
      </c>
      <c r="E140" s="162" t="s">
        <v>161</v>
      </c>
      <c r="F140" s="237" t="s">
        <v>162</v>
      </c>
      <c r="G140" s="237"/>
      <c r="H140" s="237"/>
      <c r="I140" s="237"/>
      <c r="J140" s="163" t="s">
        <v>158</v>
      </c>
      <c r="K140" s="164">
        <v>1.6</v>
      </c>
      <c r="L140" s="238">
        <v>0</v>
      </c>
      <c r="M140" s="239"/>
      <c r="N140" s="240">
        <f>ROUND(L140*K140,2)</f>
        <v>0</v>
      </c>
      <c r="O140" s="240"/>
      <c r="P140" s="240"/>
      <c r="Q140" s="240"/>
      <c r="R140" s="36"/>
      <c r="T140" s="165" t="s">
        <v>22</v>
      </c>
      <c r="U140" s="43" t="s">
        <v>44</v>
      </c>
      <c r="V140" s="35"/>
      <c r="W140" s="166">
        <f>V140*K140</f>
        <v>0</v>
      </c>
      <c r="X140" s="166">
        <v>0</v>
      </c>
      <c r="Y140" s="166">
        <f>X140*K140</f>
        <v>0</v>
      </c>
      <c r="Z140" s="166">
        <v>7.5999999999999998E-2</v>
      </c>
      <c r="AA140" s="167">
        <f>Z140*K140</f>
        <v>0.1216</v>
      </c>
      <c r="AR140" s="18" t="s">
        <v>159</v>
      </c>
      <c r="AT140" s="18" t="s">
        <v>155</v>
      </c>
      <c r="AU140" s="18" t="s">
        <v>100</v>
      </c>
      <c r="AY140" s="18" t="s">
        <v>154</v>
      </c>
      <c r="BE140" s="104">
        <f>IF(U140="základní",N140,0)</f>
        <v>0</v>
      </c>
      <c r="BF140" s="104">
        <f>IF(U140="snížená",N140,0)</f>
        <v>0</v>
      </c>
      <c r="BG140" s="104">
        <f>IF(U140="zákl. přenesená",N140,0)</f>
        <v>0</v>
      </c>
      <c r="BH140" s="104">
        <f>IF(U140="sníž. přenesená",N140,0)</f>
        <v>0</v>
      </c>
      <c r="BI140" s="104">
        <f>IF(U140="nulová",N140,0)</f>
        <v>0</v>
      </c>
      <c r="BJ140" s="18" t="s">
        <v>84</v>
      </c>
      <c r="BK140" s="104">
        <f>ROUND(L140*K140,2)</f>
        <v>0</v>
      </c>
      <c r="BL140" s="18" t="s">
        <v>159</v>
      </c>
      <c r="BM140" s="18" t="s">
        <v>163</v>
      </c>
    </row>
    <row r="141" spans="2:65" s="1" customFormat="1" ht="25.5" customHeight="1">
      <c r="B141" s="34"/>
      <c r="C141" s="161" t="s">
        <v>164</v>
      </c>
      <c r="D141" s="161" t="s">
        <v>155</v>
      </c>
      <c r="E141" s="162" t="s">
        <v>165</v>
      </c>
      <c r="F141" s="237" t="s">
        <v>166</v>
      </c>
      <c r="G141" s="237"/>
      <c r="H141" s="237"/>
      <c r="I141" s="237"/>
      <c r="J141" s="163" t="s">
        <v>167</v>
      </c>
      <c r="K141" s="164">
        <v>0.5</v>
      </c>
      <c r="L141" s="238">
        <v>0</v>
      </c>
      <c r="M141" s="239"/>
      <c r="N141" s="240">
        <f>ROUND(L141*K141,2)</f>
        <v>0</v>
      </c>
      <c r="O141" s="240"/>
      <c r="P141" s="240"/>
      <c r="Q141" s="240"/>
      <c r="R141" s="36"/>
      <c r="T141" s="165" t="s">
        <v>22</v>
      </c>
      <c r="U141" s="43" t="s">
        <v>44</v>
      </c>
      <c r="V141" s="35"/>
      <c r="W141" s="166">
        <f>V141*K141</f>
        <v>0</v>
      </c>
      <c r="X141" s="166">
        <v>7.3999999999999999E-4</v>
      </c>
      <c r="Y141" s="166">
        <f>X141*K141</f>
        <v>3.6999999999999999E-4</v>
      </c>
      <c r="Z141" s="166">
        <v>8.0000000000000002E-3</v>
      </c>
      <c r="AA141" s="167">
        <f>Z141*K141</f>
        <v>4.0000000000000001E-3</v>
      </c>
      <c r="AR141" s="18" t="s">
        <v>159</v>
      </c>
      <c r="AT141" s="18" t="s">
        <v>155</v>
      </c>
      <c r="AU141" s="18" t="s">
        <v>100</v>
      </c>
      <c r="AY141" s="18" t="s">
        <v>154</v>
      </c>
      <c r="BE141" s="104">
        <f>IF(U141="základní",N141,0)</f>
        <v>0</v>
      </c>
      <c r="BF141" s="104">
        <f>IF(U141="snížená",N141,0)</f>
        <v>0</v>
      </c>
      <c r="BG141" s="104">
        <f>IF(U141="zákl. přenesená",N141,0)</f>
        <v>0</v>
      </c>
      <c r="BH141" s="104">
        <f>IF(U141="sníž. přenesená",N141,0)</f>
        <v>0</v>
      </c>
      <c r="BI141" s="104">
        <f>IF(U141="nulová",N141,0)</f>
        <v>0</v>
      </c>
      <c r="BJ141" s="18" t="s">
        <v>84</v>
      </c>
      <c r="BK141" s="104">
        <f>ROUND(L141*K141,2)</f>
        <v>0</v>
      </c>
      <c r="BL141" s="18" t="s">
        <v>159</v>
      </c>
      <c r="BM141" s="18" t="s">
        <v>168</v>
      </c>
    </row>
    <row r="142" spans="2:65" s="1" customFormat="1" ht="25.5" customHeight="1">
      <c r="B142" s="34"/>
      <c r="C142" s="161" t="s">
        <v>159</v>
      </c>
      <c r="D142" s="161" t="s">
        <v>155</v>
      </c>
      <c r="E142" s="162" t="s">
        <v>169</v>
      </c>
      <c r="F142" s="237" t="s">
        <v>170</v>
      </c>
      <c r="G142" s="237"/>
      <c r="H142" s="237"/>
      <c r="I142" s="237"/>
      <c r="J142" s="163" t="s">
        <v>167</v>
      </c>
      <c r="K142" s="164">
        <v>0.5</v>
      </c>
      <c r="L142" s="238">
        <v>0</v>
      </c>
      <c r="M142" s="239"/>
      <c r="N142" s="240">
        <f>ROUND(L142*K142,2)</f>
        <v>0</v>
      </c>
      <c r="O142" s="240"/>
      <c r="P142" s="240"/>
      <c r="Q142" s="240"/>
      <c r="R142" s="36"/>
      <c r="T142" s="165" t="s">
        <v>22</v>
      </c>
      <c r="U142" s="43" t="s">
        <v>44</v>
      </c>
      <c r="V142" s="35"/>
      <c r="W142" s="166">
        <f>V142*K142</f>
        <v>0</v>
      </c>
      <c r="X142" s="166">
        <v>9.6000000000000002E-4</v>
      </c>
      <c r="Y142" s="166">
        <f>X142*K142</f>
        <v>4.8000000000000001E-4</v>
      </c>
      <c r="Z142" s="166">
        <v>3.1E-2</v>
      </c>
      <c r="AA142" s="167">
        <f>Z142*K142</f>
        <v>1.55E-2</v>
      </c>
      <c r="AR142" s="18" t="s">
        <v>159</v>
      </c>
      <c r="AT142" s="18" t="s">
        <v>155</v>
      </c>
      <c r="AU142" s="18" t="s">
        <v>100</v>
      </c>
      <c r="AY142" s="18" t="s">
        <v>154</v>
      </c>
      <c r="BE142" s="104">
        <f>IF(U142="základní",N142,0)</f>
        <v>0</v>
      </c>
      <c r="BF142" s="104">
        <f>IF(U142="snížená",N142,0)</f>
        <v>0</v>
      </c>
      <c r="BG142" s="104">
        <f>IF(U142="zákl. přenesená",N142,0)</f>
        <v>0</v>
      </c>
      <c r="BH142" s="104">
        <f>IF(U142="sníž. přenesená",N142,0)</f>
        <v>0</v>
      </c>
      <c r="BI142" s="104">
        <f>IF(U142="nulová",N142,0)</f>
        <v>0</v>
      </c>
      <c r="BJ142" s="18" t="s">
        <v>84</v>
      </c>
      <c r="BK142" s="104">
        <f>ROUND(L142*K142,2)</f>
        <v>0</v>
      </c>
      <c r="BL142" s="18" t="s">
        <v>159</v>
      </c>
      <c r="BM142" s="18" t="s">
        <v>171</v>
      </c>
    </row>
    <row r="143" spans="2:65" s="1" customFormat="1" ht="25.5" customHeight="1">
      <c r="B143" s="34"/>
      <c r="C143" s="161" t="s">
        <v>172</v>
      </c>
      <c r="D143" s="161" t="s">
        <v>155</v>
      </c>
      <c r="E143" s="162" t="s">
        <v>173</v>
      </c>
      <c r="F143" s="237" t="s">
        <v>174</v>
      </c>
      <c r="G143" s="237"/>
      <c r="H143" s="237"/>
      <c r="I143" s="237"/>
      <c r="J143" s="163" t="s">
        <v>167</v>
      </c>
      <c r="K143" s="164">
        <v>0.3</v>
      </c>
      <c r="L143" s="238">
        <v>0</v>
      </c>
      <c r="M143" s="239"/>
      <c r="N143" s="240">
        <f>ROUND(L143*K143,2)</f>
        <v>0</v>
      </c>
      <c r="O143" s="240"/>
      <c r="P143" s="240"/>
      <c r="Q143" s="240"/>
      <c r="R143" s="36"/>
      <c r="T143" s="165" t="s">
        <v>22</v>
      </c>
      <c r="U143" s="43" t="s">
        <v>44</v>
      </c>
      <c r="V143" s="35"/>
      <c r="W143" s="166">
        <f>V143*K143</f>
        <v>0</v>
      </c>
      <c r="X143" s="166">
        <v>1.07E-3</v>
      </c>
      <c r="Y143" s="166">
        <f>X143*K143</f>
        <v>3.21E-4</v>
      </c>
      <c r="Z143" s="166">
        <v>4.4999999999999998E-2</v>
      </c>
      <c r="AA143" s="167">
        <f>Z143*K143</f>
        <v>1.35E-2</v>
      </c>
      <c r="AR143" s="18" t="s">
        <v>159</v>
      </c>
      <c r="AT143" s="18" t="s">
        <v>155</v>
      </c>
      <c r="AU143" s="18" t="s">
        <v>100</v>
      </c>
      <c r="AY143" s="18" t="s">
        <v>154</v>
      </c>
      <c r="BE143" s="104">
        <f>IF(U143="základní",N143,0)</f>
        <v>0</v>
      </c>
      <c r="BF143" s="104">
        <f>IF(U143="snížená",N143,0)</f>
        <v>0</v>
      </c>
      <c r="BG143" s="104">
        <f>IF(U143="zákl. přenesená",N143,0)</f>
        <v>0</v>
      </c>
      <c r="BH143" s="104">
        <f>IF(U143="sníž. přenesená",N143,0)</f>
        <v>0</v>
      </c>
      <c r="BI143" s="104">
        <f>IF(U143="nulová",N143,0)</f>
        <v>0</v>
      </c>
      <c r="BJ143" s="18" t="s">
        <v>84</v>
      </c>
      <c r="BK143" s="104">
        <f>ROUND(L143*K143,2)</f>
        <v>0</v>
      </c>
      <c r="BL143" s="18" t="s">
        <v>159</v>
      </c>
      <c r="BM143" s="18" t="s">
        <v>175</v>
      </c>
    </row>
    <row r="144" spans="2:65" s="9" customFormat="1" ht="29.85" customHeight="1">
      <c r="B144" s="150"/>
      <c r="C144" s="151"/>
      <c r="D144" s="160" t="s">
        <v>110</v>
      </c>
      <c r="E144" s="160"/>
      <c r="F144" s="160"/>
      <c r="G144" s="160"/>
      <c r="H144" s="160"/>
      <c r="I144" s="160"/>
      <c r="J144" s="160"/>
      <c r="K144" s="160"/>
      <c r="L144" s="160"/>
      <c r="M144" s="160"/>
      <c r="N144" s="250">
        <f>BK144</f>
        <v>0</v>
      </c>
      <c r="O144" s="251"/>
      <c r="P144" s="251"/>
      <c r="Q144" s="251"/>
      <c r="R144" s="153"/>
      <c r="T144" s="154"/>
      <c r="U144" s="151"/>
      <c r="V144" s="151"/>
      <c r="W144" s="155">
        <f>SUM(W145:W148)</f>
        <v>0</v>
      </c>
      <c r="X144" s="151"/>
      <c r="Y144" s="155">
        <f>SUM(Y145:Y148)</f>
        <v>0</v>
      </c>
      <c r="Z144" s="151"/>
      <c r="AA144" s="156">
        <f>SUM(AA145:AA148)</f>
        <v>0</v>
      </c>
      <c r="AR144" s="157" t="s">
        <v>84</v>
      </c>
      <c r="AT144" s="158" t="s">
        <v>78</v>
      </c>
      <c r="AU144" s="158" t="s">
        <v>84</v>
      </c>
      <c r="AY144" s="157" t="s">
        <v>154</v>
      </c>
      <c r="BK144" s="159">
        <f>SUM(BK145:BK148)</f>
        <v>0</v>
      </c>
    </row>
    <row r="145" spans="2:65" s="1" customFormat="1" ht="38.25" customHeight="1">
      <c r="B145" s="34"/>
      <c r="C145" s="161" t="s">
        <v>176</v>
      </c>
      <c r="D145" s="161" t="s">
        <v>155</v>
      </c>
      <c r="E145" s="162" t="s">
        <v>177</v>
      </c>
      <c r="F145" s="237" t="s">
        <v>178</v>
      </c>
      <c r="G145" s="237"/>
      <c r="H145" s="237"/>
      <c r="I145" s="237"/>
      <c r="J145" s="163" t="s">
        <v>179</v>
      </c>
      <c r="K145" s="164">
        <v>0.26600000000000001</v>
      </c>
      <c r="L145" s="238">
        <v>0</v>
      </c>
      <c r="M145" s="239"/>
      <c r="N145" s="240">
        <f>ROUND(L145*K145,2)</f>
        <v>0</v>
      </c>
      <c r="O145" s="240"/>
      <c r="P145" s="240"/>
      <c r="Q145" s="240"/>
      <c r="R145" s="36"/>
      <c r="T145" s="165" t="s">
        <v>22</v>
      </c>
      <c r="U145" s="43" t="s">
        <v>44</v>
      </c>
      <c r="V145" s="35"/>
      <c r="W145" s="166">
        <f>V145*K145</f>
        <v>0</v>
      </c>
      <c r="X145" s="166">
        <v>0</v>
      </c>
      <c r="Y145" s="166">
        <f>X145*K145</f>
        <v>0</v>
      </c>
      <c r="Z145" s="166">
        <v>0</v>
      </c>
      <c r="AA145" s="167">
        <f>Z145*K145</f>
        <v>0</v>
      </c>
      <c r="AR145" s="18" t="s">
        <v>159</v>
      </c>
      <c r="AT145" s="18" t="s">
        <v>155</v>
      </c>
      <c r="AU145" s="18" t="s">
        <v>100</v>
      </c>
      <c r="AY145" s="18" t="s">
        <v>154</v>
      </c>
      <c r="BE145" s="104">
        <f>IF(U145="základní",N145,0)</f>
        <v>0</v>
      </c>
      <c r="BF145" s="104">
        <f>IF(U145="snížená",N145,0)</f>
        <v>0</v>
      </c>
      <c r="BG145" s="104">
        <f>IF(U145="zákl. přenesená",N145,0)</f>
        <v>0</v>
      </c>
      <c r="BH145" s="104">
        <f>IF(U145="sníž. přenesená",N145,0)</f>
        <v>0</v>
      </c>
      <c r="BI145" s="104">
        <f>IF(U145="nulová",N145,0)</f>
        <v>0</v>
      </c>
      <c r="BJ145" s="18" t="s">
        <v>84</v>
      </c>
      <c r="BK145" s="104">
        <f>ROUND(L145*K145,2)</f>
        <v>0</v>
      </c>
      <c r="BL145" s="18" t="s">
        <v>159</v>
      </c>
      <c r="BM145" s="18" t="s">
        <v>180</v>
      </c>
    </row>
    <row r="146" spans="2:65" s="1" customFormat="1" ht="38.25" customHeight="1">
      <c r="B146" s="34"/>
      <c r="C146" s="161" t="s">
        <v>181</v>
      </c>
      <c r="D146" s="161" t="s">
        <v>155</v>
      </c>
      <c r="E146" s="162" t="s">
        <v>182</v>
      </c>
      <c r="F146" s="237" t="s">
        <v>183</v>
      </c>
      <c r="G146" s="237"/>
      <c r="H146" s="237"/>
      <c r="I146" s="237"/>
      <c r="J146" s="163" t="s">
        <v>179</v>
      </c>
      <c r="K146" s="164">
        <v>0.26600000000000001</v>
      </c>
      <c r="L146" s="238">
        <v>0</v>
      </c>
      <c r="M146" s="239"/>
      <c r="N146" s="240">
        <f>ROUND(L146*K146,2)</f>
        <v>0</v>
      </c>
      <c r="O146" s="240"/>
      <c r="P146" s="240"/>
      <c r="Q146" s="240"/>
      <c r="R146" s="36"/>
      <c r="T146" s="165" t="s">
        <v>22</v>
      </c>
      <c r="U146" s="43" t="s">
        <v>44</v>
      </c>
      <c r="V146" s="35"/>
      <c r="W146" s="166">
        <f>V146*K146</f>
        <v>0</v>
      </c>
      <c r="X146" s="166">
        <v>0</v>
      </c>
      <c r="Y146" s="166">
        <f>X146*K146</f>
        <v>0</v>
      </c>
      <c r="Z146" s="166">
        <v>0</v>
      </c>
      <c r="AA146" s="167">
        <f>Z146*K146</f>
        <v>0</v>
      </c>
      <c r="AR146" s="18" t="s">
        <v>159</v>
      </c>
      <c r="AT146" s="18" t="s">
        <v>155</v>
      </c>
      <c r="AU146" s="18" t="s">
        <v>100</v>
      </c>
      <c r="AY146" s="18" t="s">
        <v>154</v>
      </c>
      <c r="BE146" s="104">
        <f>IF(U146="základní",N146,0)</f>
        <v>0</v>
      </c>
      <c r="BF146" s="104">
        <f>IF(U146="snížená",N146,0)</f>
        <v>0</v>
      </c>
      <c r="BG146" s="104">
        <f>IF(U146="zákl. přenesená",N146,0)</f>
        <v>0</v>
      </c>
      <c r="BH146" s="104">
        <f>IF(U146="sníž. přenesená",N146,0)</f>
        <v>0</v>
      </c>
      <c r="BI146" s="104">
        <f>IF(U146="nulová",N146,0)</f>
        <v>0</v>
      </c>
      <c r="BJ146" s="18" t="s">
        <v>84</v>
      </c>
      <c r="BK146" s="104">
        <f>ROUND(L146*K146,2)</f>
        <v>0</v>
      </c>
      <c r="BL146" s="18" t="s">
        <v>159</v>
      </c>
      <c r="BM146" s="18" t="s">
        <v>184</v>
      </c>
    </row>
    <row r="147" spans="2:65" s="1" customFormat="1" ht="25.5" customHeight="1">
      <c r="B147" s="34"/>
      <c r="C147" s="161" t="s">
        <v>185</v>
      </c>
      <c r="D147" s="161" t="s">
        <v>155</v>
      </c>
      <c r="E147" s="162" t="s">
        <v>186</v>
      </c>
      <c r="F147" s="237" t="s">
        <v>187</v>
      </c>
      <c r="G147" s="237"/>
      <c r="H147" s="237"/>
      <c r="I147" s="237"/>
      <c r="J147" s="163" t="s">
        <v>179</v>
      </c>
      <c r="K147" s="164">
        <v>1.0640000000000001</v>
      </c>
      <c r="L147" s="238">
        <v>0</v>
      </c>
      <c r="M147" s="239"/>
      <c r="N147" s="240">
        <f>ROUND(L147*K147,2)</f>
        <v>0</v>
      </c>
      <c r="O147" s="240"/>
      <c r="P147" s="240"/>
      <c r="Q147" s="240"/>
      <c r="R147" s="36"/>
      <c r="T147" s="165" t="s">
        <v>22</v>
      </c>
      <c r="U147" s="43" t="s">
        <v>44</v>
      </c>
      <c r="V147" s="35"/>
      <c r="W147" s="166">
        <f>V147*K147</f>
        <v>0</v>
      </c>
      <c r="X147" s="166">
        <v>0</v>
      </c>
      <c r="Y147" s="166">
        <f>X147*K147</f>
        <v>0</v>
      </c>
      <c r="Z147" s="166">
        <v>0</v>
      </c>
      <c r="AA147" s="167">
        <f>Z147*K147</f>
        <v>0</v>
      </c>
      <c r="AR147" s="18" t="s">
        <v>159</v>
      </c>
      <c r="AT147" s="18" t="s">
        <v>155</v>
      </c>
      <c r="AU147" s="18" t="s">
        <v>100</v>
      </c>
      <c r="AY147" s="18" t="s">
        <v>154</v>
      </c>
      <c r="BE147" s="104">
        <f>IF(U147="základní",N147,0)</f>
        <v>0</v>
      </c>
      <c r="BF147" s="104">
        <f>IF(U147="snížená",N147,0)</f>
        <v>0</v>
      </c>
      <c r="BG147" s="104">
        <f>IF(U147="zákl. přenesená",N147,0)</f>
        <v>0</v>
      </c>
      <c r="BH147" s="104">
        <f>IF(U147="sníž. přenesená",N147,0)</f>
        <v>0</v>
      </c>
      <c r="BI147" s="104">
        <f>IF(U147="nulová",N147,0)</f>
        <v>0</v>
      </c>
      <c r="BJ147" s="18" t="s">
        <v>84</v>
      </c>
      <c r="BK147" s="104">
        <f>ROUND(L147*K147,2)</f>
        <v>0</v>
      </c>
      <c r="BL147" s="18" t="s">
        <v>159</v>
      </c>
      <c r="BM147" s="18" t="s">
        <v>188</v>
      </c>
    </row>
    <row r="148" spans="2:65" s="1" customFormat="1" ht="25.5" customHeight="1">
      <c r="B148" s="34"/>
      <c r="C148" s="161" t="s">
        <v>189</v>
      </c>
      <c r="D148" s="161" t="s">
        <v>155</v>
      </c>
      <c r="E148" s="162" t="s">
        <v>190</v>
      </c>
      <c r="F148" s="237" t="s">
        <v>191</v>
      </c>
      <c r="G148" s="237"/>
      <c r="H148" s="237"/>
      <c r="I148" s="237"/>
      <c r="J148" s="163" t="s">
        <v>179</v>
      </c>
      <c r="K148" s="164">
        <v>0.26600000000000001</v>
      </c>
      <c r="L148" s="238">
        <v>0</v>
      </c>
      <c r="M148" s="239"/>
      <c r="N148" s="240">
        <f>ROUND(L148*K148,2)</f>
        <v>0</v>
      </c>
      <c r="O148" s="240"/>
      <c r="P148" s="240"/>
      <c r="Q148" s="240"/>
      <c r="R148" s="36"/>
      <c r="T148" s="165" t="s">
        <v>22</v>
      </c>
      <c r="U148" s="43" t="s">
        <v>44</v>
      </c>
      <c r="V148" s="35"/>
      <c r="W148" s="166">
        <f>V148*K148</f>
        <v>0</v>
      </c>
      <c r="X148" s="166">
        <v>0</v>
      </c>
      <c r="Y148" s="166">
        <f>X148*K148</f>
        <v>0</v>
      </c>
      <c r="Z148" s="166">
        <v>0</v>
      </c>
      <c r="AA148" s="167">
        <f>Z148*K148</f>
        <v>0</v>
      </c>
      <c r="AR148" s="18" t="s">
        <v>159</v>
      </c>
      <c r="AT148" s="18" t="s">
        <v>155</v>
      </c>
      <c r="AU148" s="18" t="s">
        <v>100</v>
      </c>
      <c r="AY148" s="18" t="s">
        <v>154</v>
      </c>
      <c r="BE148" s="104">
        <f>IF(U148="základní",N148,0)</f>
        <v>0</v>
      </c>
      <c r="BF148" s="104">
        <f>IF(U148="snížená",N148,0)</f>
        <v>0</v>
      </c>
      <c r="BG148" s="104">
        <f>IF(U148="zákl. přenesená",N148,0)</f>
        <v>0</v>
      </c>
      <c r="BH148" s="104">
        <f>IF(U148="sníž. přenesená",N148,0)</f>
        <v>0</v>
      </c>
      <c r="BI148" s="104">
        <f>IF(U148="nulová",N148,0)</f>
        <v>0</v>
      </c>
      <c r="BJ148" s="18" t="s">
        <v>84</v>
      </c>
      <c r="BK148" s="104">
        <f>ROUND(L148*K148,2)</f>
        <v>0</v>
      </c>
      <c r="BL148" s="18" t="s">
        <v>159</v>
      </c>
      <c r="BM148" s="18" t="s">
        <v>192</v>
      </c>
    </row>
    <row r="149" spans="2:65" s="9" customFormat="1" ht="37.35" customHeight="1">
      <c r="B149" s="150"/>
      <c r="C149" s="151"/>
      <c r="D149" s="152" t="s">
        <v>111</v>
      </c>
      <c r="E149" s="152"/>
      <c r="F149" s="152"/>
      <c r="G149" s="152"/>
      <c r="H149" s="152"/>
      <c r="I149" s="152"/>
      <c r="J149" s="152"/>
      <c r="K149" s="152"/>
      <c r="L149" s="152"/>
      <c r="M149" s="152"/>
      <c r="N149" s="252">
        <f>BK149</f>
        <v>0</v>
      </c>
      <c r="O149" s="253"/>
      <c r="P149" s="253"/>
      <c r="Q149" s="253"/>
      <c r="R149" s="153"/>
      <c r="T149" s="154"/>
      <c r="U149" s="151"/>
      <c r="V149" s="151"/>
      <c r="W149" s="155">
        <f>W150+W164+W179+W194+W197+W216+W223+W227+W237+W248+W258+W262+W270+W272+W282+W287+W296</f>
        <v>0</v>
      </c>
      <c r="X149" s="151"/>
      <c r="Y149" s="155">
        <f>Y150+Y164+Y179+Y194+Y197+Y216+Y223+Y227+Y237+Y248+Y258+Y262+Y270+Y272+Y282+Y287+Y296</f>
        <v>2.6712002999999997</v>
      </c>
      <c r="Z149" s="151"/>
      <c r="AA149" s="156">
        <f>AA150+AA164+AA179+AA194+AA197+AA216+AA223+AA227+AA237+AA248+AA258+AA262+AA270+AA272+AA282+AA287+AA296</f>
        <v>9.9277199999999996E-2</v>
      </c>
      <c r="AR149" s="157" t="s">
        <v>100</v>
      </c>
      <c r="AT149" s="158" t="s">
        <v>78</v>
      </c>
      <c r="AU149" s="158" t="s">
        <v>79</v>
      </c>
      <c r="AY149" s="157" t="s">
        <v>154</v>
      </c>
      <c r="BK149" s="159">
        <f>BK150+BK164+BK179+BK194+BK197+BK216+BK223+BK227+BK237+BK248+BK258+BK262+BK270+BK272+BK282+BK287+BK296</f>
        <v>0</v>
      </c>
    </row>
    <row r="150" spans="2:65" s="9" customFormat="1" ht="19.95" customHeight="1">
      <c r="B150" s="150"/>
      <c r="C150" s="151"/>
      <c r="D150" s="160" t="s">
        <v>112</v>
      </c>
      <c r="E150" s="160"/>
      <c r="F150" s="160"/>
      <c r="G150" s="160"/>
      <c r="H150" s="160"/>
      <c r="I150" s="160"/>
      <c r="J150" s="160"/>
      <c r="K150" s="160"/>
      <c r="L150" s="160"/>
      <c r="M150" s="160"/>
      <c r="N150" s="248">
        <f>BK150</f>
        <v>0</v>
      </c>
      <c r="O150" s="249"/>
      <c r="P150" s="249"/>
      <c r="Q150" s="249"/>
      <c r="R150" s="153"/>
      <c r="T150" s="154"/>
      <c r="U150" s="151"/>
      <c r="V150" s="151"/>
      <c r="W150" s="155">
        <f>SUM(W151:W163)</f>
        <v>0</v>
      </c>
      <c r="X150" s="151"/>
      <c r="Y150" s="155">
        <f>SUM(Y151:Y163)</f>
        <v>1.2670000000000001E-2</v>
      </c>
      <c r="Z150" s="151"/>
      <c r="AA150" s="156">
        <f>SUM(AA151:AA163)</f>
        <v>0</v>
      </c>
      <c r="AR150" s="157" t="s">
        <v>100</v>
      </c>
      <c r="AT150" s="158" t="s">
        <v>78</v>
      </c>
      <c r="AU150" s="158" t="s">
        <v>84</v>
      </c>
      <c r="AY150" s="157" t="s">
        <v>154</v>
      </c>
      <c r="BK150" s="159">
        <f>SUM(BK151:BK163)</f>
        <v>0</v>
      </c>
    </row>
    <row r="151" spans="2:65" s="1" customFormat="1" ht="25.5" customHeight="1">
      <c r="B151" s="34"/>
      <c r="C151" s="161" t="s">
        <v>193</v>
      </c>
      <c r="D151" s="161" t="s">
        <v>155</v>
      </c>
      <c r="E151" s="162" t="s">
        <v>194</v>
      </c>
      <c r="F151" s="237" t="s">
        <v>195</v>
      </c>
      <c r="G151" s="237"/>
      <c r="H151" s="237"/>
      <c r="I151" s="237"/>
      <c r="J151" s="163" t="s">
        <v>167</v>
      </c>
      <c r="K151" s="164">
        <v>4</v>
      </c>
      <c r="L151" s="238">
        <v>0</v>
      </c>
      <c r="M151" s="239"/>
      <c r="N151" s="240">
        <f t="shared" ref="N151:N163" si="5">ROUND(L151*K151,2)</f>
        <v>0</v>
      </c>
      <c r="O151" s="240"/>
      <c r="P151" s="240"/>
      <c r="Q151" s="240"/>
      <c r="R151" s="36"/>
      <c r="T151" s="165" t="s">
        <v>22</v>
      </c>
      <c r="U151" s="43" t="s">
        <v>44</v>
      </c>
      <c r="V151" s="35"/>
      <c r="W151" s="166">
        <f t="shared" ref="W151:W163" si="6">V151*K151</f>
        <v>0</v>
      </c>
      <c r="X151" s="166">
        <v>2.9E-4</v>
      </c>
      <c r="Y151" s="166">
        <f t="shared" ref="Y151:Y163" si="7">X151*K151</f>
        <v>1.16E-3</v>
      </c>
      <c r="Z151" s="166">
        <v>0</v>
      </c>
      <c r="AA151" s="167">
        <f t="shared" ref="AA151:AA163" si="8">Z151*K151</f>
        <v>0</v>
      </c>
      <c r="AR151" s="18" t="s">
        <v>196</v>
      </c>
      <c r="AT151" s="18" t="s">
        <v>155</v>
      </c>
      <c r="AU151" s="18" t="s">
        <v>100</v>
      </c>
      <c r="AY151" s="18" t="s">
        <v>154</v>
      </c>
      <c r="BE151" s="104">
        <f t="shared" ref="BE151:BE163" si="9">IF(U151="základní",N151,0)</f>
        <v>0</v>
      </c>
      <c r="BF151" s="104">
        <f t="shared" ref="BF151:BF163" si="10">IF(U151="snížená",N151,0)</f>
        <v>0</v>
      </c>
      <c r="BG151" s="104">
        <f t="shared" ref="BG151:BG163" si="11">IF(U151="zákl. přenesená",N151,0)</f>
        <v>0</v>
      </c>
      <c r="BH151" s="104">
        <f t="shared" ref="BH151:BH163" si="12">IF(U151="sníž. přenesená",N151,0)</f>
        <v>0</v>
      </c>
      <c r="BI151" s="104">
        <f t="shared" ref="BI151:BI163" si="13">IF(U151="nulová",N151,0)</f>
        <v>0</v>
      </c>
      <c r="BJ151" s="18" t="s">
        <v>84</v>
      </c>
      <c r="BK151" s="104">
        <f t="shared" ref="BK151:BK163" si="14">ROUND(L151*K151,2)</f>
        <v>0</v>
      </c>
      <c r="BL151" s="18" t="s">
        <v>196</v>
      </c>
      <c r="BM151" s="18" t="s">
        <v>197</v>
      </c>
    </row>
    <row r="152" spans="2:65" s="1" customFormat="1" ht="25.5" customHeight="1">
      <c r="B152" s="34"/>
      <c r="C152" s="161" t="s">
        <v>198</v>
      </c>
      <c r="D152" s="161" t="s">
        <v>155</v>
      </c>
      <c r="E152" s="162" t="s">
        <v>199</v>
      </c>
      <c r="F152" s="237" t="s">
        <v>200</v>
      </c>
      <c r="G152" s="237"/>
      <c r="H152" s="237"/>
      <c r="I152" s="237"/>
      <c r="J152" s="163" t="s">
        <v>167</v>
      </c>
      <c r="K152" s="164">
        <v>5</v>
      </c>
      <c r="L152" s="238">
        <v>0</v>
      </c>
      <c r="M152" s="239"/>
      <c r="N152" s="240">
        <f t="shared" si="5"/>
        <v>0</v>
      </c>
      <c r="O152" s="240"/>
      <c r="P152" s="240"/>
      <c r="Q152" s="240"/>
      <c r="R152" s="36"/>
      <c r="T152" s="165" t="s">
        <v>22</v>
      </c>
      <c r="U152" s="43" t="s">
        <v>44</v>
      </c>
      <c r="V152" s="35"/>
      <c r="W152" s="166">
        <f t="shared" si="6"/>
        <v>0</v>
      </c>
      <c r="X152" s="166">
        <v>3.5E-4</v>
      </c>
      <c r="Y152" s="166">
        <f t="shared" si="7"/>
        <v>1.75E-3</v>
      </c>
      <c r="Z152" s="166">
        <v>0</v>
      </c>
      <c r="AA152" s="167">
        <f t="shared" si="8"/>
        <v>0</v>
      </c>
      <c r="AR152" s="18" t="s">
        <v>196</v>
      </c>
      <c r="AT152" s="18" t="s">
        <v>155</v>
      </c>
      <c r="AU152" s="18" t="s">
        <v>100</v>
      </c>
      <c r="AY152" s="18" t="s">
        <v>154</v>
      </c>
      <c r="BE152" s="104">
        <f t="shared" si="9"/>
        <v>0</v>
      </c>
      <c r="BF152" s="104">
        <f t="shared" si="10"/>
        <v>0</v>
      </c>
      <c r="BG152" s="104">
        <f t="shared" si="11"/>
        <v>0</v>
      </c>
      <c r="BH152" s="104">
        <f t="shared" si="12"/>
        <v>0</v>
      </c>
      <c r="BI152" s="104">
        <f t="shared" si="13"/>
        <v>0</v>
      </c>
      <c r="BJ152" s="18" t="s">
        <v>84</v>
      </c>
      <c r="BK152" s="104">
        <f t="shared" si="14"/>
        <v>0</v>
      </c>
      <c r="BL152" s="18" t="s">
        <v>196</v>
      </c>
      <c r="BM152" s="18" t="s">
        <v>201</v>
      </c>
    </row>
    <row r="153" spans="2:65" s="1" customFormat="1" ht="25.5" customHeight="1">
      <c r="B153" s="34"/>
      <c r="C153" s="161" t="s">
        <v>202</v>
      </c>
      <c r="D153" s="161" t="s">
        <v>155</v>
      </c>
      <c r="E153" s="162" t="s">
        <v>203</v>
      </c>
      <c r="F153" s="237" t="s">
        <v>204</v>
      </c>
      <c r="G153" s="237"/>
      <c r="H153" s="237"/>
      <c r="I153" s="237"/>
      <c r="J153" s="163" t="s">
        <v>167</v>
      </c>
      <c r="K153" s="164">
        <v>2</v>
      </c>
      <c r="L153" s="238">
        <v>0</v>
      </c>
      <c r="M153" s="239"/>
      <c r="N153" s="240">
        <f t="shared" si="5"/>
        <v>0</v>
      </c>
      <c r="O153" s="240"/>
      <c r="P153" s="240"/>
      <c r="Q153" s="240"/>
      <c r="R153" s="36"/>
      <c r="T153" s="165" t="s">
        <v>22</v>
      </c>
      <c r="U153" s="43" t="s">
        <v>44</v>
      </c>
      <c r="V153" s="35"/>
      <c r="W153" s="166">
        <f t="shared" si="6"/>
        <v>0</v>
      </c>
      <c r="X153" s="166">
        <v>5.6999999999999998E-4</v>
      </c>
      <c r="Y153" s="166">
        <f t="shared" si="7"/>
        <v>1.14E-3</v>
      </c>
      <c r="Z153" s="166">
        <v>0</v>
      </c>
      <c r="AA153" s="167">
        <f t="shared" si="8"/>
        <v>0</v>
      </c>
      <c r="AR153" s="18" t="s">
        <v>196</v>
      </c>
      <c r="AT153" s="18" t="s">
        <v>155</v>
      </c>
      <c r="AU153" s="18" t="s">
        <v>100</v>
      </c>
      <c r="AY153" s="18" t="s">
        <v>154</v>
      </c>
      <c r="BE153" s="104">
        <f t="shared" si="9"/>
        <v>0</v>
      </c>
      <c r="BF153" s="104">
        <f t="shared" si="10"/>
        <v>0</v>
      </c>
      <c r="BG153" s="104">
        <f t="shared" si="11"/>
        <v>0</v>
      </c>
      <c r="BH153" s="104">
        <f t="shared" si="12"/>
        <v>0</v>
      </c>
      <c r="BI153" s="104">
        <f t="shared" si="13"/>
        <v>0</v>
      </c>
      <c r="BJ153" s="18" t="s">
        <v>84</v>
      </c>
      <c r="BK153" s="104">
        <f t="shared" si="14"/>
        <v>0</v>
      </c>
      <c r="BL153" s="18" t="s">
        <v>196</v>
      </c>
      <c r="BM153" s="18" t="s">
        <v>205</v>
      </c>
    </row>
    <row r="154" spans="2:65" s="1" customFormat="1" ht="16.5" customHeight="1">
      <c r="B154" s="34"/>
      <c r="C154" s="168" t="s">
        <v>206</v>
      </c>
      <c r="D154" s="168" t="s">
        <v>207</v>
      </c>
      <c r="E154" s="169" t="s">
        <v>208</v>
      </c>
      <c r="F154" s="241" t="s">
        <v>209</v>
      </c>
      <c r="G154" s="241"/>
      <c r="H154" s="241"/>
      <c r="I154" s="241"/>
      <c r="J154" s="170" t="s">
        <v>210</v>
      </c>
      <c r="K154" s="171">
        <v>1</v>
      </c>
      <c r="L154" s="242">
        <v>0</v>
      </c>
      <c r="M154" s="243"/>
      <c r="N154" s="244">
        <f t="shared" si="5"/>
        <v>0</v>
      </c>
      <c r="O154" s="240"/>
      <c r="P154" s="240"/>
      <c r="Q154" s="240"/>
      <c r="R154" s="36"/>
      <c r="T154" s="165" t="s">
        <v>22</v>
      </c>
      <c r="U154" s="43" t="s">
        <v>44</v>
      </c>
      <c r="V154" s="35"/>
      <c r="W154" s="166">
        <f t="shared" si="6"/>
        <v>0</v>
      </c>
      <c r="X154" s="166">
        <v>3.3E-4</v>
      </c>
      <c r="Y154" s="166">
        <f t="shared" si="7"/>
        <v>3.3E-4</v>
      </c>
      <c r="Z154" s="166">
        <v>0</v>
      </c>
      <c r="AA154" s="167">
        <f t="shared" si="8"/>
        <v>0</v>
      </c>
      <c r="AR154" s="18" t="s">
        <v>211</v>
      </c>
      <c r="AT154" s="18" t="s">
        <v>207</v>
      </c>
      <c r="AU154" s="18" t="s">
        <v>100</v>
      </c>
      <c r="AY154" s="18" t="s">
        <v>154</v>
      </c>
      <c r="BE154" s="104">
        <f t="shared" si="9"/>
        <v>0</v>
      </c>
      <c r="BF154" s="104">
        <f t="shared" si="10"/>
        <v>0</v>
      </c>
      <c r="BG154" s="104">
        <f t="shared" si="11"/>
        <v>0</v>
      </c>
      <c r="BH154" s="104">
        <f t="shared" si="12"/>
        <v>0</v>
      </c>
      <c r="BI154" s="104">
        <f t="shared" si="13"/>
        <v>0</v>
      </c>
      <c r="BJ154" s="18" t="s">
        <v>84</v>
      </c>
      <c r="BK154" s="104">
        <f t="shared" si="14"/>
        <v>0</v>
      </c>
      <c r="BL154" s="18" t="s">
        <v>196</v>
      </c>
      <c r="BM154" s="18" t="s">
        <v>212</v>
      </c>
    </row>
    <row r="155" spans="2:65" s="1" customFormat="1" ht="25.5" customHeight="1">
      <c r="B155" s="34"/>
      <c r="C155" s="161" t="s">
        <v>213</v>
      </c>
      <c r="D155" s="161" t="s">
        <v>155</v>
      </c>
      <c r="E155" s="162" t="s">
        <v>214</v>
      </c>
      <c r="F155" s="237" t="s">
        <v>215</v>
      </c>
      <c r="G155" s="237"/>
      <c r="H155" s="237"/>
      <c r="I155" s="237"/>
      <c r="J155" s="163" t="s">
        <v>167</v>
      </c>
      <c r="K155" s="164">
        <v>6</v>
      </c>
      <c r="L155" s="238">
        <v>0</v>
      </c>
      <c r="M155" s="239"/>
      <c r="N155" s="240">
        <f t="shared" si="5"/>
        <v>0</v>
      </c>
      <c r="O155" s="240"/>
      <c r="P155" s="240"/>
      <c r="Q155" s="240"/>
      <c r="R155" s="36"/>
      <c r="T155" s="165" t="s">
        <v>22</v>
      </c>
      <c r="U155" s="43" t="s">
        <v>44</v>
      </c>
      <c r="V155" s="35"/>
      <c r="W155" s="166">
        <f t="shared" si="6"/>
        <v>0</v>
      </c>
      <c r="X155" s="166">
        <v>1.14E-3</v>
      </c>
      <c r="Y155" s="166">
        <f t="shared" si="7"/>
        <v>6.8399999999999997E-3</v>
      </c>
      <c r="Z155" s="166">
        <v>0</v>
      </c>
      <c r="AA155" s="167">
        <f t="shared" si="8"/>
        <v>0</v>
      </c>
      <c r="AR155" s="18" t="s">
        <v>196</v>
      </c>
      <c r="AT155" s="18" t="s">
        <v>155</v>
      </c>
      <c r="AU155" s="18" t="s">
        <v>100</v>
      </c>
      <c r="AY155" s="18" t="s">
        <v>154</v>
      </c>
      <c r="BE155" s="104">
        <f t="shared" si="9"/>
        <v>0</v>
      </c>
      <c r="BF155" s="104">
        <f t="shared" si="10"/>
        <v>0</v>
      </c>
      <c r="BG155" s="104">
        <f t="shared" si="11"/>
        <v>0</v>
      </c>
      <c r="BH155" s="104">
        <f t="shared" si="12"/>
        <v>0</v>
      </c>
      <c r="BI155" s="104">
        <f t="shared" si="13"/>
        <v>0</v>
      </c>
      <c r="BJ155" s="18" t="s">
        <v>84</v>
      </c>
      <c r="BK155" s="104">
        <f t="shared" si="14"/>
        <v>0</v>
      </c>
      <c r="BL155" s="18" t="s">
        <v>196</v>
      </c>
      <c r="BM155" s="18" t="s">
        <v>216</v>
      </c>
    </row>
    <row r="156" spans="2:65" s="1" customFormat="1" ht="25.5" customHeight="1">
      <c r="B156" s="34"/>
      <c r="C156" s="161" t="s">
        <v>11</v>
      </c>
      <c r="D156" s="161" t="s">
        <v>155</v>
      </c>
      <c r="E156" s="162" t="s">
        <v>217</v>
      </c>
      <c r="F156" s="237" t="s">
        <v>218</v>
      </c>
      <c r="G156" s="237"/>
      <c r="H156" s="237"/>
      <c r="I156" s="237"/>
      <c r="J156" s="163" t="s">
        <v>210</v>
      </c>
      <c r="K156" s="164">
        <v>1</v>
      </c>
      <c r="L156" s="238">
        <v>0</v>
      </c>
      <c r="M156" s="239"/>
      <c r="N156" s="240">
        <f t="shared" si="5"/>
        <v>0</v>
      </c>
      <c r="O156" s="240"/>
      <c r="P156" s="240"/>
      <c r="Q156" s="240"/>
      <c r="R156" s="36"/>
      <c r="T156" s="165" t="s">
        <v>22</v>
      </c>
      <c r="U156" s="43" t="s">
        <v>44</v>
      </c>
      <c r="V156" s="35"/>
      <c r="W156" s="166">
        <f t="shared" si="6"/>
        <v>0</v>
      </c>
      <c r="X156" s="166">
        <v>7.6999999999999996E-4</v>
      </c>
      <c r="Y156" s="166">
        <f t="shared" si="7"/>
        <v>7.6999999999999996E-4</v>
      </c>
      <c r="Z156" s="166">
        <v>0</v>
      </c>
      <c r="AA156" s="167">
        <f t="shared" si="8"/>
        <v>0</v>
      </c>
      <c r="AR156" s="18" t="s">
        <v>196</v>
      </c>
      <c r="AT156" s="18" t="s">
        <v>155</v>
      </c>
      <c r="AU156" s="18" t="s">
        <v>100</v>
      </c>
      <c r="AY156" s="18" t="s">
        <v>154</v>
      </c>
      <c r="BE156" s="104">
        <f t="shared" si="9"/>
        <v>0</v>
      </c>
      <c r="BF156" s="104">
        <f t="shared" si="10"/>
        <v>0</v>
      </c>
      <c r="BG156" s="104">
        <f t="shared" si="11"/>
        <v>0</v>
      </c>
      <c r="BH156" s="104">
        <f t="shared" si="12"/>
        <v>0</v>
      </c>
      <c r="BI156" s="104">
        <f t="shared" si="13"/>
        <v>0</v>
      </c>
      <c r="BJ156" s="18" t="s">
        <v>84</v>
      </c>
      <c r="BK156" s="104">
        <f t="shared" si="14"/>
        <v>0</v>
      </c>
      <c r="BL156" s="18" t="s">
        <v>196</v>
      </c>
      <c r="BM156" s="18" t="s">
        <v>219</v>
      </c>
    </row>
    <row r="157" spans="2:65" s="1" customFormat="1" ht="25.5" customHeight="1">
      <c r="B157" s="34"/>
      <c r="C157" s="161" t="s">
        <v>196</v>
      </c>
      <c r="D157" s="161" t="s">
        <v>155</v>
      </c>
      <c r="E157" s="162" t="s">
        <v>220</v>
      </c>
      <c r="F157" s="237" t="s">
        <v>221</v>
      </c>
      <c r="G157" s="237"/>
      <c r="H157" s="237"/>
      <c r="I157" s="237"/>
      <c r="J157" s="163" t="s">
        <v>210</v>
      </c>
      <c r="K157" s="164">
        <v>1</v>
      </c>
      <c r="L157" s="238">
        <v>0</v>
      </c>
      <c r="M157" s="239"/>
      <c r="N157" s="240">
        <f t="shared" si="5"/>
        <v>0</v>
      </c>
      <c r="O157" s="240"/>
      <c r="P157" s="240"/>
      <c r="Q157" s="240"/>
      <c r="R157" s="36"/>
      <c r="T157" s="165" t="s">
        <v>22</v>
      </c>
      <c r="U157" s="43" t="s">
        <v>44</v>
      </c>
      <c r="V157" s="35"/>
      <c r="W157" s="166">
        <f t="shared" si="6"/>
        <v>0</v>
      </c>
      <c r="X157" s="166">
        <v>5.0000000000000001E-4</v>
      </c>
      <c r="Y157" s="166">
        <f t="shared" si="7"/>
        <v>5.0000000000000001E-4</v>
      </c>
      <c r="Z157" s="166">
        <v>0</v>
      </c>
      <c r="AA157" s="167">
        <f t="shared" si="8"/>
        <v>0</v>
      </c>
      <c r="AR157" s="18" t="s">
        <v>196</v>
      </c>
      <c r="AT157" s="18" t="s">
        <v>155</v>
      </c>
      <c r="AU157" s="18" t="s">
        <v>100</v>
      </c>
      <c r="AY157" s="18" t="s">
        <v>154</v>
      </c>
      <c r="BE157" s="104">
        <f t="shared" si="9"/>
        <v>0</v>
      </c>
      <c r="BF157" s="104">
        <f t="shared" si="10"/>
        <v>0</v>
      </c>
      <c r="BG157" s="104">
        <f t="shared" si="11"/>
        <v>0</v>
      </c>
      <c r="BH157" s="104">
        <f t="shared" si="12"/>
        <v>0</v>
      </c>
      <c r="BI157" s="104">
        <f t="shared" si="13"/>
        <v>0</v>
      </c>
      <c r="BJ157" s="18" t="s">
        <v>84</v>
      </c>
      <c r="BK157" s="104">
        <f t="shared" si="14"/>
        <v>0</v>
      </c>
      <c r="BL157" s="18" t="s">
        <v>196</v>
      </c>
      <c r="BM157" s="18" t="s">
        <v>222</v>
      </c>
    </row>
    <row r="158" spans="2:65" s="1" customFormat="1" ht="25.5" customHeight="1">
      <c r="B158" s="34"/>
      <c r="C158" s="161" t="s">
        <v>223</v>
      </c>
      <c r="D158" s="161" t="s">
        <v>155</v>
      </c>
      <c r="E158" s="162" t="s">
        <v>224</v>
      </c>
      <c r="F158" s="237" t="s">
        <v>225</v>
      </c>
      <c r="G158" s="237"/>
      <c r="H158" s="237"/>
      <c r="I158" s="237"/>
      <c r="J158" s="163" t="s">
        <v>210</v>
      </c>
      <c r="K158" s="164">
        <v>1</v>
      </c>
      <c r="L158" s="238">
        <v>0</v>
      </c>
      <c r="M158" s="239"/>
      <c r="N158" s="240">
        <f t="shared" si="5"/>
        <v>0</v>
      </c>
      <c r="O158" s="240"/>
      <c r="P158" s="240"/>
      <c r="Q158" s="240"/>
      <c r="R158" s="36"/>
      <c r="T158" s="165" t="s">
        <v>22</v>
      </c>
      <c r="U158" s="43" t="s">
        <v>44</v>
      </c>
      <c r="V158" s="35"/>
      <c r="W158" s="166">
        <f t="shared" si="6"/>
        <v>0</v>
      </c>
      <c r="X158" s="166">
        <v>1.8000000000000001E-4</v>
      </c>
      <c r="Y158" s="166">
        <f t="shared" si="7"/>
        <v>1.8000000000000001E-4</v>
      </c>
      <c r="Z158" s="166">
        <v>0</v>
      </c>
      <c r="AA158" s="167">
        <f t="shared" si="8"/>
        <v>0</v>
      </c>
      <c r="AR158" s="18" t="s">
        <v>196</v>
      </c>
      <c r="AT158" s="18" t="s">
        <v>155</v>
      </c>
      <c r="AU158" s="18" t="s">
        <v>100</v>
      </c>
      <c r="AY158" s="18" t="s">
        <v>154</v>
      </c>
      <c r="BE158" s="104">
        <f t="shared" si="9"/>
        <v>0</v>
      </c>
      <c r="BF158" s="104">
        <f t="shared" si="10"/>
        <v>0</v>
      </c>
      <c r="BG158" s="104">
        <f t="shared" si="11"/>
        <v>0</v>
      </c>
      <c r="BH158" s="104">
        <f t="shared" si="12"/>
        <v>0</v>
      </c>
      <c r="BI158" s="104">
        <f t="shared" si="13"/>
        <v>0</v>
      </c>
      <c r="BJ158" s="18" t="s">
        <v>84</v>
      </c>
      <c r="BK158" s="104">
        <f t="shared" si="14"/>
        <v>0</v>
      </c>
      <c r="BL158" s="18" t="s">
        <v>196</v>
      </c>
      <c r="BM158" s="18" t="s">
        <v>226</v>
      </c>
    </row>
    <row r="159" spans="2:65" s="1" customFormat="1" ht="25.5" customHeight="1">
      <c r="B159" s="34"/>
      <c r="C159" s="161" t="s">
        <v>227</v>
      </c>
      <c r="D159" s="161" t="s">
        <v>155</v>
      </c>
      <c r="E159" s="162" t="s">
        <v>228</v>
      </c>
      <c r="F159" s="237" t="s">
        <v>229</v>
      </c>
      <c r="G159" s="237"/>
      <c r="H159" s="237"/>
      <c r="I159" s="237"/>
      <c r="J159" s="163" t="s">
        <v>167</v>
      </c>
      <c r="K159" s="164">
        <v>17</v>
      </c>
      <c r="L159" s="238">
        <v>0</v>
      </c>
      <c r="M159" s="239"/>
      <c r="N159" s="240">
        <f t="shared" si="5"/>
        <v>0</v>
      </c>
      <c r="O159" s="240"/>
      <c r="P159" s="240"/>
      <c r="Q159" s="240"/>
      <c r="R159" s="36"/>
      <c r="T159" s="165" t="s">
        <v>22</v>
      </c>
      <c r="U159" s="43" t="s">
        <v>44</v>
      </c>
      <c r="V159" s="35"/>
      <c r="W159" s="166">
        <f t="shared" si="6"/>
        <v>0</v>
      </c>
      <c r="X159" s="166">
        <v>0</v>
      </c>
      <c r="Y159" s="166">
        <f t="shared" si="7"/>
        <v>0</v>
      </c>
      <c r="Z159" s="166">
        <v>0</v>
      </c>
      <c r="AA159" s="167">
        <f t="shared" si="8"/>
        <v>0</v>
      </c>
      <c r="AR159" s="18" t="s">
        <v>196</v>
      </c>
      <c r="AT159" s="18" t="s">
        <v>155</v>
      </c>
      <c r="AU159" s="18" t="s">
        <v>100</v>
      </c>
      <c r="AY159" s="18" t="s">
        <v>154</v>
      </c>
      <c r="BE159" s="104">
        <f t="shared" si="9"/>
        <v>0</v>
      </c>
      <c r="BF159" s="104">
        <f t="shared" si="10"/>
        <v>0</v>
      </c>
      <c r="BG159" s="104">
        <f t="shared" si="11"/>
        <v>0</v>
      </c>
      <c r="BH159" s="104">
        <f t="shared" si="12"/>
        <v>0</v>
      </c>
      <c r="BI159" s="104">
        <f t="shared" si="13"/>
        <v>0</v>
      </c>
      <c r="BJ159" s="18" t="s">
        <v>84</v>
      </c>
      <c r="BK159" s="104">
        <f t="shared" si="14"/>
        <v>0</v>
      </c>
      <c r="BL159" s="18" t="s">
        <v>196</v>
      </c>
      <c r="BM159" s="18" t="s">
        <v>230</v>
      </c>
    </row>
    <row r="160" spans="2:65" s="1" customFormat="1" ht="16.5" customHeight="1">
      <c r="B160" s="34"/>
      <c r="C160" s="161" t="s">
        <v>231</v>
      </c>
      <c r="D160" s="161" t="s">
        <v>155</v>
      </c>
      <c r="E160" s="162" t="s">
        <v>232</v>
      </c>
      <c r="F160" s="237" t="s">
        <v>233</v>
      </c>
      <c r="G160" s="237"/>
      <c r="H160" s="237"/>
      <c r="I160" s="237"/>
      <c r="J160" s="163" t="s">
        <v>234</v>
      </c>
      <c r="K160" s="164">
        <v>1</v>
      </c>
      <c r="L160" s="238">
        <v>0</v>
      </c>
      <c r="M160" s="239"/>
      <c r="N160" s="240">
        <f t="shared" si="5"/>
        <v>0</v>
      </c>
      <c r="O160" s="240"/>
      <c r="P160" s="240"/>
      <c r="Q160" s="240"/>
      <c r="R160" s="36"/>
      <c r="T160" s="165" t="s">
        <v>22</v>
      </c>
      <c r="U160" s="43" t="s">
        <v>44</v>
      </c>
      <c r="V160" s="35"/>
      <c r="W160" s="166">
        <f t="shared" si="6"/>
        <v>0</v>
      </c>
      <c r="X160" s="166">
        <v>0</v>
      </c>
      <c r="Y160" s="166">
        <f t="shared" si="7"/>
        <v>0</v>
      </c>
      <c r="Z160" s="166">
        <v>0</v>
      </c>
      <c r="AA160" s="167">
        <f t="shared" si="8"/>
        <v>0</v>
      </c>
      <c r="AR160" s="18" t="s">
        <v>196</v>
      </c>
      <c r="AT160" s="18" t="s">
        <v>155</v>
      </c>
      <c r="AU160" s="18" t="s">
        <v>100</v>
      </c>
      <c r="AY160" s="18" t="s">
        <v>154</v>
      </c>
      <c r="BE160" s="104">
        <f t="shared" si="9"/>
        <v>0</v>
      </c>
      <c r="BF160" s="104">
        <f t="shared" si="10"/>
        <v>0</v>
      </c>
      <c r="BG160" s="104">
        <f t="shared" si="11"/>
        <v>0</v>
      </c>
      <c r="BH160" s="104">
        <f t="shared" si="12"/>
        <v>0</v>
      </c>
      <c r="BI160" s="104">
        <f t="shared" si="13"/>
        <v>0</v>
      </c>
      <c r="BJ160" s="18" t="s">
        <v>84</v>
      </c>
      <c r="BK160" s="104">
        <f t="shared" si="14"/>
        <v>0</v>
      </c>
      <c r="BL160" s="18" t="s">
        <v>196</v>
      </c>
      <c r="BM160" s="18" t="s">
        <v>235</v>
      </c>
    </row>
    <row r="161" spans="2:65" s="1" customFormat="1" ht="16.5" customHeight="1">
      <c r="B161" s="34"/>
      <c r="C161" s="161" t="s">
        <v>236</v>
      </c>
      <c r="D161" s="161" t="s">
        <v>155</v>
      </c>
      <c r="E161" s="162" t="s">
        <v>237</v>
      </c>
      <c r="F161" s="237" t="s">
        <v>238</v>
      </c>
      <c r="G161" s="237"/>
      <c r="H161" s="237"/>
      <c r="I161" s="237"/>
      <c r="J161" s="163" t="s">
        <v>234</v>
      </c>
      <c r="K161" s="164">
        <v>1</v>
      </c>
      <c r="L161" s="238">
        <v>0</v>
      </c>
      <c r="M161" s="239"/>
      <c r="N161" s="240">
        <f t="shared" si="5"/>
        <v>0</v>
      </c>
      <c r="O161" s="240"/>
      <c r="P161" s="240"/>
      <c r="Q161" s="240"/>
      <c r="R161" s="36"/>
      <c r="T161" s="165" t="s">
        <v>22</v>
      </c>
      <c r="U161" s="43" t="s">
        <v>44</v>
      </c>
      <c r="V161" s="35"/>
      <c r="W161" s="166">
        <f t="shared" si="6"/>
        <v>0</v>
      </c>
      <c r="X161" s="166">
        <v>0</v>
      </c>
      <c r="Y161" s="166">
        <f t="shared" si="7"/>
        <v>0</v>
      </c>
      <c r="Z161" s="166">
        <v>0</v>
      </c>
      <c r="AA161" s="167">
        <f t="shared" si="8"/>
        <v>0</v>
      </c>
      <c r="AR161" s="18" t="s">
        <v>196</v>
      </c>
      <c r="AT161" s="18" t="s">
        <v>155</v>
      </c>
      <c r="AU161" s="18" t="s">
        <v>100</v>
      </c>
      <c r="AY161" s="18" t="s">
        <v>154</v>
      </c>
      <c r="BE161" s="104">
        <f t="shared" si="9"/>
        <v>0</v>
      </c>
      <c r="BF161" s="104">
        <f t="shared" si="10"/>
        <v>0</v>
      </c>
      <c r="BG161" s="104">
        <f t="shared" si="11"/>
        <v>0</v>
      </c>
      <c r="BH161" s="104">
        <f t="shared" si="12"/>
        <v>0</v>
      </c>
      <c r="BI161" s="104">
        <f t="shared" si="13"/>
        <v>0</v>
      </c>
      <c r="BJ161" s="18" t="s">
        <v>84</v>
      </c>
      <c r="BK161" s="104">
        <f t="shared" si="14"/>
        <v>0</v>
      </c>
      <c r="BL161" s="18" t="s">
        <v>196</v>
      </c>
      <c r="BM161" s="18" t="s">
        <v>239</v>
      </c>
    </row>
    <row r="162" spans="2:65" s="1" customFormat="1" ht="25.5" customHeight="1">
      <c r="B162" s="34"/>
      <c r="C162" s="161" t="s">
        <v>10</v>
      </c>
      <c r="D162" s="161" t="s">
        <v>155</v>
      </c>
      <c r="E162" s="162" t="s">
        <v>240</v>
      </c>
      <c r="F162" s="237" t="s">
        <v>241</v>
      </c>
      <c r="G162" s="237"/>
      <c r="H162" s="237"/>
      <c r="I162" s="237"/>
      <c r="J162" s="163" t="s">
        <v>179</v>
      </c>
      <c r="K162" s="164">
        <v>1.2999999999999999E-2</v>
      </c>
      <c r="L162" s="238">
        <v>0</v>
      </c>
      <c r="M162" s="239"/>
      <c r="N162" s="240">
        <f t="shared" si="5"/>
        <v>0</v>
      </c>
      <c r="O162" s="240"/>
      <c r="P162" s="240"/>
      <c r="Q162" s="240"/>
      <c r="R162" s="36"/>
      <c r="T162" s="165" t="s">
        <v>22</v>
      </c>
      <c r="U162" s="43" t="s">
        <v>44</v>
      </c>
      <c r="V162" s="35"/>
      <c r="W162" s="166">
        <f t="shared" si="6"/>
        <v>0</v>
      </c>
      <c r="X162" s="166">
        <v>0</v>
      </c>
      <c r="Y162" s="166">
        <f t="shared" si="7"/>
        <v>0</v>
      </c>
      <c r="Z162" s="166">
        <v>0</v>
      </c>
      <c r="AA162" s="167">
        <f t="shared" si="8"/>
        <v>0</v>
      </c>
      <c r="AR162" s="18" t="s">
        <v>196</v>
      </c>
      <c r="AT162" s="18" t="s">
        <v>155</v>
      </c>
      <c r="AU162" s="18" t="s">
        <v>100</v>
      </c>
      <c r="AY162" s="18" t="s">
        <v>154</v>
      </c>
      <c r="BE162" s="104">
        <f t="shared" si="9"/>
        <v>0</v>
      </c>
      <c r="BF162" s="104">
        <f t="shared" si="10"/>
        <v>0</v>
      </c>
      <c r="BG162" s="104">
        <f t="shared" si="11"/>
        <v>0</v>
      </c>
      <c r="BH162" s="104">
        <f t="shared" si="12"/>
        <v>0</v>
      </c>
      <c r="BI162" s="104">
        <f t="shared" si="13"/>
        <v>0</v>
      </c>
      <c r="BJ162" s="18" t="s">
        <v>84</v>
      </c>
      <c r="BK162" s="104">
        <f t="shared" si="14"/>
        <v>0</v>
      </c>
      <c r="BL162" s="18" t="s">
        <v>196</v>
      </c>
      <c r="BM162" s="18" t="s">
        <v>242</v>
      </c>
    </row>
    <row r="163" spans="2:65" s="1" customFormat="1" ht="25.5" customHeight="1">
      <c r="B163" s="34"/>
      <c r="C163" s="161" t="s">
        <v>243</v>
      </c>
      <c r="D163" s="161" t="s">
        <v>155</v>
      </c>
      <c r="E163" s="162" t="s">
        <v>244</v>
      </c>
      <c r="F163" s="237" t="s">
        <v>245</v>
      </c>
      <c r="G163" s="237"/>
      <c r="H163" s="237"/>
      <c r="I163" s="237"/>
      <c r="J163" s="163" t="s">
        <v>179</v>
      </c>
      <c r="K163" s="164">
        <v>1.2999999999999999E-2</v>
      </c>
      <c r="L163" s="238">
        <v>0</v>
      </c>
      <c r="M163" s="239"/>
      <c r="N163" s="240">
        <f t="shared" si="5"/>
        <v>0</v>
      </c>
      <c r="O163" s="240"/>
      <c r="P163" s="240"/>
      <c r="Q163" s="240"/>
      <c r="R163" s="36"/>
      <c r="T163" s="165" t="s">
        <v>22</v>
      </c>
      <c r="U163" s="43" t="s">
        <v>44</v>
      </c>
      <c r="V163" s="35"/>
      <c r="W163" s="166">
        <f t="shared" si="6"/>
        <v>0</v>
      </c>
      <c r="X163" s="166">
        <v>0</v>
      </c>
      <c r="Y163" s="166">
        <f t="shared" si="7"/>
        <v>0</v>
      </c>
      <c r="Z163" s="166">
        <v>0</v>
      </c>
      <c r="AA163" s="167">
        <f t="shared" si="8"/>
        <v>0</v>
      </c>
      <c r="AR163" s="18" t="s">
        <v>196</v>
      </c>
      <c r="AT163" s="18" t="s">
        <v>155</v>
      </c>
      <c r="AU163" s="18" t="s">
        <v>100</v>
      </c>
      <c r="AY163" s="18" t="s">
        <v>154</v>
      </c>
      <c r="BE163" s="104">
        <f t="shared" si="9"/>
        <v>0</v>
      </c>
      <c r="BF163" s="104">
        <f t="shared" si="10"/>
        <v>0</v>
      </c>
      <c r="BG163" s="104">
        <f t="shared" si="11"/>
        <v>0</v>
      </c>
      <c r="BH163" s="104">
        <f t="shared" si="12"/>
        <v>0</v>
      </c>
      <c r="BI163" s="104">
        <f t="shared" si="13"/>
        <v>0</v>
      </c>
      <c r="BJ163" s="18" t="s">
        <v>84</v>
      </c>
      <c r="BK163" s="104">
        <f t="shared" si="14"/>
        <v>0</v>
      </c>
      <c r="BL163" s="18" t="s">
        <v>196</v>
      </c>
      <c r="BM163" s="18" t="s">
        <v>246</v>
      </c>
    </row>
    <row r="164" spans="2:65" s="9" customFormat="1" ht="29.85" customHeight="1">
      <c r="B164" s="150"/>
      <c r="C164" s="151"/>
      <c r="D164" s="160" t="s">
        <v>113</v>
      </c>
      <c r="E164" s="160"/>
      <c r="F164" s="160"/>
      <c r="G164" s="160"/>
      <c r="H164" s="160"/>
      <c r="I164" s="160"/>
      <c r="J164" s="160"/>
      <c r="K164" s="160"/>
      <c r="L164" s="160"/>
      <c r="M164" s="160"/>
      <c r="N164" s="250">
        <f>BK164</f>
        <v>0</v>
      </c>
      <c r="O164" s="251"/>
      <c r="P164" s="251"/>
      <c r="Q164" s="251"/>
      <c r="R164" s="153"/>
      <c r="T164" s="154"/>
      <c r="U164" s="151"/>
      <c r="V164" s="151"/>
      <c r="W164" s="155">
        <f>SUM(W165:W178)</f>
        <v>0</v>
      </c>
      <c r="X164" s="151"/>
      <c r="Y164" s="155">
        <f>SUM(Y165:Y178)</f>
        <v>3.9670000000000004E-2</v>
      </c>
      <c r="Z164" s="151"/>
      <c r="AA164" s="156">
        <f>SUM(AA165:AA178)</f>
        <v>0</v>
      </c>
      <c r="AR164" s="157" t="s">
        <v>100</v>
      </c>
      <c r="AT164" s="158" t="s">
        <v>78</v>
      </c>
      <c r="AU164" s="158" t="s">
        <v>84</v>
      </c>
      <c r="AY164" s="157" t="s">
        <v>154</v>
      </c>
      <c r="BK164" s="159">
        <f>SUM(BK165:BK178)</f>
        <v>0</v>
      </c>
    </row>
    <row r="165" spans="2:65" s="1" customFormat="1" ht="25.5" customHeight="1">
      <c r="B165" s="34"/>
      <c r="C165" s="161" t="s">
        <v>247</v>
      </c>
      <c r="D165" s="161" t="s">
        <v>155</v>
      </c>
      <c r="E165" s="162" t="s">
        <v>248</v>
      </c>
      <c r="F165" s="237" t="s">
        <v>249</v>
      </c>
      <c r="G165" s="237"/>
      <c r="H165" s="237"/>
      <c r="I165" s="237"/>
      <c r="J165" s="163" t="s">
        <v>167</v>
      </c>
      <c r="K165" s="164">
        <v>5</v>
      </c>
      <c r="L165" s="238">
        <v>0</v>
      </c>
      <c r="M165" s="239"/>
      <c r="N165" s="240">
        <f t="shared" ref="N165:N178" si="15">ROUND(L165*K165,2)</f>
        <v>0</v>
      </c>
      <c r="O165" s="240"/>
      <c r="P165" s="240"/>
      <c r="Q165" s="240"/>
      <c r="R165" s="36"/>
      <c r="T165" s="165" t="s">
        <v>22</v>
      </c>
      <c r="U165" s="43" t="s">
        <v>44</v>
      </c>
      <c r="V165" s="35"/>
      <c r="W165" s="166">
        <f t="shared" ref="W165:W178" si="16">V165*K165</f>
        <v>0</v>
      </c>
      <c r="X165" s="166">
        <v>6.9999999999999999E-4</v>
      </c>
      <c r="Y165" s="166">
        <f t="shared" ref="Y165:Y178" si="17">X165*K165</f>
        <v>3.5000000000000001E-3</v>
      </c>
      <c r="Z165" s="166">
        <v>0</v>
      </c>
      <c r="AA165" s="167">
        <f t="shared" ref="AA165:AA178" si="18">Z165*K165</f>
        <v>0</v>
      </c>
      <c r="AR165" s="18" t="s">
        <v>196</v>
      </c>
      <c r="AT165" s="18" t="s">
        <v>155</v>
      </c>
      <c r="AU165" s="18" t="s">
        <v>100</v>
      </c>
      <c r="AY165" s="18" t="s">
        <v>154</v>
      </c>
      <c r="BE165" s="104">
        <f t="shared" ref="BE165:BE178" si="19">IF(U165="základní",N165,0)</f>
        <v>0</v>
      </c>
      <c r="BF165" s="104">
        <f t="shared" ref="BF165:BF178" si="20">IF(U165="snížená",N165,0)</f>
        <v>0</v>
      </c>
      <c r="BG165" s="104">
        <f t="shared" ref="BG165:BG178" si="21">IF(U165="zákl. přenesená",N165,0)</f>
        <v>0</v>
      </c>
      <c r="BH165" s="104">
        <f t="shared" ref="BH165:BH178" si="22">IF(U165="sníž. přenesená",N165,0)</f>
        <v>0</v>
      </c>
      <c r="BI165" s="104">
        <f t="shared" ref="BI165:BI178" si="23">IF(U165="nulová",N165,0)</f>
        <v>0</v>
      </c>
      <c r="BJ165" s="18" t="s">
        <v>84</v>
      </c>
      <c r="BK165" s="104">
        <f t="shared" ref="BK165:BK178" si="24">ROUND(L165*K165,2)</f>
        <v>0</v>
      </c>
      <c r="BL165" s="18" t="s">
        <v>196</v>
      </c>
      <c r="BM165" s="18" t="s">
        <v>250</v>
      </c>
    </row>
    <row r="166" spans="2:65" s="1" customFormat="1" ht="25.5" customHeight="1">
      <c r="B166" s="34"/>
      <c r="C166" s="161" t="s">
        <v>251</v>
      </c>
      <c r="D166" s="161" t="s">
        <v>155</v>
      </c>
      <c r="E166" s="162" t="s">
        <v>252</v>
      </c>
      <c r="F166" s="237" t="s">
        <v>253</v>
      </c>
      <c r="G166" s="237"/>
      <c r="H166" s="237"/>
      <c r="I166" s="237"/>
      <c r="J166" s="163" t="s">
        <v>167</v>
      </c>
      <c r="K166" s="164">
        <v>8</v>
      </c>
      <c r="L166" s="238">
        <v>0</v>
      </c>
      <c r="M166" s="239"/>
      <c r="N166" s="240">
        <f t="shared" si="15"/>
        <v>0</v>
      </c>
      <c r="O166" s="240"/>
      <c r="P166" s="240"/>
      <c r="Q166" s="240"/>
      <c r="R166" s="36"/>
      <c r="T166" s="165" t="s">
        <v>22</v>
      </c>
      <c r="U166" s="43" t="s">
        <v>44</v>
      </c>
      <c r="V166" s="35"/>
      <c r="W166" s="166">
        <f t="shared" si="16"/>
        <v>0</v>
      </c>
      <c r="X166" s="166">
        <v>7.7999999999999999E-4</v>
      </c>
      <c r="Y166" s="166">
        <f t="shared" si="17"/>
        <v>6.2399999999999999E-3</v>
      </c>
      <c r="Z166" s="166">
        <v>0</v>
      </c>
      <c r="AA166" s="167">
        <f t="shared" si="18"/>
        <v>0</v>
      </c>
      <c r="AR166" s="18" t="s">
        <v>196</v>
      </c>
      <c r="AT166" s="18" t="s">
        <v>155</v>
      </c>
      <c r="AU166" s="18" t="s">
        <v>100</v>
      </c>
      <c r="AY166" s="18" t="s">
        <v>154</v>
      </c>
      <c r="BE166" s="104">
        <f t="shared" si="19"/>
        <v>0</v>
      </c>
      <c r="BF166" s="104">
        <f t="shared" si="20"/>
        <v>0</v>
      </c>
      <c r="BG166" s="104">
        <f t="shared" si="21"/>
        <v>0</v>
      </c>
      <c r="BH166" s="104">
        <f t="shared" si="22"/>
        <v>0</v>
      </c>
      <c r="BI166" s="104">
        <f t="shared" si="23"/>
        <v>0</v>
      </c>
      <c r="BJ166" s="18" t="s">
        <v>84</v>
      </c>
      <c r="BK166" s="104">
        <f t="shared" si="24"/>
        <v>0</v>
      </c>
      <c r="BL166" s="18" t="s">
        <v>196</v>
      </c>
      <c r="BM166" s="18" t="s">
        <v>254</v>
      </c>
    </row>
    <row r="167" spans="2:65" s="1" customFormat="1" ht="25.5" customHeight="1">
      <c r="B167" s="34"/>
      <c r="C167" s="161" t="s">
        <v>255</v>
      </c>
      <c r="D167" s="161" t="s">
        <v>155</v>
      </c>
      <c r="E167" s="162" t="s">
        <v>256</v>
      </c>
      <c r="F167" s="237" t="s">
        <v>257</v>
      </c>
      <c r="G167" s="237"/>
      <c r="H167" s="237"/>
      <c r="I167" s="237"/>
      <c r="J167" s="163" t="s">
        <v>167</v>
      </c>
      <c r="K167" s="164">
        <v>20</v>
      </c>
      <c r="L167" s="238">
        <v>0</v>
      </c>
      <c r="M167" s="239"/>
      <c r="N167" s="240">
        <f t="shared" si="15"/>
        <v>0</v>
      </c>
      <c r="O167" s="240"/>
      <c r="P167" s="240"/>
      <c r="Q167" s="240"/>
      <c r="R167" s="36"/>
      <c r="T167" s="165" t="s">
        <v>22</v>
      </c>
      <c r="U167" s="43" t="s">
        <v>44</v>
      </c>
      <c r="V167" s="35"/>
      <c r="W167" s="166">
        <f t="shared" si="16"/>
        <v>0</v>
      </c>
      <c r="X167" s="166">
        <v>9.6000000000000002E-4</v>
      </c>
      <c r="Y167" s="166">
        <f t="shared" si="17"/>
        <v>1.9200000000000002E-2</v>
      </c>
      <c r="Z167" s="166">
        <v>0</v>
      </c>
      <c r="AA167" s="167">
        <f t="shared" si="18"/>
        <v>0</v>
      </c>
      <c r="AR167" s="18" t="s">
        <v>196</v>
      </c>
      <c r="AT167" s="18" t="s">
        <v>155</v>
      </c>
      <c r="AU167" s="18" t="s">
        <v>100</v>
      </c>
      <c r="AY167" s="18" t="s">
        <v>154</v>
      </c>
      <c r="BE167" s="104">
        <f t="shared" si="19"/>
        <v>0</v>
      </c>
      <c r="BF167" s="104">
        <f t="shared" si="20"/>
        <v>0</v>
      </c>
      <c r="BG167" s="104">
        <f t="shared" si="21"/>
        <v>0</v>
      </c>
      <c r="BH167" s="104">
        <f t="shared" si="22"/>
        <v>0</v>
      </c>
      <c r="BI167" s="104">
        <f t="shared" si="23"/>
        <v>0</v>
      </c>
      <c r="BJ167" s="18" t="s">
        <v>84</v>
      </c>
      <c r="BK167" s="104">
        <f t="shared" si="24"/>
        <v>0</v>
      </c>
      <c r="BL167" s="18" t="s">
        <v>196</v>
      </c>
      <c r="BM167" s="18" t="s">
        <v>258</v>
      </c>
    </row>
    <row r="168" spans="2:65" s="1" customFormat="1" ht="38.25" customHeight="1">
      <c r="B168" s="34"/>
      <c r="C168" s="161" t="s">
        <v>259</v>
      </c>
      <c r="D168" s="161" t="s">
        <v>155</v>
      </c>
      <c r="E168" s="162" t="s">
        <v>260</v>
      </c>
      <c r="F168" s="237" t="s">
        <v>261</v>
      </c>
      <c r="G168" s="237"/>
      <c r="H168" s="237"/>
      <c r="I168" s="237"/>
      <c r="J168" s="163" t="s">
        <v>167</v>
      </c>
      <c r="K168" s="164">
        <v>13</v>
      </c>
      <c r="L168" s="238">
        <v>0</v>
      </c>
      <c r="M168" s="239"/>
      <c r="N168" s="240">
        <f t="shared" si="15"/>
        <v>0</v>
      </c>
      <c r="O168" s="240"/>
      <c r="P168" s="240"/>
      <c r="Q168" s="240"/>
      <c r="R168" s="36"/>
      <c r="T168" s="165" t="s">
        <v>22</v>
      </c>
      <c r="U168" s="43" t="s">
        <v>44</v>
      </c>
      <c r="V168" s="35"/>
      <c r="W168" s="166">
        <f t="shared" si="16"/>
        <v>0</v>
      </c>
      <c r="X168" s="166">
        <v>6.9999999999999994E-5</v>
      </c>
      <c r="Y168" s="166">
        <f t="shared" si="17"/>
        <v>9.0999999999999989E-4</v>
      </c>
      <c r="Z168" s="166">
        <v>0</v>
      </c>
      <c r="AA168" s="167">
        <f t="shared" si="18"/>
        <v>0</v>
      </c>
      <c r="AR168" s="18" t="s">
        <v>196</v>
      </c>
      <c r="AT168" s="18" t="s">
        <v>155</v>
      </c>
      <c r="AU168" s="18" t="s">
        <v>100</v>
      </c>
      <c r="AY168" s="18" t="s">
        <v>154</v>
      </c>
      <c r="BE168" s="104">
        <f t="shared" si="19"/>
        <v>0</v>
      </c>
      <c r="BF168" s="104">
        <f t="shared" si="20"/>
        <v>0</v>
      </c>
      <c r="BG168" s="104">
        <f t="shared" si="21"/>
        <v>0</v>
      </c>
      <c r="BH168" s="104">
        <f t="shared" si="22"/>
        <v>0</v>
      </c>
      <c r="BI168" s="104">
        <f t="shared" si="23"/>
        <v>0</v>
      </c>
      <c r="BJ168" s="18" t="s">
        <v>84</v>
      </c>
      <c r="BK168" s="104">
        <f t="shared" si="24"/>
        <v>0</v>
      </c>
      <c r="BL168" s="18" t="s">
        <v>196</v>
      </c>
      <c r="BM168" s="18" t="s">
        <v>262</v>
      </c>
    </row>
    <row r="169" spans="2:65" s="1" customFormat="1" ht="38.25" customHeight="1">
      <c r="B169" s="34"/>
      <c r="C169" s="161" t="s">
        <v>263</v>
      </c>
      <c r="D169" s="161" t="s">
        <v>155</v>
      </c>
      <c r="E169" s="162" t="s">
        <v>264</v>
      </c>
      <c r="F169" s="237" t="s">
        <v>265</v>
      </c>
      <c r="G169" s="237"/>
      <c r="H169" s="237"/>
      <c r="I169" s="237"/>
      <c r="J169" s="163" t="s">
        <v>167</v>
      </c>
      <c r="K169" s="164">
        <v>20</v>
      </c>
      <c r="L169" s="238">
        <v>0</v>
      </c>
      <c r="M169" s="239"/>
      <c r="N169" s="240">
        <f t="shared" si="15"/>
        <v>0</v>
      </c>
      <c r="O169" s="240"/>
      <c r="P169" s="240"/>
      <c r="Q169" s="240"/>
      <c r="R169" s="36"/>
      <c r="T169" s="165" t="s">
        <v>22</v>
      </c>
      <c r="U169" s="43" t="s">
        <v>44</v>
      </c>
      <c r="V169" s="35"/>
      <c r="W169" s="166">
        <f t="shared" si="16"/>
        <v>0</v>
      </c>
      <c r="X169" s="166">
        <v>9.0000000000000006E-5</v>
      </c>
      <c r="Y169" s="166">
        <f t="shared" si="17"/>
        <v>1.8000000000000002E-3</v>
      </c>
      <c r="Z169" s="166">
        <v>0</v>
      </c>
      <c r="AA169" s="167">
        <f t="shared" si="18"/>
        <v>0</v>
      </c>
      <c r="AR169" s="18" t="s">
        <v>196</v>
      </c>
      <c r="AT169" s="18" t="s">
        <v>155</v>
      </c>
      <c r="AU169" s="18" t="s">
        <v>100</v>
      </c>
      <c r="AY169" s="18" t="s">
        <v>154</v>
      </c>
      <c r="BE169" s="104">
        <f t="shared" si="19"/>
        <v>0</v>
      </c>
      <c r="BF169" s="104">
        <f t="shared" si="20"/>
        <v>0</v>
      </c>
      <c r="BG169" s="104">
        <f t="shared" si="21"/>
        <v>0</v>
      </c>
      <c r="BH169" s="104">
        <f t="shared" si="22"/>
        <v>0</v>
      </c>
      <c r="BI169" s="104">
        <f t="shared" si="23"/>
        <v>0</v>
      </c>
      <c r="BJ169" s="18" t="s">
        <v>84</v>
      </c>
      <c r="BK169" s="104">
        <f t="shared" si="24"/>
        <v>0</v>
      </c>
      <c r="BL169" s="18" t="s">
        <v>196</v>
      </c>
      <c r="BM169" s="18" t="s">
        <v>266</v>
      </c>
    </row>
    <row r="170" spans="2:65" s="1" customFormat="1" ht="16.5" customHeight="1">
      <c r="B170" s="34"/>
      <c r="C170" s="161" t="s">
        <v>267</v>
      </c>
      <c r="D170" s="161" t="s">
        <v>155</v>
      </c>
      <c r="E170" s="162" t="s">
        <v>268</v>
      </c>
      <c r="F170" s="237" t="s">
        <v>269</v>
      </c>
      <c r="G170" s="237"/>
      <c r="H170" s="237"/>
      <c r="I170" s="237"/>
      <c r="J170" s="163" t="s">
        <v>210</v>
      </c>
      <c r="K170" s="164">
        <v>14</v>
      </c>
      <c r="L170" s="238">
        <v>0</v>
      </c>
      <c r="M170" s="239"/>
      <c r="N170" s="240">
        <f t="shared" si="15"/>
        <v>0</v>
      </c>
      <c r="O170" s="240"/>
      <c r="P170" s="240"/>
      <c r="Q170" s="240"/>
      <c r="R170" s="36"/>
      <c r="T170" s="165" t="s">
        <v>22</v>
      </c>
      <c r="U170" s="43" t="s">
        <v>44</v>
      </c>
      <c r="V170" s="35"/>
      <c r="W170" s="166">
        <f t="shared" si="16"/>
        <v>0</v>
      </c>
      <c r="X170" s="166">
        <v>2.0000000000000002E-5</v>
      </c>
      <c r="Y170" s="166">
        <f t="shared" si="17"/>
        <v>2.8000000000000003E-4</v>
      </c>
      <c r="Z170" s="166">
        <v>0</v>
      </c>
      <c r="AA170" s="167">
        <f t="shared" si="18"/>
        <v>0</v>
      </c>
      <c r="AR170" s="18" t="s">
        <v>196</v>
      </c>
      <c r="AT170" s="18" t="s">
        <v>155</v>
      </c>
      <c r="AU170" s="18" t="s">
        <v>100</v>
      </c>
      <c r="AY170" s="18" t="s">
        <v>154</v>
      </c>
      <c r="BE170" s="104">
        <f t="shared" si="19"/>
        <v>0</v>
      </c>
      <c r="BF170" s="104">
        <f t="shared" si="20"/>
        <v>0</v>
      </c>
      <c r="BG170" s="104">
        <f t="shared" si="21"/>
        <v>0</v>
      </c>
      <c r="BH170" s="104">
        <f t="shared" si="22"/>
        <v>0</v>
      </c>
      <c r="BI170" s="104">
        <f t="shared" si="23"/>
        <v>0</v>
      </c>
      <c r="BJ170" s="18" t="s">
        <v>84</v>
      </c>
      <c r="BK170" s="104">
        <f t="shared" si="24"/>
        <v>0</v>
      </c>
      <c r="BL170" s="18" t="s">
        <v>196</v>
      </c>
      <c r="BM170" s="18" t="s">
        <v>270</v>
      </c>
    </row>
    <row r="171" spans="2:65" s="1" customFormat="1" ht="16.5" customHeight="1">
      <c r="B171" s="34"/>
      <c r="C171" s="168" t="s">
        <v>271</v>
      </c>
      <c r="D171" s="168" t="s">
        <v>207</v>
      </c>
      <c r="E171" s="169" t="s">
        <v>272</v>
      </c>
      <c r="F171" s="241" t="s">
        <v>273</v>
      </c>
      <c r="G171" s="241"/>
      <c r="H171" s="241"/>
      <c r="I171" s="241"/>
      <c r="J171" s="170" t="s">
        <v>210</v>
      </c>
      <c r="K171" s="171">
        <v>4</v>
      </c>
      <c r="L171" s="242">
        <v>0</v>
      </c>
      <c r="M171" s="243"/>
      <c r="N171" s="244">
        <f t="shared" si="15"/>
        <v>0</v>
      </c>
      <c r="O171" s="240"/>
      <c r="P171" s="240"/>
      <c r="Q171" s="240"/>
      <c r="R171" s="36"/>
      <c r="T171" s="165" t="s">
        <v>22</v>
      </c>
      <c r="U171" s="43" t="s">
        <v>44</v>
      </c>
      <c r="V171" s="35"/>
      <c r="W171" s="166">
        <f t="shared" si="16"/>
        <v>0</v>
      </c>
      <c r="X171" s="166">
        <v>5.5000000000000003E-4</v>
      </c>
      <c r="Y171" s="166">
        <f t="shared" si="17"/>
        <v>2.2000000000000001E-3</v>
      </c>
      <c r="Z171" s="166">
        <v>0</v>
      </c>
      <c r="AA171" s="167">
        <f t="shared" si="18"/>
        <v>0</v>
      </c>
      <c r="AR171" s="18" t="s">
        <v>211</v>
      </c>
      <c r="AT171" s="18" t="s">
        <v>207</v>
      </c>
      <c r="AU171" s="18" t="s">
        <v>100</v>
      </c>
      <c r="AY171" s="18" t="s">
        <v>154</v>
      </c>
      <c r="BE171" s="104">
        <f t="shared" si="19"/>
        <v>0</v>
      </c>
      <c r="BF171" s="104">
        <f t="shared" si="20"/>
        <v>0</v>
      </c>
      <c r="BG171" s="104">
        <f t="shared" si="21"/>
        <v>0</v>
      </c>
      <c r="BH171" s="104">
        <f t="shared" si="22"/>
        <v>0</v>
      </c>
      <c r="BI171" s="104">
        <f t="shared" si="23"/>
        <v>0</v>
      </c>
      <c r="BJ171" s="18" t="s">
        <v>84</v>
      </c>
      <c r="BK171" s="104">
        <f t="shared" si="24"/>
        <v>0</v>
      </c>
      <c r="BL171" s="18" t="s">
        <v>196</v>
      </c>
      <c r="BM171" s="18" t="s">
        <v>274</v>
      </c>
    </row>
    <row r="172" spans="2:65" s="1" customFormat="1" ht="16.5" customHeight="1">
      <c r="B172" s="34"/>
      <c r="C172" s="168" t="s">
        <v>275</v>
      </c>
      <c r="D172" s="168" t="s">
        <v>207</v>
      </c>
      <c r="E172" s="169" t="s">
        <v>276</v>
      </c>
      <c r="F172" s="241" t="s">
        <v>277</v>
      </c>
      <c r="G172" s="241"/>
      <c r="H172" s="241"/>
      <c r="I172" s="241"/>
      <c r="J172" s="170" t="s">
        <v>210</v>
      </c>
      <c r="K172" s="171">
        <v>2</v>
      </c>
      <c r="L172" s="242">
        <v>0</v>
      </c>
      <c r="M172" s="243"/>
      <c r="N172" s="244">
        <f t="shared" si="15"/>
        <v>0</v>
      </c>
      <c r="O172" s="240"/>
      <c r="P172" s="240"/>
      <c r="Q172" s="240"/>
      <c r="R172" s="36"/>
      <c r="T172" s="165" t="s">
        <v>22</v>
      </c>
      <c r="U172" s="43" t="s">
        <v>44</v>
      </c>
      <c r="V172" s="35"/>
      <c r="W172" s="166">
        <f t="shared" si="16"/>
        <v>0</v>
      </c>
      <c r="X172" s="166">
        <v>5.5000000000000003E-4</v>
      </c>
      <c r="Y172" s="166">
        <f t="shared" si="17"/>
        <v>1.1000000000000001E-3</v>
      </c>
      <c r="Z172" s="166">
        <v>0</v>
      </c>
      <c r="AA172" s="167">
        <f t="shared" si="18"/>
        <v>0</v>
      </c>
      <c r="AR172" s="18" t="s">
        <v>211</v>
      </c>
      <c r="AT172" s="18" t="s">
        <v>207</v>
      </c>
      <c r="AU172" s="18" t="s">
        <v>100</v>
      </c>
      <c r="AY172" s="18" t="s">
        <v>154</v>
      </c>
      <c r="BE172" s="104">
        <f t="shared" si="19"/>
        <v>0</v>
      </c>
      <c r="BF172" s="104">
        <f t="shared" si="20"/>
        <v>0</v>
      </c>
      <c r="BG172" s="104">
        <f t="shared" si="21"/>
        <v>0</v>
      </c>
      <c r="BH172" s="104">
        <f t="shared" si="22"/>
        <v>0</v>
      </c>
      <c r="BI172" s="104">
        <f t="shared" si="23"/>
        <v>0</v>
      </c>
      <c r="BJ172" s="18" t="s">
        <v>84</v>
      </c>
      <c r="BK172" s="104">
        <f t="shared" si="24"/>
        <v>0</v>
      </c>
      <c r="BL172" s="18" t="s">
        <v>196</v>
      </c>
      <c r="BM172" s="18" t="s">
        <v>278</v>
      </c>
    </row>
    <row r="173" spans="2:65" s="1" customFormat="1" ht="16.5" customHeight="1">
      <c r="B173" s="34"/>
      <c r="C173" s="168" t="s">
        <v>279</v>
      </c>
      <c r="D173" s="168" t="s">
        <v>207</v>
      </c>
      <c r="E173" s="169" t="s">
        <v>280</v>
      </c>
      <c r="F173" s="241" t="s">
        <v>281</v>
      </c>
      <c r="G173" s="241"/>
      <c r="H173" s="241"/>
      <c r="I173" s="241"/>
      <c r="J173" s="170" t="s">
        <v>210</v>
      </c>
      <c r="K173" s="171">
        <v>1</v>
      </c>
      <c r="L173" s="242">
        <v>0</v>
      </c>
      <c r="M173" s="243"/>
      <c r="N173" s="244">
        <f t="shared" si="15"/>
        <v>0</v>
      </c>
      <c r="O173" s="240"/>
      <c r="P173" s="240"/>
      <c r="Q173" s="240"/>
      <c r="R173" s="36"/>
      <c r="T173" s="165" t="s">
        <v>22</v>
      </c>
      <c r="U173" s="43" t="s">
        <v>44</v>
      </c>
      <c r="V173" s="35"/>
      <c r="W173" s="166">
        <f t="shared" si="16"/>
        <v>0</v>
      </c>
      <c r="X173" s="166">
        <v>5.5000000000000003E-4</v>
      </c>
      <c r="Y173" s="166">
        <f t="shared" si="17"/>
        <v>5.5000000000000003E-4</v>
      </c>
      <c r="Z173" s="166">
        <v>0</v>
      </c>
      <c r="AA173" s="167">
        <f t="shared" si="18"/>
        <v>0</v>
      </c>
      <c r="AR173" s="18" t="s">
        <v>211</v>
      </c>
      <c r="AT173" s="18" t="s">
        <v>207</v>
      </c>
      <c r="AU173" s="18" t="s">
        <v>100</v>
      </c>
      <c r="AY173" s="18" t="s">
        <v>154</v>
      </c>
      <c r="BE173" s="104">
        <f t="shared" si="19"/>
        <v>0</v>
      </c>
      <c r="BF173" s="104">
        <f t="shared" si="20"/>
        <v>0</v>
      </c>
      <c r="BG173" s="104">
        <f t="shared" si="21"/>
        <v>0</v>
      </c>
      <c r="BH173" s="104">
        <f t="shared" si="22"/>
        <v>0</v>
      </c>
      <c r="BI173" s="104">
        <f t="shared" si="23"/>
        <v>0</v>
      </c>
      <c r="BJ173" s="18" t="s">
        <v>84</v>
      </c>
      <c r="BK173" s="104">
        <f t="shared" si="24"/>
        <v>0</v>
      </c>
      <c r="BL173" s="18" t="s">
        <v>196</v>
      </c>
      <c r="BM173" s="18" t="s">
        <v>282</v>
      </c>
    </row>
    <row r="174" spans="2:65" s="1" customFormat="1" ht="16.5" customHeight="1">
      <c r="B174" s="34"/>
      <c r="C174" s="168" t="s">
        <v>211</v>
      </c>
      <c r="D174" s="168" t="s">
        <v>207</v>
      </c>
      <c r="E174" s="169" t="s">
        <v>283</v>
      </c>
      <c r="F174" s="241" t="s">
        <v>284</v>
      </c>
      <c r="G174" s="241"/>
      <c r="H174" s="241"/>
      <c r="I174" s="241"/>
      <c r="J174" s="170" t="s">
        <v>210</v>
      </c>
      <c r="K174" s="171">
        <v>7</v>
      </c>
      <c r="L174" s="242">
        <v>0</v>
      </c>
      <c r="M174" s="243"/>
      <c r="N174" s="244">
        <f t="shared" si="15"/>
        <v>0</v>
      </c>
      <c r="O174" s="240"/>
      <c r="P174" s="240"/>
      <c r="Q174" s="240"/>
      <c r="R174" s="36"/>
      <c r="T174" s="165" t="s">
        <v>22</v>
      </c>
      <c r="U174" s="43" t="s">
        <v>44</v>
      </c>
      <c r="V174" s="35"/>
      <c r="W174" s="166">
        <f t="shared" si="16"/>
        <v>0</v>
      </c>
      <c r="X174" s="166">
        <v>5.5000000000000003E-4</v>
      </c>
      <c r="Y174" s="166">
        <f t="shared" si="17"/>
        <v>3.8500000000000001E-3</v>
      </c>
      <c r="Z174" s="166">
        <v>0</v>
      </c>
      <c r="AA174" s="167">
        <f t="shared" si="18"/>
        <v>0</v>
      </c>
      <c r="AR174" s="18" t="s">
        <v>211</v>
      </c>
      <c r="AT174" s="18" t="s">
        <v>207</v>
      </c>
      <c r="AU174" s="18" t="s">
        <v>100</v>
      </c>
      <c r="AY174" s="18" t="s">
        <v>154</v>
      </c>
      <c r="BE174" s="104">
        <f t="shared" si="19"/>
        <v>0</v>
      </c>
      <c r="BF174" s="104">
        <f t="shared" si="20"/>
        <v>0</v>
      </c>
      <c r="BG174" s="104">
        <f t="shared" si="21"/>
        <v>0</v>
      </c>
      <c r="BH174" s="104">
        <f t="shared" si="22"/>
        <v>0</v>
      </c>
      <c r="BI174" s="104">
        <f t="shared" si="23"/>
        <v>0</v>
      </c>
      <c r="BJ174" s="18" t="s">
        <v>84</v>
      </c>
      <c r="BK174" s="104">
        <f t="shared" si="24"/>
        <v>0</v>
      </c>
      <c r="BL174" s="18" t="s">
        <v>196</v>
      </c>
      <c r="BM174" s="18" t="s">
        <v>285</v>
      </c>
    </row>
    <row r="175" spans="2:65" s="1" customFormat="1" ht="16.5" customHeight="1">
      <c r="B175" s="34"/>
      <c r="C175" s="161" t="s">
        <v>286</v>
      </c>
      <c r="D175" s="161" t="s">
        <v>155</v>
      </c>
      <c r="E175" s="162" t="s">
        <v>287</v>
      </c>
      <c r="F175" s="237" t="s">
        <v>288</v>
      </c>
      <c r="G175" s="237"/>
      <c r="H175" s="237"/>
      <c r="I175" s="237"/>
      <c r="J175" s="163" t="s">
        <v>234</v>
      </c>
      <c r="K175" s="164">
        <v>1</v>
      </c>
      <c r="L175" s="238">
        <v>0</v>
      </c>
      <c r="M175" s="239"/>
      <c r="N175" s="240">
        <f t="shared" si="15"/>
        <v>0</v>
      </c>
      <c r="O175" s="240"/>
      <c r="P175" s="240"/>
      <c r="Q175" s="240"/>
      <c r="R175" s="36"/>
      <c r="T175" s="165" t="s">
        <v>22</v>
      </c>
      <c r="U175" s="43" t="s">
        <v>44</v>
      </c>
      <c r="V175" s="35"/>
      <c r="W175" s="166">
        <f t="shared" si="16"/>
        <v>0</v>
      </c>
      <c r="X175" s="166">
        <v>2.0000000000000002E-5</v>
      </c>
      <c r="Y175" s="166">
        <f t="shared" si="17"/>
        <v>2.0000000000000002E-5</v>
      </c>
      <c r="Z175" s="166">
        <v>0</v>
      </c>
      <c r="AA175" s="167">
        <f t="shared" si="18"/>
        <v>0</v>
      </c>
      <c r="AR175" s="18" t="s">
        <v>196</v>
      </c>
      <c r="AT175" s="18" t="s">
        <v>155</v>
      </c>
      <c r="AU175" s="18" t="s">
        <v>100</v>
      </c>
      <c r="AY175" s="18" t="s">
        <v>154</v>
      </c>
      <c r="BE175" s="104">
        <f t="shared" si="19"/>
        <v>0</v>
      </c>
      <c r="BF175" s="104">
        <f t="shared" si="20"/>
        <v>0</v>
      </c>
      <c r="BG175" s="104">
        <f t="shared" si="21"/>
        <v>0</v>
      </c>
      <c r="BH175" s="104">
        <f t="shared" si="22"/>
        <v>0</v>
      </c>
      <c r="BI175" s="104">
        <f t="shared" si="23"/>
        <v>0</v>
      </c>
      <c r="BJ175" s="18" t="s">
        <v>84</v>
      </c>
      <c r="BK175" s="104">
        <f t="shared" si="24"/>
        <v>0</v>
      </c>
      <c r="BL175" s="18" t="s">
        <v>196</v>
      </c>
      <c r="BM175" s="18" t="s">
        <v>289</v>
      </c>
    </row>
    <row r="176" spans="2:65" s="1" customFormat="1" ht="16.5" customHeight="1">
      <c r="B176" s="34"/>
      <c r="C176" s="161" t="s">
        <v>290</v>
      </c>
      <c r="D176" s="161" t="s">
        <v>155</v>
      </c>
      <c r="E176" s="162" t="s">
        <v>291</v>
      </c>
      <c r="F176" s="237" t="s">
        <v>238</v>
      </c>
      <c r="G176" s="237"/>
      <c r="H176" s="237"/>
      <c r="I176" s="237"/>
      <c r="J176" s="163" t="s">
        <v>234</v>
      </c>
      <c r="K176" s="164">
        <v>1</v>
      </c>
      <c r="L176" s="238">
        <v>0</v>
      </c>
      <c r="M176" s="239"/>
      <c r="N176" s="240">
        <f t="shared" si="15"/>
        <v>0</v>
      </c>
      <c r="O176" s="240"/>
      <c r="P176" s="240"/>
      <c r="Q176" s="240"/>
      <c r="R176" s="36"/>
      <c r="T176" s="165" t="s">
        <v>22</v>
      </c>
      <c r="U176" s="43" t="s">
        <v>44</v>
      </c>
      <c r="V176" s="35"/>
      <c r="W176" s="166">
        <f t="shared" si="16"/>
        <v>0</v>
      </c>
      <c r="X176" s="166">
        <v>2.0000000000000002E-5</v>
      </c>
      <c r="Y176" s="166">
        <f t="shared" si="17"/>
        <v>2.0000000000000002E-5</v>
      </c>
      <c r="Z176" s="166">
        <v>0</v>
      </c>
      <c r="AA176" s="167">
        <f t="shared" si="18"/>
        <v>0</v>
      </c>
      <c r="AR176" s="18" t="s">
        <v>196</v>
      </c>
      <c r="AT176" s="18" t="s">
        <v>155</v>
      </c>
      <c r="AU176" s="18" t="s">
        <v>100</v>
      </c>
      <c r="AY176" s="18" t="s">
        <v>154</v>
      </c>
      <c r="BE176" s="104">
        <f t="shared" si="19"/>
        <v>0</v>
      </c>
      <c r="BF176" s="104">
        <f t="shared" si="20"/>
        <v>0</v>
      </c>
      <c r="BG176" s="104">
        <f t="shared" si="21"/>
        <v>0</v>
      </c>
      <c r="BH176" s="104">
        <f t="shared" si="22"/>
        <v>0</v>
      </c>
      <c r="BI176" s="104">
        <f t="shared" si="23"/>
        <v>0</v>
      </c>
      <c r="BJ176" s="18" t="s">
        <v>84</v>
      </c>
      <c r="BK176" s="104">
        <f t="shared" si="24"/>
        <v>0</v>
      </c>
      <c r="BL176" s="18" t="s">
        <v>196</v>
      </c>
      <c r="BM176" s="18" t="s">
        <v>292</v>
      </c>
    </row>
    <row r="177" spans="2:65" s="1" customFormat="1" ht="25.5" customHeight="1">
      <c r="B177" s="34"/>
      <c r="C177" s="161" t="s">
        <v>293</v>
      </c>
      <c r="D177" s="161" t="s">
        <v>155</v>
      </c>
      <c r="E177" s="162" t="s">
        <v>294</v>
      </c>
      <c r="F177" s="237" t="s">
        <v>295</v>
      </c>
      <c r="G177" s="237"/>
      <c r="H177" s="237"/>
      <c r="I177" s="237"/>
      <c r="J177" s="163" t="s">
        <v>179</v>
      </c>
      <c r="K177" s="164">
        <v>0.04</v>
      </c>
      <c r="L177" s="238">
        <v>0</v>
      </c>
      <c r="M177" s="239"/>
      <c r="N177" s="240">
        <f t="shared" si="15"/>
        <v>0</v>
      </c>
      <c r="O177" s="240"/>
      <c r="P177" s="240"/>
      <c r="Q177" s="240"/>
      <c r="R177" s="36"/>
      <c r="T177" s="165" t="s">
        <v>22</v>
      </c>
      <c r="U177" s="43" t="s">
        <v>44</v>
      </c>
      <c r="V177" s="35"/>
      <c r="W177" s="166">
        <f t="shared" si="16"/>
        <v>0</v>
      </c>
      <c r="X177" s="166">
        <v>0</v>
      </c>
      <c r="Y177" s="166">
        <f t="shared" si="17"/>
        <v>0</v>
      </c>
      <c r="Z177" s="166">
        <v>0</v>
      </c>
      <c r="AA177" s="167">
        <f t="shared" si="18"/>
        <v>0</v>
      </c>
      <c r="AR177" s="18" t="s">
        <v>196</v>
      </c>
      <c r="AT177" s="18" t="s">
        <v>155</v>
      </c>
      <c r="AU177" s="18" t="s">
        <v>100</v>
      </c>
      <c r="AY177" s="18" t="s">
        <v>154</v>
      </c>
      <c r="BE177" s="104">
        <f t="shared" si="19"/>
        <v>0</v>
      </c>
      <c r="BF177" s="104">
        <f t="shared" si="20"/>
        <v>0</v>
      </c>
      <c r="BG177" s="104">
        <f t="shared" si="21"/>
        <v>0</v>
      </c>
      <c r="BH177" s="104">
        <f t="shared" si="22"/>
        <v>0</v>
      </c>
      <c r="BI177" s="104">
        <f t="shared" si="23"/>
        <v>0</v>
      </c>
      <c r="BJ177" s="18" t="s">
        <v>84</v>
      </c>
      <c r="BK177" s="104">
        <f t="shared" si="24"/>
        <v>0</v>
      </c>
      <c r="BL177" s="18" t="s">
        <v>196</v>
      </c>
      <c r="BM177" s="18" t="s">
        <v>296</v>
      </c>
    </row>
    <row r="178" spans="2:65" s="1" customFormat="1" ht="25.5" customHeight="1">
      <c r="B178" s="34"/>
      <c r="C178" s="161" t="s">
        <v>297</v>
      </c>
      <c r="D178" s="161" t="s">
        <v>155</v>
      </c>
      <c r="E178" s="162" t="s">
        <v>298</v>
      </c>
      <c r="F178" s="237" t="s">
        <v>299</v>
      </c>
      <c r="G178" s="237"/>
      <c r="H178" s="237"/>
      <c r="I178" s="237"/>
      <c r="J178" s="163" t="s">
        <v>179</v>
      </c>
      <c r="K178" s="164">
        <v>0.04</v>
      </c>
      <c r="L178" s="238">
        <v>0</v>
      </c>
      <c r="M178" s="239"/>
      <c r="N178" s="240">
        <f t="shared" si="15"/>
        <v>0</v>
      </c>
      <c r="O178" s="240"/>
      <c r="P178" s="240"/>
      <c r="Q178" s="240"/>
      <c r="R178" s="36"/>
      <c r="T178" s="165" t="s">
        <v>22</v>
      </c>
      <c r="U178" s="43" t="s">
        <v>44</v>
      </c>
      <c r="V178" s="35"/>
      <c r="W178" s="166">
        <f t="shared" si="16"/>
        <v>0</v>
      </c>
      <c r="X178" s="166">
        <v>0</v>
      </c>
      <c r="Y178" s="166">
        <f t="shared" si="17"/>
        <v>0</v>
      </c>
      <c r="Z178" s="166">
        <v>0</v>
      </c>
      <c r="AA178" s="167">
        <f t="shared" si="18"/>
        <v>0</v>
      </c>
      <c r="AR178" s="18" t="s">
        <v>196</v>
      </c>
      <c r="AT178" s="18" t="s">
        <v>155</v>
      </c>
      <c r="AU178" s="18" t="s">
        <v>100</v>
      </c>
      <c r="AY178" s="18" t="s">
        <v>154</v>
      </c>
      <c r="BE178" s="104">
        <f t="shared" si="19"/>
        <v>0</v>
      </c>
      <c r="BF178" s="104">
        <f t="shared" si="20"/>
        <v>0</v>
      </c>
      <c r="BG178" s="104">
        <f t="shared" si="21"/>
        <v>0</v>
      </c>
      <c r="BH178" s="104">
        <f t="shared" si="22"/>
        <v>0</v>
      </c>
      <c r="BI178" s="104">
        <f t="shared" si="23"/>
        <v>0</v>
      </c>
      <c r="BJ178" s="18" t="s">
        <v>84</v>
      </c>
      <c r="BK178" s="104">
        <f t="shared" si="24"/>
        <v>0</v>
      </c>
      <c r="BL178" s="18" t="s">
        <v>196</v>
      </c>
      <c r="BM178" s="18" t="s">
        <v>300</v>
      </c>
    </row>
    <row r="179" spans="2:65" s="9" customFormat="1" ht="29.85" customHeight="1">
      <c r="B179" s="150"/>
      <c r="C179" s="151"/>
      <c r="D179" s="160" t="s">
        <v>114</v>
      </c>
      <c r="E179" s="160"/>
      <c r="F179" s="160"/>
      <c r="G179" s="160"/>
      <c r="H179" s="160"/>
      <c r="I179" s="160"/>
      <c r="J179" s="160"/>
      <c r="K179" s="160"/>
      <c r="L179" s="160"/>
      <c r="M179" s="160"/>
      <c r="N179" s="250">
        <f>BK179</f>
        <v>0</v>
      </c>
      <c r="O179" s="251"/>
      <c r="P179" s="251"/>
      <c r="Q179" s="251"/>
      <c r="R179" s="153"/>
      <c r="T179" s="154"/>
      <c r="U179" s="151"/>
      <c r="V179" s="151"/>
      <c r="W179" s="155">
        <f>SUM(W180:W193)</f>
        <v>0</v>
      </c>
      <c r="X179" s="151"/>
      <c r="Y179" s="155">
        <f>SUM(Y180:Y193)</f>
        <v>1.4629999999999999E-2</v>
      </c>
      <c r="Z179" s="151"/>
      <c r="AA179" s="156">
        <f>SUM(AA180:AA193)</f>
        <v>0</v>
      </c>
      <c r="AR179" s="157" t="s">
        <v>100</v>
      </c>
      <c r="AT179" s="158" t="s">
        <v>78</v>
      </c>
      <c r="AU179" s="158" t="s">
        <v>84</v>
      </c>
      <c r="AY179" s="157" t="s">
        <v>154</v>
      </c>
      <c r="BK179" s="159">
        <f>SUM(BK180:BK193)</f>
        <v>0</v>
      </c>
    </row>
    <row r="180" spans="2:65" s="1" customFormat="1" ht="16.5" customHeight="1">
      <c r="B180" s="34"/>
      <c r="C180" s="161" t="s">
        <v>301</v>
      </c>
      <c r="D180" s="161" t="s">
        <v>155</v>
      </c>
      <c r="E180" s="162" t="s">
        <v>302</v>
      </c>
      <c r="F180" s="237" t="s">
        <v>303</v>
      </c>
      <c r="G180" s="237"/>
      <c r="H180" s="237"/>
      <c r="I180" s="237"/>
      <c r="J180" s="163" t="s">
        <v>304</v>
      </c>
      <c r="K180" s="164">
        <v>1</v>
      </c>
      <c r="L180" s="238">
        <v>0</v>
      </c>
      <c r="M180" s="239"/>
      <c r="N180" s="240">
        <f t="shared" ref="N180:N193" si="25">ROUND(L180*K180,2)</f>
        <v>0</v>
      </c>
      <c r="O180" s="240"/>
      <c r="P180" s="240"/>
      <c r="Q180" s="240"/>
      <c r="R180" s="36"/>
      <c r="T180" s="165" t="s">
        <v>22</v>
      </c>
      <c r="U180" s="43" t="s">
        <v>44</v>
      </c>
      <c r="V180" s="35"/>
      <c r="W180" s="166">
        <f t="shared" ref="W180:W193" si="26">V180*K180</f>
        <v>0</v>
      </c>
      <c r="X180" s="166">
        <v>6.9999999999999994E-5</v>
      </c>
      <c r="Y180" s="166">
        <f t="shared" ref="Y180:Y193" si="27">X180*K180</f>
        <v>6.9999999999999994E-5</v>
      </c>
      <c r="Z180" s="166">
        <v>0</v>
      </c>
      <c r="AA180" s="167">
        <f t="shared" ref="AA180:AA193" si="28">Z180*K180</f>
        <v>0</v>
      </c>
      <c r="AR180" s="18" t="s">
        <v>196</v>
      </c>
      <c r="AT180" s="18" t="s">
        <v>155</v>
      </c>
      <c r="AU180" s="18" t="s">
        <v>100</v>
      </c>
      <c r="AY180" s="18" t="s">
        <v>154</v>
      </c>
      <c r="BE180" s="104">
        <f t="shared" ref="BE180:BE193" si="29">IF(U180="základní",N180,0)</f>
        <v>0</v>
      </c>
      <c r="BF180" s="104">
        <f t="shared" ref="BF180:BF193" si="30">IF(U180="snížená",N180,0)</f>
        <v>0</v>
      </c>
      <c r="BG180" s="104">
        <f t="shared" ref="BG180:BG193" si="31">IF(U180="zákl. přenesená",N180,0)</f>
        <v>0</v>
      </c>
      <c r="BH180" s="104">
        <f t="shared" ref="BH180:BH193" si="32">IF(U180="sníž. přenesená",N180,0)</f>
        <v>0</v>
      </c>
      <c r="BI180" s="104">
        <f t="shared" ref="BI180:BI193" si="33">IF(U180="nulová",N180,0)</f>
        <v>0</v>
      </c>
      <c r="BJ180" s="18" t="s">
        <v>84</v>
      </c>
      <c r="BK180" s="104">
        <f t="shared" ref="BK180:BK193" si="34">ROUND(L180*K180,2)</f>
        <v>0</v>
      </c>
      <c r="BL180" s="18" t="s">
        <v>196</v>
      </c>
      <c r="BM180" s="18" t="s">
        <v>305</v>
      </c>
    </row>
    <row r="181" spans="2:65" s="1" customFormat="1" ht="25.5" customHeight="1">
      <c r="B181" s="34"/>
      <c r="C181" s="161" t="s">
        <v>306</v>
      </c>
      <c r="D181" s="161" t="s">
        <v>155</v>
      </c>
      <c r="E181" s="162" t="s">
        <v>307</v>
      </c>
      <c r="F181" s="237" t="s">
        <v>308</v>
      </c>
      <c r="G181" s="237"/>
      <c r="H181" s="237"/>
      <c r="I181" s="237"/>
      <c r="J181" s="163" t="s">
        <v>167</v>
      </c>
      <c r="K181" s="164">
        <v>3</v>
      </c>
      <c r="L181" s="238">
        <v>0</v>
      </c>
      <c r="M181" s="239"/>
      <c r="N181" s="240">
        <f t="shared" si="25"/>
        <v>0</v>
      </c>
      <c r="O181" s="240"/>
      <c r="P181" s="240"/>
      <c r="Q181" s="240"/>
      <c r="R181" s="36"/>
      <c r="T181" s="165" t="s">
        <v>22</v>
      </c>
      <c r="U181" s="43" t="s">
        <v>44</v>
      </c>
      <c r="V181" s="35"/>
      <c r="W181" s="166">
        <f t="shared" si="26"/>
        <v>0</v>
      </c>
      <c r="X181" s="166">
        <v>1.47E-3</v>
      </c>
      <c r="Y181" s="166">
        <f t="shared" si="27"/>
        <v>4.4099999999999999E-3</v>
      </c>
      <c r="Z181" s="166">
        <v>0</v>
      </c>
      <c r="AA181" s="167">
        <f t="shared" si="28"/>
        <v>0</v>
      </c>
      <c r="AR181" s="18" t="s">
        <v>196</v>
      </c>
      <c r="AT181" s="18" t="s">
        <v>155</v>
      </c>
      <c r="AU181" s="18" t="s">
        <v>100</v>
      </c>
      <c r="AY181" s="18" t="s">
        <v>154</v>
      </c>
      <c r="BE181" s="104">
        <f t="shared" si="29"/>
        <v>0</v>
      </c>
      <c r="BF181" s="104">
        <f t="shared" si="30"/>
        <v>0</v>
      </c>
      <c r="BG181" s="104">
        <f t="shared" si="31"/>
        <v>0</v>
      </c>
      <c r="BH181" s="104">
        <f t="shared" si="32"/>
        <v>0</v>
      </c>
      <c r="BI181" s="104">
        <f t="shared" si="33"/>
        <v>0</v>
      </c>
      <c r="BJ181" s="18" t="s">
        <v>84</v>
      </c>
      <c r="BK181" s="104">
        <f t="shared" si="34"/>
        <v>0</v>
      </c>
      <c r="BL181" s="18" t="s">
        <v>196</v>
      </c>
      <c r="BM181" s="18" t="s">
        <v>309</v>
      </c>
    </row>
    <row r="182" spans="2:65" s="1" customFormat="1" ht="25.5" customHeight="1">
      <c r="B182" s="34"/>
      <c r="C182" s="161" t="s">
        <v>310</v>
      </c>
      <c r="D182" s="161" t="s">
        <v>155</v>
      </c>
      <c r="E182" s="162" t="s">
        <v>311</v>
      </c>
      <c r="F182" s="237" t="s">
        <v>312</v>
      </c>
      <c r="G182" s="237"/>
      <c r="H182" s="237"/>
      <c r="I182" s="237"/>
      <c r="J182" s="163" t="s">
        <v>167</v>
      </c>
      <c r="K182" s="164">
        <v>3</v>
      </c>
      <c r="L182" s="238">
        <v>0</v>
      </c>
      <c r="M182" s="239"/>
      <c r="N182" s="240">
        <f t="shared" si="25"/>
        <v>0</v>
      </c>
      <c r="O182" s="240"/>
      <c r="P182" s="240"/>
      <c r="Q182" s="240"/>
      <c r="R182" s="36"/>
      <c r="T182" s="165" t="s">
        <v>22</v>
      </c>
      <c r="U182" s="43" t="s">
        <v>44</v>
      </c>
      <c r="V182" s="35"/>
      <c r="W182" s="166">
        <f t="shared" si="26"/>
        <v>0</v>
      </c>
      <c r="X182" s="166">
        <v>2.7000000000000001E-3</v>
      </c>
      <c r="Y182" s="166">
        <f t="shared" si="27"/>
        <v>8.0999999999999996E-3</v>
      </c>
      <c r="Z182" s="166">
        <v>0</v>
      </c>
      <c r="AA182" s="167">
        <f t="shared" si="28"/>
        <v>0</v>
      </c>
      <c r="AR182" s="18" t="s">
        <v>196</v>
      </c>
      <c r="AT182" s="18" t="s">
        <v>155</v>
      </c>
      <c r="AU182" s="18" t="s">
        <v>100</v>
      </c>
      <c r="AY182" s="18" t="s">
        <v>154</v>
      </c>
      <c r="BE182" s="104">
        <f t="shared" si="29"/>
        <v>0</v>
      </c>
      <c r="BF182" s="104">
        <f t="shared" si="30"/>
        <v>0</v>
      </c>
      <c r="BG182" s="104">
        <f t="shared" si="31"/>
        <v>0</v>
      </c>
      <c r="BH182" s="104">
        <f t="shared" si="32"/>
        <v>0</v>
      </c>
      <c r="BI182" s="104">
        <f t="shared" si="33"/>
        <v>0</v>
      </c>
      <c r="BJ182" s="18" t="s">
        <v>84</v>
      </c>
      <c r="BK182" s="104">
        <f t="shared" si="34"/>
        <v>0</v>
      </c>
      <c r="BL182" s="18" t="s">
        <v>196</v>
      </c>
      <c r="BM182" s="18" t="s">
        <v>313</v>
      </c>
    </row>
    <row r="183" spans="2:65" s="1" customFormat="1" ht="16.5" customHeight="1">
      <c r="B183" s="34"/>
      <c r="C183" s="161" t="s">
        <v>314</v>
      </c>
      <c r="D183" s="161" t="s">
        <v>155</v>
      </c>
      <c r="E183" s="162" t="s">
        <v>315</v>
      </c>
      <c r="F183" s="237" t="s">
        <v>316</v>
      </c>
      <c r="G183" s="237"/>
      <c r="H183" s="237"/>
      <c r="I183" s="237"/>
      <c r="J183" s="163" t="s">
        <v>304</v>
      </c>
      <c r="K183" s="164">
        <v>2</v>
      </c>
      <c r="L183" s="238">
        <v>0</v>
      </c>
      <c r="M183" s="239"/>
      <c r="N183" s="240">
        <f t="shared" si="25"/>
        <v>0</v>
      </c>
      <c r="O183" s="240"/>
      <c r="P183" s="240"/>
      <c r="Q183" s="240"/>
      <c r="R183" s="36"/>
      <c r="T183" s="165" t="s">
        <v>22</v>
      </c>
      <c r="U183" s="43" t="s">
        <v>44</v>
      </c>
      <c r="V183" s="35"/>
      <c r="W183" s="166">
        <f t="shared" si="26"/>
        <v>0</v>
      </c>
      <c r="X183" s="166">
        <v>4.0000000000000002E-4</v>
      </c>
      <c r="Y183" s="166">
        <f t="shared" si="27"/>
        <v>8.0000000000000004E-4</v>
      </c>
      <c r="Z183" s="166">
        <v>0</v>
      </c>
      <c r="AA183" s="167">
        <f t="shared" si="28"/>
        <v>0</v>
      </c>
      <c r="AR183" s="18" t="s">
        <v>196</v>
      </c>
      <c r="AT183" s="18" t="s">
        <v>155</v>
      </c>
      <c r="AU183" s="18" t="s">
        <v>100</v>
      </c>
      <c r="AY183" s="18" t="s">
        <v>154</v>
      </c>
      <c r="BE183" s="104">
        <f t="shared" si="29"/>
        <v>0</v>
      </c>
      <c r="BF183" s="104">
        <f t="shared" si="30"/>
        <v>0</v>
      </c>
      <c r="BG183" s="104">
        <f t="shared" si="31"/>
        <v>0</v>
      </c>
      <c r="BH183" s="104">
        <f t="shared" si="32"/>
        <v>0</v>
      </c>
      <c r="BI183" s="104">
        <f t="shared" si="33"/>
        <v>0</v>
      </c>
      <c r="BJ183" s="18" t="s">
        <v>84</v>
      </c>
      <c r="BK183" s="104">
        <f t="shared" si="34"/>
        <v>0</v>
      </c>
      <c r="BL183" s="18" t="s">
        <v>196</v>
      </c>
      <c r="BM183" s="18" t="s">
        <v>317</v>
      </c>
    </row>
    <row r="184" spans="2:65" s="1" customFormat="1" ht="16.5" customHeight="1">
      <c r="B184" s="34"/>
      <c r="C184" s="161" t="s">
        <v>318</v>
      </c>
      <c r="D184" s="161" t="s">
        <v>155</v>
      </c>
      <c r="E184" s="162" t="s">
        <v>319</v>
      </c>
      <c r="F184" s="237" t="s">
        <v>320</v>
      </c>
      <c r="G184" s="237"/>
      <c r="H184" s="237"/>
      <c r="I184" s="237"/>
      <c r="J184" s="163" t="s">
        <v>304</v>
      </c>
      <c r="K184" s="164">
        <v>2</v>
      </c>
      <c r="L184" s="238">
        <v>0</v>
      </c>
      <c r="M184" s="239"/>
      <c r="N184" s="240">
        <f t="shared" si="25"/>
        <v>0</v>
      </c>
      <c r="O184" s="240"/>
      <c r="P184" s="240"/>
      <c r="Q184" s="240"/>
      <c r="R184" s="36"/>
      <c r="T184" s="165" t="s">
        <v>22</v>
      </c>
      <c r="U184" s="43" t="s">
        <v>44</v>
      </c>
      <c r="V184" s="35"/>
      <c r="W184" s="166">
        <f t="shared" si="26"/>
        <v>0</v>
      </c>
      <c r="X184" s="166">
        <v>6.9999999999999994E-5</v>
      </c>
      <c r="Y184" s="166">
        <f t="shared" si="27"/>
        <v>1.3999999999999999E-4</v>
      </c>
      <c r="Z184" s="166">
        <v>0</v>
      </c>
      <c r="AA184" s="167">
        <f t="shared" si="28"/>
        <v>0</v>
      </c>
      <c r="AR184" s="18" t="s">
        <v>196</v>
      </c>
      <c r="AT184" s="18" t="s">
        <v>155</v>
      </c>
      <c r="AU184" s="18" t="s">
        <v>100</v>
      </c>
      <c r="AY184" s="18" t="s">
        <v>154</v>
      </c>
      <c r="BE184" s="104">
        <f t="shared" si="29"/>
        <v>0</v>
      </c>
      <c r="BF184" s="104">
        <f t="shared" si="30"/>
        <v>0</v>
      </c>
      <c r="BG184" s="104">
        <f t="shared" si="31"/>
        <v>0</v>
      </c>
      <c r="BH184" s="104">
        <f t="shared" si="32"/>
        <v>0</v>
      </c>
      <c r="BI184" s="104">
        <f t="shared" si="33"/>
        <v>0</v>
      </c>
      <c r="BJ184" s="18" t="s">
        <v>84</v>
      </c>
      <c r="BK184" s="104">
        <f t="shared" si="34"/>
        <v>0</v>
      </c>
      <c r="BL184" s="18" t="s">
        <v>196</v>
      </c>
      <c r="BM184" s="18" t="s">
        <v>321</v>
      </c>
    </row>
    <row r="185" spans="2:65" s="1" customFormat="1" ht="16.5" customHeight="1">
      <c r="B185" s="34"/>
      <c r="C185" s="168" t="s">
        <v>322</v>
      </c>
      <c r="D185" s="168" t="s">
        <v>207</v>
      </c>
      <c r="E185" s="169" t="s">
        <v>323</v>
      </c>
      <c r="F185" s="241" t="s">
        <v>324</v>
      </c>
      <c r="G185" s="241"/>
      <c r="H185" s="241"/>
      <c r="I185" s="241"/>
      <c r="J185" s="170" t="s">
        <v>210</v>
      </c>
      <c r="K185" s="171">
        <v>1</v>
      </c>
      <c r="L185" s="242">
        <v>0</v>
      </c>
      <c r="M185" s="243"/>
      <c r="N185" s="244">
        <f t="shared" si="25"/>
        <v>0</v>
      </c>
      <c r="O185" s="240"/>
      <c r="P185" s="240"/>
      <c r="Q185" s="240"/>
      <c r="R185" s="36"/>
      <c r="T185" s="165" t="s">
        <v>22</v>
      </c>
      <c r="U185" s="43" t="s">
        <v>44</v>
      </c>
      <c r="V185" s="35"/>
      <c r="W185" s="166">
        <f t="shared" si="26"/>
        <v>0</v>
      </c>
      <c r="X185" s="166">
        <v>1.8000000000000001E-4</v>
      </c>
      <c r="Y185" s="166">
        <f t="shared" si="27"/>
        <v>1.8000000000000001E-4</v>
      </c>
      <c r="Z185" s="166">
        <v>0</v>
      </c>
      <c r="AA185" s="167">
        <f t="shared" si="28"/>
        <v>0</v>
      </c>
      <c r="AR185" s="18" t="s">
        <v>211</v>
      </c>
      <c r="AT185" s="18" t="s">
        <v>207</v>
      </c>
      <c r="AU185" s="18" t="s">
        <v>100</v>
      </c>
      <c r="AY185" s="18" t="s">
        <v>154</v>
      </c>
      <c r="BE185" s="104">
        <f t="shared" si="29"/>
        <v>0</v>
      </c>
      <c r="BF185" s="104">
        <f t="shared" si="30"/>
        <v>0</v>
      </c>
      <c r="BG185" s="104">
        <f t="shared" si="31"/>
        <v>0</v>
      </c>
      <c r="BH185" s="104">
        <f t="shared" si="32"/>
        <v>0</v>
      </c>
      <c r="BI185" s="104">
        <f t="shared" si="33"/>
        <v>0</v>
      </c>
      <c r="BJ185" s="18" t="s">
        <v>84</v>
      </c>
      <c r="BK185" s="104">
        <f t="shared" si="34"/>
        <v>0</v>
      </c>
      <c r="BL185" s="18" t="s">
        <v>196</v>
      </c>
      <c r="BM185" s="18" t="s">
        <v>325</v>
      </c>
    </row>
    <row r="186" spans="2:65" s="1" customFormat="1" ht="16.5" customHeight="1">
      <c r="B186" s="34"/>
      <c r="C186" s="168" t="s">
        <v>326</v>
      </c>
      <c r="D186" s="168" t="s">
        <v>207</v>
      </c>
      <c r="E186" s="169" t="s">
        <v>327</v>
      </c>
      <c r="F186" s="241" t="s">
        <v>328</v>
      </c>
      <c r="G186" s="241"/>
      <c r="H186" s="241"/>
      <c r="I186" s="241"/>
      <c r="J186" s="170" t="s">
        <v>210</v>
      </c>
      <c r="K186" s="171">
        <v>1</v>
      </c>
      <c r="L186" s="242">
        <v>0</v>
      </c>
      <c r="M186" s="243"/>
      <c r="N186" s="244">
        <f t="shared" si="25"/>
        <v>0</v>
      </c>
      <c r="O186" s="240"/>
      <c r="P186" s="240"/>
      <c r="Q186" s="240"/>
      <c r="R186" s="36"/>
      <c r="T186" s="165" t="s">
        <v>22</v>
      </c>
      <c r="U186" s="43" t="s">
        <v>44</v>
      </c>
      <c r="V186" s="35"/>
      <c r="W186" s="166">
        <f t="shared" si="26"/>
        <v>0</v>
      </c>
      <c r="X186" s="166">
        <v>1.8000000000000001E-4</v>
      </c>
      <c r="Y186" s="166">
        <f t="shared" si="27"/>
        <v>1.8000000000000001E-4</v>
      </c>
      <c r="Z186" s="166">
        <v>0</v>
      </c>
      <c r="AA186" s="167">
        <f t="shared" si="28"/>
        <v>0</v>
      </c>
      <c r="AR186" s="18" t="s">
        <v>211</v>
      </c>
      <c r="AT186" s="18" t="s">
        <v>207</v>
      </c>
      <c r="AU186" s="18" t="s">
        <v>100</v>
      </c>
      <c r="AY186" s="18" t="s">
        <v>154</v>
      </c>
      <c r="BE186" s="104">
        <f t="shared" si="29"/>
        <v>0</v>
      </c>
      <c r="BF186" s="104">
        <f t="shared" si="30"/>
        <v>0</v>
      </c>
      <c r="BG186" s="104">
        <f t="shared" si="31"/>
        <v>0</v>
      </c>
      <c r="BH186" s="104">
        <f t="shared" si="32"/>
        <v>0</v>
      </c>
      <c r="BI186" s="104">
        <f t="shared" si="33"/>
        <v>0</v>
      </c>
      <c r="BJ186" s="18" t="s">
        <v>84</v>
      </c>
      <c r="BK186" s="104">
        <f t="shared" si="34"/>
        <v>0</v>
      </c>
      <c r="BL186" s="18" t="s">
        <v>196</v>
      </c>
      <c r="BM186" s="18" t="s">
        <v>329</v>
      </c>
    </row>
    <row r="187" spans="2:65" s="1" customFormat="1" ht="16.5" customHeight="1">
      <c r="B187" s="34"/>
      <c r="C187" s="161" t="s">
        <v>330</v>
      </c>
      <c r="D187" s="161" t="s">
        <v>155</v>
      </c>
      <c r="E187" s="162" t="s">
        <v>331</v>
      </c>
      <c r="F187" s="237" t="s">
        <v>332</v>
      </c>
      <c r="G187" s="237"/>
      <c r="H187" s="237"/>
      <c r="I187" s="237"/>
      <c r="J187" s="163" t="s">
        <v>304</v>
      </c>
      <c r="K187" s="164">
        <v>1</v>
      </c>
      <c r="L187" s="238">
        <v>0</v>
      </c>
      <c r="M187" s="239"/>
      <c r="N187" s="240">
        <f t="shared" si="25"/>
        <v>0</v>
      </c>
      <c r="O187" s="240"/>
      <c r="P187" s="240"/>
      <c r="Q187" s="240"/>
      <c r="R187" s="36"/>
      <c r="T187" s="165" t="s">
        <v>22</v>
      </c>
      <c r="U187" s="43" t="s">
        <v>44</v>
      </c>
      <c r="V187" s="35"/>
      <c r="W187" s="166">
        <f t="shared" si="26"/>
        <v>0</v>
      </c>
      <c r="X187" s="166">
        <v>6.9999999999999994E-5</v>
      </c>
      <c r="Y187" s="166">
        <f t="shared" si="27"/>
        <v>6.9999999999999994E-5</v>
      </c>
      <c r="Z187" s="166">
        <v>0</v>
      </c>
      <c r="AA187" s="167">
        <f t="shared" si="28"/>
        <v>0</v>
      </c>
      <c r="AR187" s="18" t="s">
        <v>196</v>
      </c>
      <c r="AT187" s="18" t="s">
        <v>155</v>
      </c>
      <c r="AU187" s="18" t="s">
        <v>100</v>
      </c>
      <c r="AY187" s="18" t="s">
        <v>154</v>
      </c>
      <c r="BE187" s="104">
        <f t="shared" si="29"/>
        <v>0</v>
      </c>
      <c r="BF187" s="104">
        <f t="shared" si="30"/>
        <v>0</v>
      </c>
      <c r="BG187" s="104">
        <f t="shared" si="31"/>
        <v>0</v>
      </c>
      <c r="BH187" s="104">
        <f t="shared" si="32"/>
        <v>0</v>
      </c>
      <c r="BI187" s="104">
        <f t="shared" si="33"/>
        <v>0</v>
      </c>
      <c r="BJ187" s="18" t="s">
        <v>84</v>
      </c>
      <c r="BK187" s="104">
        <f t="shared" si="34"/>
        <v>0</v>
      </c>
      <c r="BL187" s="18" t="s">
        <v>196</v>
      </c>
      <c r="BM187" s="18" t="s">
        <v>333</v>
      </c>
    </row>
    <row r="188" spans="2:65" s="1" customFormat="1" ht="16.5" customHeight="1">
      <c r="B188" s="34"/>
      <c r="C188" s="168" t="s">
        <v>334</v>
      </c>
      <c r="D188" s="168" t="s">
        <v>207</v>
      </c>
      <c r="E188" s="169" t="s">
        <v>335</v>
      </c>
      <c r="F188" s="241" t="s">
        <v>336</v>
      </c>
      <c r="G188" s="241"/>
      <c r="H188" s="241"/>
      <c r="I188" s="241"/>
      <c r="J188" s="170" t="s">
        <v>210</v>
      </c>
      <c r="K188" s="171">
        <v>2</v>
      </c>
      <c r="L188" s="242">
        <v>0</v>
      </c>
      <c r="M188" s="243"/>
      <c r="N188" s="244">
        <f t="shared" si="25"/>
        <v>0</v>
      </c>
      <c r="O188" s="240"/>
      <c r="P188" s="240"/>
      <c r="Q188" s="240"/>
      <c r="R188" s="36"/>
      <c r="T188" s="165" t="s">
        <v>22</v>
      </c>
      <c r="U188" s="43" t="s">
        <v>44</v>
      </c>
      <c r="V188" s="35"/>
      <c r="W188" s="166">
        <f t="shared" si="26"/>
        <v>0</v>
      </c>
      <c r="X188" s="166">
        <v>1.8000000000000001E-4</v>
      </c>
      <c r="Y188" s="166">
        <f t="shared" si="27"/>
        <v>3.6000000000000002E-4</v>
      </c>
      <c r="Z188" s="166">
        <v>0</v>
      </c>
      <c r="AA188" s="167">
        <f t="shared" si="28"/>
        <v>0</v>
      </c>
      <c r="AR188" s="18" t="s">
        <v>211</v>
      </c>
      <c r="AT188" s="18" t="s">
        <v>207</v>
      </c>
      <c r="AU188" s="18" t="s">
        <v>100</v>
      </c>
      <c r="AY188" s="18" t="s">
        <v>154</v>
      </c>
      <c r="BE188" s="104">
        <f t="shared" si="29"/>
        <v>0</v>
      </c>
      <c r="BF188" s="104">
        <f t="shared" si="30"/>
        <v>0</v>
      </c>
      <c r="BG188" s="104">
        <f t="shared" si="31"/>
        <v>0</v>
      </c>
      <c r="BH188" s="104">
        <f t="shared" si="32"/>
        <v>0</v>
      </c>
      <c r="BI188" s="104">
        <f t="shared" si="33"/>
        <v>0</v>
      </c>
      <c r="BJ188" s="18" t="s">
        <v>84</v>
      </c>
      <c r="BK188" s="104">
        <f t="shared" si="34"/>
        <v>0</v>
      </c>
      <c r="BL188" s="18" t="s">
        <v>196</v>
      </c>
      <c r="BM188" s="18" t="s">
        <v>337</v>
      </c>
    </row>
    <row r="189" spans="2:65" s="1" customFormat="1" ht="25.5" customHeight="1">
      <c r="B189" s="34"/>
      <c r="C189" s="168" t="s">
        <v>338</v>
      </c>
      <c r="D189" s="168" t="s">
        <v>207</v>
      </c>
      <c r="E189" s="169" t="s">
        <v>339</v>
      </c>
      <c r="F189" s="241" t="s">
        <v>340</v>
      </c>
      <c r="G189" s="241"/>
      <c r="H189" s="241"/>
      <c r="I189" s="241"/>
      <c r="J189" s="170" t="s">
        <v>234</v>
      </c>
      <c r="K189" s="171">
        <v>1</v>
      </c>
      <c r="L189" s="242">
        <v>0</v>
      </c>
      <c r="M189" s="243"/>
      <c r="N189" s="244">
        <f t="shared" si="25"/>
        <v>0</v>
      </c>
      <c r="O189" s="240"/>
      <c r="P189" s="240"/>
      <c r="Q189" s="240"/>
      <c r="R189" s="36"/>
      <c r="T189" s="165" t="s">
        <v>22</v>
      </c>
      <c r="U189" s="43" t="s">
        <v>44</v>
      </c>
      <c r="V189" s="35"/>
      <c r="W189" s="166">
        <f t="shared" si="26"/>
        <v>0</v>
      </c>
      <c r="X189" s="166">
        <v>1.8000000000000001E-4</v>
      </c>
      <c r="Y189" s="166">
        <f t="shared" si="27"/>
        <v>1.8000000000000001E-4</v>
      </c>
      <c r="Z189" s="166">
        <v>0</v>
      </c>
      <c r="AA189" s="167">
        <f t="shared" si="28"/>
        <v>0</v>
      </c>
      <c r="AR189" s="18" t="s">
        <v>211</v>
      </c>
      <c r="AT189" s="18" t="s">
        <v>207</v>
      </c>
      <c r="AU189" s="18" t="s">
        <v>100</v>
      </c>
      <c r="AY189" s="18" t="s">
        <v>154</v>
      </c>
      <c r="BE189" s="104">
        <f t="shared" si="29"/>
        <v>0</v>
      </c>
      <c r="BF189" s="104">
        <f t="shared" si="30"/>
        <v>0</v>
      </c>
      <c r="BG189" s="104">
        <f t="shared" si="31"/>
        <v>0</v>
      </c>
      <c r="BH189" s="104">
        <f t="shared" si="32"/>
        <v>0</v>
      </c>
      <c r="BI189" s="104">
        <f t="shared" si="33"/>
        <v>0</v>
      </c>
      <c r="BJ189" s="18" t="s">
        <v>84</v>
      </c>
      <c r="BK189" s="104">
        <f t="shared" si="34"/>
        <v>0</v>
      </c>
      <c r="BL189" s="18" t="s">
        <v>196</v>
      </c>
      <c r="BM189" s="18" t="s">
        <v>341</v>
      </c>
    </row>
    <row r="190" spans="2:65" s="1" customFormat="1" ht="16.5" customHeight="1">
      <c r="B190" s="34"/>
      <c r="C190" s="161" t="s">
        <v>342</v>
      </c>
      <c r="D190" s="161" t="s">
        <v>155</v>
      </c>
      <c r="E190" s="162" t="s">
        <v>343</v>
      </c>
      <c r="F190" s="237" t="s">
        <v>238</v>
      </c>
      <c r="G190" s="237"/>
      <c r="H190" s="237"/>
      <c r="I190" s="237"/>
      <c r="J190" s="163" t="s">
        <v>304</v>
      </c>
      <c r="K190" s="164">
        <v>1</v>
      </c>
      <c r="L190" s="238">
        <v>0</v>
      </c>
      <c r="M190" s="239"/>
      <c r="N190" s="240">
        <f t="shared" si="25"/>
        <v>0</v>
      </c>
      <c r="O190" s="240"/>
      <c r="P190" s="240"/>
      <c r="Q190" s="240"/>
      <c r="R190" s="36"/>
      <c r="T190" s="165" t="s">
        <v>22</v>
      </c>
      <c r="U190" s="43" t="s">
        <v>44</v>
      </c>
      <c r="V190" s="35"/>
      <c r="W190" s="166">
        <f t="shared" si="26"/>
        <v>0</v>
      </c>
      <c r="X190" s="166">
        <v>6.9999999999999994E-5</v>
      </c>
      <c r="Y190" s="166">
        <f t="shared" si="27"/>
        <v>6.9999999999999994E-5</v>
      </c>
      <c r="Z190" s="166">
        <v>0</v>
      </c>
      <c r="AA190" s="167">
        <f t="shared" si="28"/>
        <v>0</v>
      </c>
      <c r="AR190" s="18" t="s">
        <v>196</v>
      </c>
      <c r="AT190" s="18" t="s">
        <v>155</v>
      </c>
      <c r="AU190" s="18" t="s">
        <v>100</v>
      </c>
      <c r="AY190" s="18" t="s">
        <v>154</v>
      </c>
      <c r="BE190" s="104">
        <f t="shared" si="29"/>
        <v>0</v>
      </c>
      <c r="BF190" s="104">
        <f t="shared" si="30"/>
        <v>0</v>
      </c>
      <c r="BG190" s="104">
        <f t="shared" si="31"/>
        <v>0</v>
      </c>
      <c r="BH190" s="104">
        <f t="shared" si="32"/>
        <v>0</v>
      </c>
      <c r="BI190" s="104">
        <f t="shared" si="33"/>
        <v>0</v>
      </c>
      <c r="BJ190" s="18" t="s">
        <v>84</v>
      </c>
      <c r="BK190" s="104">
        <f t="shared" si="34"/>
        <v>0</v>
      </c>
      <c r="BL190" s="18" t="s">
        <v>196</v>
      </c>
      <c r="BM190" s="18" t="s">
        <v>344</v>
      </c>
    </row>
    <row r="191" spans="2:65" s="1" customFormat="1" ht="16.5" customHeight="1">
      <c r="B191" s="34"/>
      <c r="C191" s="161" t="s">
        <v>345</v>
      </c>
      <c r="D191" s="161" t="s">
        <v>155</v>
      </c>
      <c r="E191" s="162" t="s">
        <v>346</v>
      </c>
      <c r="F191" s="237" t="s">
        <v>288</v>
      </c>
      <c r="G191" s="237"/>
      <c r="H191" s="237"/>
      <c r="I191" s="237"/>
      <c r="J191" s="163" t="s">
        <v>304</v>
      </c>
      <c r="K191" s="164">
        <v>1</v>
      </c>
      <c r="L191" s="238">
        <v>0</v>
      </c>
      <c r="M191" s="239"/>
      <c r="N191" s="240">
        <f t="shared" si="25"/>
        <v>0</v>
      </c>
      <c r="O191" s="240"/>
      <c r="P191" s="240"/>
      <c r="Q191" s="240"/>
      <c r="R191" s="36"/>
      <c r="T191" s="165" t="s">
        <v>22</v>
      </c>
      <c r="U191" s="43" t="s">
        <v>44</v>
      </c>
      <c r="V191" s="35"/>
      <c r="W191" s="166">
        <f t="shared" si="26"/>
        <v>0</v>
      </c>
      <c r="X191" s="166">
        <v>6.9999999999999994E-5</v>
      </c>
      <c r="Y191" s="166">
        <f t="shared" si="27"/>
        <v>6.9999999999999994E-5</v>
      </c>
      <c r="Z191" s="166">
        <v>0</v>
      </c>
      <c r="AA191" s="167">
        <f t="shared" si="28"/>
        <v>0</v>
      </c>
      <c r="AR191" s="18" t="s">
        <v>196</v>
      </c>
      <c r="AT191" s="18" t="s">
        <v>155</v>
      </c>
      <c r="AU191" s="18" t="s">
        <v>100</v>
      </c>
      <c r="AY191" s="18" t="s">
        <v>154</v>
      </c>
      <c r="BE191" s="104">
        <f t="shared" si="29"/>
        <v>0</v>
      </c>
      <c r="BF191" s="104">
        <f t="shared" si="30"/>
        <v>0</v>
      </c>
      <c r="BG191" s="104">
        <f t="shared" si="31"/>
        <v>0</v>
      </c>
      <c r="BH191" s="104">
        <f t="shared" si="32"/>
        <v>0</v>
      </c>
      <c r="BI191" s="104">
        <f t="shared" si="33"/>
        <v>0</v>
      </c>
      <c r="BJ191" s="18" t="s">
        <v>84</v>
      </c>
      <c r="BK191" s="104">
        <f t="shared" si="34"/>
        <v>0</v>
      </c>
      <c r="BL191" s="18" t="s">
        <v>196</v>
      </c>
      <c r="BM191" s="18" t="s">
        <v>347</v>
      </c>
    </row>
    <row r="192" spans="2:65" s="1" customFormat="1" ht="25.5" customHeight="1">
      <c r="B192" s="34"/>
      <c r="C192" s="161" t="s">
        <v>348</v>
      </c>
      <c r="D192" s="161" t="s">
        <v>155</v>
      </c>
      <c r="E192" s="162" t="s">
        <v>349</v>
      </c>
      <c r="F192" s="237" t="s">
        <v>350</v>
      </c>
      <c r="G192" s="237"/>
      <c r="H192" s="237"/>
      <c r="I192" s="237"/>
      <c r="J192" s="163" t="s">
        <v>179</v>
      </c>
      <c r="K192" s="164">
        <v>1.4999999999999999E-2</v>
      </c>
      <c r="L192" s="238">
        <v>0</v>
      </c>
      <c r="M192" s="239"/>
      <c r="N192" s="240">
        <f t="shared" si="25"/>
        <v>0</v>
      </c>
      <c r="O192" s="240"/>
      <c r="P192" s="240"/>
      <c r="Q192" s="240"/>
      <c r="R192" s="36"/>
      <c r="T192" s="165" t="s">
        <v>22</v>
      </c>
      <c r="U192" s="43" t="s">
        <v>44</v>
      </c>
      <c r="V192" s="35"/>
      <c r="W192" s="166">
        <f t="shared" si="26"/>
        <v>0</v>
      </c>
      <c r="X192" s="166">
        <v>0</v>
      </c>
      <c r="Y192" s="166">
        <f t="shared" si="27"/>
        <v>0</v>
      </c>
      <c r="Z192" s="166">
        <v>0</v>
      </c>
      <c r="AA192" s="167">
        <f t="shared" si="28"/>
        <v>0</v>
      </c>
      <c r="AR192" s="18" t="s">
        <v>196</v>
      </c>
      <c r="AT192" s="18" t="s">
        <v>155</v>
      </c>
      <c r="AU192" s="18" t="s">
        <v>100</v>
      </c>
      <c r="AY192" s="18" t="s">
        <v>154</v>
      </c>
      <c r="BE192" s="104">
        <f t="shared" si="29"/>
        <v>0</v>
      </c>
      <c r="BF192" s="104">
        <f t="shared" si="30"/>
        <v>0</v>
      </c>
      <c r="BG192" s="104">
        <f t="shared" si="31"/>
        <v>0</v>
      </c>
      <c r="BH192" s="104">
        <f t="shared" si="32"/>
        <v>0</v>
      </c>
      <c r="BI192" s="104">
        <f t="shared" si="33"/>
        <v>0</v>
      </c>
      <c r="BJ192" s="18" t="s">
        <v>84</v>
      </c>
      <c r="BK192" s="104">
        <f t="shared" si="34"/>
        <v>0</v>
      </c>
      <c r="BL192" s="18" t="s">
        <v>196</v>
      </c>
      <c r="BM192" s="18" t="s">
        <v>351</v>
      </c>
    </row>
    <row r="193" spans="2:65" s="1" customFormat="1" ht="25.5" customHeight="1">
      <c r="B193" s="34"/>
      <c r="C193" s="161" t="s">
        <v>352</v>
      </c>
      <c r="D193" s="161" t="s">
        <v>155</v>
      </c>
      <c r="E193" s="162" t="s">
        <v>353</v>
      </c>
      <c r="F193" s="237" t="s">
        <v>354</v>
      </c>
      <c r="G193" s="237"/>
      <c r="H193" s="237"/>
      <c r="I193" s="237"/>
      <c r="J193" s="163" t="s">
        <v>179</v>
      </c>
      <c r="K193" s="164">
        <v>1.4999999999999999E-2</v>
      </c>
      <c r="L193" s="238">
        <v>0</v>
      </c>
      <c r="M193" s="239"/>
      <c r="N193" s="240">
        <f t="shared" si="25"/>
        <v>0</v>
      </c>
      <c r="O193" s="240"/>
      <c r="P193" s="240"/>
      <c r="Q193" s="240"/>
      <c r="R193" s="36"/>
      <c r="T193" s="165" t="s">
        <v>22</v>
      </c>
      <c r="U193" s="43" t="s">
        <v>44</v>
      </c>
      <c r="V193" s="35"/>
      <c r="W193" s="166">
        <f t="shared" si="26"/>
        <v>0</v>
      </c>
      <c r="X193" s="166">
        <v>0</v>
      </c>
      <c r="Y193" s="166">
        <f t="shared" si="27"/>
        <v>0</v>
      </c>
      <c r="Z193" s="166">
        <v>0</v>
      </c>
      <c r="AA193" s="167">
        <f t="shared" si="28"/>
        <v>0</v>
      </c>
      <c r="AR193" s="18" t="s">
        <v>196</v>
      </c>
      <c r="AT193" s="18" t="s">
        <v>155</v>
      </c>
      <c r="AU193" s="18" t="s">
        <v>100</v>
      </c>
      <c r="AY193" s="18" t="s">
        <v>154</v>
      </c>
      <c r="BE193" s="104">
        <f t="shared" si="29"/>
        <v>0</v>
      </c>
      <c r="BF193" s="104">
        <f t="shared" si="30"/>
        <v>0</v>
      </c>
      <c r="BG193" s="104">
        <f t="shared" si="31"/>
        <v>0</v>
      </c>
      <c r="BH193" s="104">
        <f t="shared" si="32"/>
        <v>0</v>
      </c>
      <c r="BI193" s="104">
        <f t="shared" si="33"/>
        <v>0</v>
      </c>
      <c r="BJ193" s="18" t="s">
        <v>84</v>
      </c>
      <c r="BK193" s="104">
        <f t="shared" si="34"/>
        <v>0</v>
      </c>
      <c r="BL193" s="18" t="s">
        <v>196</v>
      </c>
      <c r="BM193" s="18" t="s">
        <v>355</v>
      </c>
    </row>
    <row r="194" spans="2:65" s="9" customFormat="1" ht="29.85" customHeight="1">
      <c r="B194" s="150"/>
      <c r="C194" s="151"/>
      <c r="D194" s="160" t="s">
        <v>115</v>
      </c>
      <c r="E194" s="160"/>
      <c r="F194" s="160"/>
      <c r="G194" s="160"/>
      <c r="H194" s="160"/>
      <c r="I194" s="160"/>
      <c r="J194" s="160"/>
      <c r="K194" s="160"/>
      <c r="L194" s="160"/>
      <c r="M194" s="160"/>
      <c r="N194" s="250">
        <f>BK194</f>
        <v>0</v>
      </c>
      <c r="O194" s="251"/>
      <c r="P194" s="251"/>
      <c r="Q194" s="251"/>
      <c r="R194" s="153"/>
      <c r="T194" s="154"/>
      <c r="U194" s="151"/>
      <c r="V194" s="151"/>
      <c r="W194" s="155">
        <f>SUM(W195:W196)</f>
        <v>0</v>
      </c>
      <c r="X194" s="151"/>
      <c r="Y194" s="155">
        <f>SUM(Y195:Y196)</f>
        <v>2.0300000000000001E-3</v>
      </c>
      <c r="Z194" s="151"/>
      <c r="AA194" s="156">
        <f>SUM(AA195:AA196)</f>
        <v>0</v>
      </c>
      <c r="AR194" s="157" t="s">
        <v>100</v>
      </c>
      <c r="AT194" s="158" t="s">
        <v>78</v>
      </c>
      <c r="AU194" s="158" t="s">
        <v>84</v>
      </c>
      <c r="AY194" s="157" t="s">
        <v>154</v>
      </c>
      <c r="BK194" s="159">
        <f>SUM(BK195:BK196)</f>
        <v>0</v>
      </c>
    </row>
    <row r="195" spans="2:65" s="1" customFormat="1" ht="25.5" customHeight="1">
      <c r="B195" s="34"/>
      <c r="C195" s="161" t="s">
        <v>356</v>
      </c>
      <c r="D195" s="161" t="s">
        <v>155</v>
      </c>
      <c r="E195" s="162" t="s">
        <v>357</v>
      </c>
      <c r="F195" s="237" t="s">
        <v>358</v>
      </c>
      <c r="G195" s="237"/>
      <c r="H195" s="237"/>
      <c r="I195" s="237"/>
      <c r="J195" s="163" t="s">
        <v>304</v>
      </c>
      <c r="K195" s="164">
        <v>1</v>
      </c>
      <c r="L195" s="238">
        <v>0</v>
      </c>
      <c r="M195" s="239"/>
      <c r="N195" s="240">
        <f>ROUND(L195*K195,2)</f>
        <v>0</v>
      </c>
      <c r="O195" s="240"/>
      <c r="P195" s="240"/>
      <c r="Q195" s="240"/>
      <c r="R195" s="36"/>
      <c r="T195" s="165" t="s">
        <v>22</v>
      </c>
      <c r="U195" s="43" t="s">
        <v>44</v>
      </c>
      <c r="V195" s="35"/>
      <c r="W195" s="166">
        <f>V195*K195</f>
        <v>0</v>
      </c>
      <c r="X195" s="166">
        <v>2.0300000000000001E-3</v>
      </c>
      <c r="Y195" s="166">
        <f>X195*K195</f>
        <v>2.0300000000000001E-3</v>
      </c>
      <c r="Z195" s="166">
        <v>0</v>
      </c>
      <c r="AA195" s="167">
        <f>Z195*K195</f>
        <v>0</v>
      </c>
      <c r="AR195" s="18" t="s">
        <v>196</v>
      </c>
      <c r="AT195" s="18" t="s">
        <v>155</v>
      </c>
      <c r="AU195" s="18" t="s">
        <v>100</v>
      </c>
      <c r="AY195" s="18" t="s">
        <v>154</v>
      </c>
      <c r="BE195" s="104">
        <f>IF(U195="základní",N195,0)</f>
        <v>0</v>
      </c>
      <c r="BF195" s="104">
        <f>IF(U195="snížená",N195,0)</f>
        <v>0</v>
      </c>
      <c r="BG195" s="104">
        <f>IF(U195="zákl. přenesená",N195,0)</f>
        <v>0</v>
      </c>
      <c r="BH195" s="104">
        <f>IF(U195="sníž. přenesená",N195,0)</f>
        <v>0</v>
      </c>
      <c r="BI195" s="104">
        <f>IF(U195="nulová",N195,0)</f>
        <v>0</v>
      </c>
      <c r="BJ195" s="18" t="s">
        <v>84</v>
      </c>
      <c r="BK195" s="104">
        <f>ROUND(L195*K195,2)</f>
        <v>0</v>
      </c>
      <c r="BL195" s="18" t="s">
        <v>196</v>
      </c>
      <c r="BM195" s="18" t="s">
        <v>359</v>
      </c>
    </row>
    <row r="196" spans="2:65" s="1" customFormat="1" ht="25.5" customHeight="1">
      <c r="B196" s="34"/>
      <c r="C196" s="161" t="s">
        <v>360</v>
      </c>
      <c r="D196" s="161" t="s">
        <v>155</v>
      </c>
      <c r="E196" s="162" t="s">
        <v>361</v>
      </c>
      <c r="F196" s="237" t="s">
        <v>362</v>
      </c>
      <c r="G196" s="237"/>
      <c r="H196" s="237"/>
      <c r="I196" s="237"/>
      <c r="J196" s="163" t="s">
        <v>179</v>
      </c>
      <c r="K196" s="164">
        <v>2E-3</v>
      </c>
      <c r="L196" s="238">
        <v>0</v>
      </c>
      <c r="M196" s="239"/>
      <c r="N196" s="240">
        <f>ROUND(L196*K196,2)</f>
        <v>0</v>
      </c>
      <c r="O196" s="240"/>
      <c r="P196" s="240"/>
      <c r="Q196" s="240"/>
      <c r="R196" s="36"/>
      <c r="T196" s="165" t="s">
        <v>22</v>
      </c>
      <c r="U196" s="43" t="s">
        <v>44</v>
      </c>
      <c r="V196" s="35"/>
      <c r="W196" s="166">
        <f>V196*K196</f>
        <v>0</v>
      </c>
      <c r="X196" s="166">
        <v>0</v>
      </c>
      <c r="Y196" s="166">
        <f>X196*K196</f>
        <v>0</v>
      </c>
      <c r="Z196" s="166">
        <v>0</v>
      </c>
      <c r="AA196" s="167">
        <f>Z196*K196</f>
        <v>0</v>
      </c>
      <c r="AR196" s="18" t="s">
        <v>196</v>
      </c>
      <c r="AT196" s="18" t="s">
        <v>155</v>
      </c>
      <c r="AU196" s="18" t="s">
        <v>100</v>
      </c>
      <c r="AY196" s="18" t="s">
        <v>154</v>
      </c>
      <c r="BE196" s="104">
        <f>IF(U196="základní",N196,0)</f>
        <v>0</v>
      </c>
      <c r="BF196" s="104">
        <f>IF(U196="snížená",N196,0)</f>
        <v>0</v>
      </c>
      <c r="BG196" s="104">
        <f>IF(U196="zákl. přenesená",N196,0)</f>
        <v>0</v>
      </c>
      <c r="BH196" s="104">
        <f>IF(U196="sníž. přenesená",N196,0)</f>
        <v>0</v>
      </c>
      <c r="BI196" s="104">
        <f>IF(U196="nulová",N196,0)</f>
        <v>0</v>
      </c>
      <c r="BJ196" s="18" t="s">
        <v>84</v>
      </c>
      <c r="BK196" s="104">
        <f>ROUND(L196*K196,2)</f>
        <v>0</v>
      </c>
      <c r="BL196" s="18" t="s">
        <v>196</v>
      </c>
      <c r="BM196" s="18" t="s">
        <v>363</v>
      </c>
    </row>
    <row r="197" spans="2:65" s="9" customFormat="1" ht="29.85" customHeight="1">
      <c r="B197" s="150"/>
      <c r="C197" s="151"/>
      <c r="D197" s="160" t="s">
        <v>116</v>
      </c>
      <c r="E197" s="160"/>
      <c r="F197" s="160"/>
      <c r="G197" s="160"/>
      <c r="H197" s="160"/>
      <c r="I197" s="160"/>
      <c r="J197" s="160"/>
      <c r="K197" s="160"/>
      <c r="L197" s="160"/>
      <c r="M197" s="160"/>
      <c r="N197" s="250">
        <f>BK197</f>
        <v>0</v>
      </c>
      <c r="O197" s="251"/>
      <c r="P197" s="251"/>
      <c r="Q197" s="251"/>
      <c r="R197" s="153"/>
      <c r="T197" s="154"/>
      <c r="U197" s="151"/>
      <c r="V197" s="151"/>
      <c r="W197" s="155">
        <f>SUM(W198:W215)</f>
        <v>0</v>
      </c>
      <c r="X197" s="151"/>
      <c r="Y197" s="155">
        <f>SUM(Y198:Y215)</f>
        <v>9.9160000000000012E-2</v>
      </c>
      <c r="Z197" s="151"/>
      <c r="AA197" s="156">
        <f>SUM(AA198:AA215)</f>
        <v>7.3849999999999999E-2</v>
      </c>
      <c r="AR197" s="157" t="s">
        <v>100</v>
      </c>
      <c r="AT197" s="158" t="s">
        <v>78</v>
      </c>
      <c r="AU197" s="158" t="s">
        <v>84</v>
      </c>
      <c r="AY197" s="157" t="s">
        <v>154</v>
      </c>
      <c r="BK197" s="159">
        <f>SUM(BK198:BK215)</f>
        <v>0</v>
      </c>
    </row>
    <row r="198" spans="2:65" s="1" customFormat="1" ht="16.5" customHeight="1">
      <c r="B198" s="34"/>
      <c r="C198" s="161" t="s">
        <v>364</v>
      </c>
      <c r="D198" s="161" t="s">
        <v>155</v>
      </c>
      <c r="E198" s="162" t="s">
        <v>365</v>
      </c>
      <c r="F198" s="237" t="s">
        <v>366</v>
      </c>
      <c r="G198" s="237"/>
      <c r="H198" s="237"/>
      <c r="I198" s="237"/>
      <c r="J198" s="163" t="s">
        <v>304</v>
      </c>
      <c r="K198" s="164">
        <v>1</v>
      </c>
      <c r="L198" s="238">
        <v>0</v>
      </c>
      <c r="M198" s="239"/>
      <c r="N198" s="240">
        <f t="shared" ref="N198:N215" si="35">ROUND(L198*K198,2)</f>
        <v>0</v>
      </c>
      <c r="O198" s="240"/>
      <c r="P198" s="240"/>
      <c r="Q198" s="240"/>
      <c r="R198" s="36"/>
      <c r="T198" s="165" t="s">
        <v>22</v>
      </c>
      <c r="U198" s="43" t="s">
        <v>44</v>
      </c>
      <c r="V198" s="35"/>
      <c r="W198" s="166">
        <f t="shared" ref="W198:W215" si="36">V198*K198</f>
        <v>0</v>
      </c>
      <c r="X198" s="166">
        <v>0</v>
      </c>
      <c r="Y198" s="166">
        <f t="shared" ref="Y198:Y215" si="37">X198*K198</f>
        <v>0</v>
      </c>
      <c r="Z198" s="166">
        <v>3.4200000000000001E-2</v>
      </c>
      <c r="AA198" s="167">
        <f t="shared" ref="AA198:AA215" si="38">Z198*K198</f>
        <v>3.4200000000000001E-2</v>
      </c>
      <c r="AR198" s="18" t="s">
        <v>196</v>
      </c>
      <c r="AT198" s="18" t="s">
        <v>155</v>
      </c>
      <c r="AU198" s="18" t="s">
        <v>100</v>
      </c>
      <c r="AY198" s="18" t="s">
        <v>154</v>
      </c>
      <c r="BE198" s="104">
        <f t="shared" ref="BE198:BE215" si="39">IF(U198="základní",N198,0)</f>
        <v>0</v>
      </c>
      <c r="BF198" s="104">
        <f t="shared" ref="BF198:BF215" si="40">IF(U198="snížená",N198,0)</f>
        <v>0</v>
      </c>
      <c r="BG198" s="104">
        <f t="shared" ref="BG198:BG215" si="41">IF(U198="zákl. přenesená",N198,0)</f>
        <v>0</v>
      </c>
      <c r="BH198" s="104">
        <f t="shared" ref="BH198:BH215" si="42">IF(U198="sníž. přenesená",N198,0)</f>
        <v>0</v>
      </c>
      <c r="BI198" s="104">
        <f t="shared" ref="BI198:BI215" si="43">IF(U198="nulová",N198,0)</f>
        <v>0</v>
      </c>
      <c r="BJ198" s="18" t="s">
        <v>84</v>
      </c>
      <c r="BK198" s="104">
        <f t="shared" ref="BK198:BK215" si="44">ROUND(L198*K198,2)</f>
        <v>0</v>
      </c>
      <c r="BL198" s="18" t="s">
        <v>196</v>
      </c>
      <c r="BM198" s="18" t="s">
        <v>367</v>
      </c>
    </row>
    <row r="199" spans="2:65" s="1" customFormat="1" ht="16.5" customHeight="1">
      <c r="B199" s="34"/>
      <c r="C199" s="161" t="s">
        <v>368</v>
      </c>
      <c r="D199" s="161" t="s">
        <v>155</v>
      </c>
      <c r="E199" s="162" t="s">
        <v>369</v>
      </c>
      <c r="F199" s="237" t="s">
        <v>370</v>
      </c>
      <c r="G199" s="237"/>
      <c r="H199" s="237"/>
      <c r="I199" s="237"/>
      <c r="J199" s="163" t="s">
        <v>210</v>
      </c>
      <c r="K199" s="164">
        <v>1</v>
      </c>
      <c r="L199" s="238">
        <v>0</v>
      </c>
      <c r="M199" s="239"/>
      <c r="N199" s="240">
        <f t="shared" si="35"/>
        <v>0</v>
      </c>
      <c r="O199" s="240"/>
      <c r="P199" s="240"/>
      <c r="Q199" s="240"/>
      <c r="R199" s="36"/>
      <c r="T199" s="165" t="s">
        <v>22</v>
      </c>
      <c r="U199" s="43" t="s">
        <v>44</v>
      </c>
      <c r="V199" s="35"/>
      <c r="W199" s="166">
        <f t="shared" si="36"/>
        <v>0</v>
      </c>
      <c r="X199" s="166">
        <v>1.7799999999999999E-3</v>
      </c>
      <c r="Y199" s="166">
        <f t="shared" si="37"/>
        <v>1.7799999999999999E-3</v>
      </c>
      <c r="Z199" s="166">
        <v>0</v>
      </c>
      <c r="AA199" s="167">
        <f t="shared" si="38"/>
        <v>0</v>
      </c>
      <c r="AR199" s="18" t="s">
        <v>196</v>
      </c>
      <c r="AT199" s="18" t="s">
        <v>155</v>
      </c>
      <c r="AU199" s="18" t="s">
        <v>100</v>
      </c>
      <c r="AY199" s="18" t="s">
        <v>154</v>
      </c>
      <c r="BE199" s="104">
        <f t="shared" si="39"/>
        <v>0</v>
      </c>
      <c r="BF199" s="104">
        <f t="shared" si="40"/>
        <v>0</v>
      </c>
      <c r="BG199" s="104">
        <f t="shared" si="41"/>
        <v>0</v>
      </c>
      <c r="BH199" s="104">
        <f t="shared" si="42"/>
        <v>0</v>
      </c>
      <c r="BI199" s="104">
        <f t="shared" si="43"/>
        <v>0</v>
      </c>
      <c r="BJ199" s="18" t="s">
        <v>84</v>
      </c>
      <c r="BK199" s="104">
        <f t="shared" si="44"/>
        <v>0</v>
      </c>
      <c r="BL199" s="18" t="s">
        <v>196</v>
      </c>
      <c r="BM199" s="18" t="s">
        <v>371</v>
      </c>
    </row>
    <row r="200" spans="2:65" s="1" customFormat="1" ht="16.5" customHeight="1">
      <c r="B200" s="34"/>
      <c r="C200" s="168" t="s">
        <v>372</v>
      </c>
      <c r="D200" s="168" t="s">
        <v>207</v>
      </c>
      <c r="E200" s="169" t="s">
        <v>373</v>
      </c>
      <c r="F200" s="241" t="s">
        <v>374</v>
      </c>
      <c r="G200" s="241"/>
      <c r="H200" s="241"/>
      <c r="I200" s="241"/>
      <c r="J200" s="170" t="s">
        <v>210</v>
      </c>
      <c r="K200" s="171">
        <v>1</v>
      </c>
      <c r="L200" s="242">
        <v>0</v>
      </c>
      <c r="M200" s="243"/>
      <c r="N200" s="244">
        <f t="shared" si="35"/>
        <v>0</v>
      </c>
      <c r="O200" s="240"/>
      <c r="P200" s="240"/>
      <c r="Q200" s="240"/>
      <c r="R200" s="36"/>
      <c r="T200" s="165" t="s">
        <v>22</v>
      </c>
      <c r="U200" s="43" t="s">
        <v>44</v>
      </c>
      <c r="V200" s="35"/>
      <c r="W200" s="166">
        <f t="shared" si="36"/>
        <v>0</v>
      </c>
      <c r="X200" s="166">
        <v>2.1000000000000001E-2</v>
      </c>
      <c r="Y200" s="166">
        <f t="shared" si="37"/>
        <v>2.1000000000000001E-2</v>
      </c>
      <c r="Z200" s="166">
        <v>0</v>
      </c>
      <c r="AA200" s="167">
        <f t="shared" si="38"/>
        <v>0</v>
      </c>
      <c r="AR200" s="18" t="s">
        <v>211</v>
      </c>
      <c r="AT200" s="18" t="s">
        <v>207</v>
      </c>
      <c r="AU200" s="18" t="s">
        <v>100</v>
      </c>
      <c r="AY200" s="18" t="s">
        <v>154</v>
      </c>
      <c r="BE200" s="104">
        <f t="shared" si="39"/>
        <v>0</v>
      </c>
      <c r="BF200" s="104">
        <f t="shared" si="40"/>
        <v>0</v>
      </c>
      <c r="BG200" s="104">
        <f t="shared" si="41"/>
        <v>0</v>
      </c>
      <c r="BH200" s="104">
        <f t="shared" si="42"/>
        <v>0</v>
      </c>
      <c r="BI200" s="104">
        <f t="shared" si="43"/>
        <v>0</v>
      </c>
      <c r="BJ200" s="18" t="s">
        <v>84</v>
      </c>
      <c r="BK200" s="104">
        <f t="shared" si="44"/>
        <v>0</v>
      </c>
      <c r="BL200" s="18" t="s">
        <v>196</v>
      </c>
      <c r="BM200" s="18" t="s">
        <v>375</v>
      </c>
    </row>
    <row r="201" spans="2:65" s="1" customFormat="1" ht="25.5" customHeight="1">
      <c r="B201" s="34"/>
      <c r="C201" s="161" t="s">
        <v>376</v>
      </c>
      <c r="D201" s="161" t="s">
        <v>155</v>
      </c>
      <c r="E201" s="162" t="s">
        <v>377</v>
      </c>
      <c r="F201" s="237" t="s">
        <v>378</v>
      </c>
      <c r="G201" s="237"/>
      <c r="H201" s="237"/>
      <c r="I201" s="237"/>
      <c r="J201" s="163" t="s">
        <v>304</v>
      </c>
      <c r="K201" s="164">
        <v>1</v>
      </c>
      <c r="L201" s="238">
        <v>0</v>
      </c>
      <c r="M201" s="239"/>
      <c r="N201" s="240">
        <f t="shared" si="35"/>
        <v>0</v>
      </c>
      <c r="O201" s="240"/>
      <c r="P201" s="240"/>
      <c r="Q201" s="240"/>
      <c r="R201" s="36"/>
      <c r="T201" s="165" t="s">
        <v>22</v>
      </c>
      <c r="U201" s="43" t="s">
        <v>44</v>
      </c>
      <c r="V201" s="35"/>
      <c r="W201" s="166">
        <f t="shared" si="36"/>
        <v>0</v>
      </c>
      <c r="X201" s="166">
        <v>0</v>
      </c>
      <c r="Y201" s="166">
        <f t="shared" si="37"/>
        <v>0</v>
      </c>
      <c r="Z201" s="166">
        <v>1.9460000000000002E-2</v>
      </c>
      <c r="AA201" s="167">
        <f t="shared" si="38"/>
        <v>1.9460000000000002E-2</v>
      </c>
      <c r="AR201" s="18" t="s">
        <v>196</v>
      </c>
      <c r="AT201" s="18" t="s">
        <v>155</v>
      </c>
      <c r="AU201" s="18" t="s">
        <v>100</v>
      </c>
      <c r="AY201" s="18" t="s">
        <v>154</v>
      </c>
      <c r="BE201" s="104">
        <f t="shared" si="39"/>
        <v>0</v>
      </c>
      <c r="BF201" s="104">
        <f t="shared" si="40"/>
        <v>0</v>
      </c>
      <c r="BG201" s="104">
        <f t="shared" si="41"/>
        <v>0</v>
      </c>
      <c r="BH201" s="104">
        <f t="shared" si="42"/>
        <v>0</v>
      </c>
      <c r="BI201" s="104">
        <f t="shared" si="43"/>
        <v>0</v>
      </c>
      <c r="BJ201" s="18" t="s">
        <v>84</v>
      </c>
      <c r="BK201" s="104">
        <f t="shared" si="44"/>
        <v>0</v>
      </c>
      <c r="BL201" s="18" t="s">
        <v>196</v>
      </c>
      <c r="BM201" s="18" t="s">
        <v>379</v>
      </c>
    </row>
    <row r="202" spans="2:65" s="1" customFormat="1" ht="16.5" customHeight="1">
      <c r="B202" s="34"/>
      <c r="C202" s="161" t="s">
        <v>380</v>
      </c>
      <c r="D202" s="161" t="s">
        <v>155</v>
      </c>
      <c r="E202" s="162" t="s">
        <v>381</v>
      </c>
      <c r="F202" s="237" t="s">
        <v>382</v>
      </c>
      <c r="G202" s="237"/>
      <c r="H202" s="237"/>
      <c r="I202" s="237"/>
      <c r="J202" s="163" t="s">
        <v>304</v>
      </c>
      <c r="K202" s="164">
        <v>2</v>
      </c>
      <c r="L202" s="238">
        <v>0</v>
      </c>
      <c r="M202" s="239"/>
      <c r="N202" s="240">
        <f t="shared" si="35"/>
        <v>0</v>
      </c>
      <c r="O202" s="240"/>
      <c r="P202" s="240"/>
      <c r="Q202" s="240"/>
      <c r="R202" s="36"/>
      <c r="T202" s="165" t="s">
        <v>22</v>
      </c>
      <c r="U202" s="43" t="s">
        <v>44</v>
      </c>
      <c r="V202" s="35"/>
      <c r="W202" s="166">
        <f t="shared" si="36"/>
        <v>0</v>
      </c>
      <c r="X202" s="166">
        <v>3.3899999999999998E-3</v>
      </c>
      <c r="Y202" s="166">
        <f t="shared" si="37"/>
        <v>6.7799999999999996E-3</v>
      </c>
      <c r="Z202" s="166">
        <v>0</v>
      </c>
      <c r="AA202" s="167">
        <f t="shared" si="38"/>
        <v>0</v>
      </c>
      <c r="AR202" s="18" t="s">
        <v>196</v>
      </c>
      <c r="AT202" s="18" t="s">
        <v>155</v>
      </c>
      <c r="AU202" s="18" t="s">
        <v>100</v>
      </c>
      <c r="AY202" s="18" t="s">
        <v>154</v>
      </c>
      <c r="BE202" s="104">
        <f t="shared" si="39"/>
        <v>0</v>
      </c>
      <c r="BF202" s="104">
        <f t="shared" si="40"/>
        <v>0</v>
      </c>
      <c r="BG202" s="104">
        <f t="shared" si="41"/>
        <v>0</v>
      </c>
      <c r="BH202" s="104">
        <f t="shared" si="42"/>
        <v>0</v>
      </c>
      <c r="BI202" s="104">
        <f t="shared" si="43"/>
        <v>0</v>
      </c>
      <c r="BJ202" s="18" t="s">
        <v>84</v>
      </c>
      <c r="BK202" s="104">
        <f t="shared" si="44"/>
        <v>0</v>
      </c>
      <c r="BL202" s="18" t="s">
        <v>196</v>
      </c>
      <c r="BM202" s="18" t="s">
        <v>383</v>
      </c>
    </row>
    <row r="203" spans="2:65" s="1" customFormat="1" ht="16.5" customHeight="1">
      <c r="B203" s="34"/>
      <c r="C203" s="168" t="s">
        <v>384</v>
      </c>
      <c r="D203" s="168" t="s">
        <v>207</v>
      </c>
      <c r="E203" s="169" t="s">
        <v>385</v>
      </c>
      <c r="F203" s="241" t="s">
        <v>386</v>
      </c>
      <c r="G203" s="241"/>
      <c r="H203" s="241"/>
      <c r="I203" s="241"/>
      <c r="J203" s="170" t="s">
        <v>210</v>
      </c>
      <c r="K203" s="171">
        <v>2</v>
      </c>
      <c r="L203" s="242">
        <v>0</v>
      </c>
      <c r="M203" s="243"/>
      <c r="N203" s="244">
        <f t="shared" si="35"/>
        <v>0</v>
      </c>
      <c r="O203" s="240"/>
      <c r="P203" s="240"/>
      <c r="Q203" s="240"/>
      <c r="R203" s="36"/>
      <c r="T203" s="165" t="s">
        <v>22</v>
      </c>
      <c r="U203" s="43" t="s">
        <v>44</v>
      </c>
      <c r="V203" s="35"/>
      <c r="W203" s="166">
        <f t="shared" si="36"/>
        <v>0</v>
      </c>
      <c r="X203" s="166">
        <v>1.2E-2</v>
      </c>
      <c r="Y203" s="166">
        <f t="shared" si="37"/>
        <v>2.4E-2</v>
      </c>
      <c r="Z203" s="166">
        <v>0</v>
      </c>
      <c r="AA203" s="167">
        <f t="shared" si="38"/>
        <v>0</v>
      </c>
      <c r="AR203" s="18" t="s">
        <v>211</v>
      </c>
      <c r="AT203" s="18" t="s">
        <v>207</v>
      </c>
      <c r="AU203" s="18" t="s">
        <v>100</v>
      </c>
      <c r="AY203" s="18" t="s">
        <v>154</v>
      </c>
      <c r="BE203" s="104">
        <f t="shared" si="39"/>
        <v>0</v>
      </c>
      <c r="BF203" s="104">
        <f t="shared" si="40"/>
        <v>0</v>
      </c>
      <c r="BG203" s="104">
        <f t="shared" si="41"/>
        <v>0</v>
      </c>
      <c r="BH203" s="104">
        <f t="shared" si="42"/>
        <v>0</v>
      </c>
      <c r="BI203" s="104">
        <f t="shared" si="43"/>
        <v>0</v>
      </c>
      <c r="BJ203" s="18" t="s">
        <v>84</v>
      </c>
      <c r="BK203" s="104">
        <f t="shared" si="44"/>
        <v>0</v>
      </c>
      <c r="BL203" s="18" t="s">
        <v>196</v>
      </c>
      <c r="BM203" s="18" t="s">
        <v>387</v>
      </c>
    </row>
    <row r="204" spans="2:65" s="1" customFormat="1" ht="16.5" customHeight="1">
      <c r="B204" s="34"/>
      <c r="C204" s="161" t="s">
        <v>388</v>
      </c>
      <c r="D204" s="161" t="s">
        <v>155</v>
      </c>
      <c r="E204" s="162" t="s">
        <v>389</v>
      </c>
      <c r="F204" s="237" t="s">
        <v>390</v>
      </c>
      <c r="G204" s="237"/>
      <c r="H204" s="237"/>
      <c r="I204" s="237"/>
      <c r="J204" s="163" t="s">
        <v>304</v>
      </c>
      <c r="K204" s="164">
        <v>1</v>
      </c>
      <c r="L204" s="238">
        <v>0</v>
      </c>
      <c r="M204" s="239"/>
      <c r="N204" s="240">
        <f t="shared" si="35"/>
        <v>0</v>
      </c>
      <c r="O204" s="240"/>
      <c r="P204" s="240"/>
      <c r="Q204" s="240"/>
      <c r="R204" s="36"/>
      <c r="T204" s="165" t="s">
        <v>22</v>
      </c>
      <c r="U204" s="43" t="s">
        <v>44</v>
      </c>
      <c r="V204" s="35"/>
      <c r="W204" s="166">
        <f t="shared" si="36"/>
        <v>0</v>
      </c>
      <c r="X204" s="166">
        <v>1.7000000000000001E-4</v>
      </c>
      <c r="Y204" s="166">
        <f t="shared" si="37"/>
        <v>1.7000000000000001E-4</v>
      </c>
      <c r="Z204" s="166">
        <v>0</v>
      </c>
      <c r="AA204" s="167">
        <f t="shared" si="38"/>
        <v>0</v>
      </c>
      <c r="AR204" s="18" t="s">
        <v>196</v>
      </c>
      <c r="AT204" s="18" t="s">
        <v>155</v>
      </c>
      <c r="AU204" s="18" t="s">
        <v>100</v>
      </c>
      <c r="AY204" s="18" t="s">
        <v>154</v>
      </c>
      <c r="BE204" s="104">
        <f t="shared" si="39"/>
        <v>0</v>
      </c>
      <c r="BF204" s="104">
        <f t="shared" si="40"/>
        <v>0</v>
      </c>
      <c r="BG204" s="104">
        <f t="shared" si="41"/>
        <v>0</v>
      </c>
      <c r="BH204" s="104">
        <f t="shared" si="42"/>
        <v>0</v>
      </c>
      <c r="BI204" s="104">
        <f t="shared" si="43"/>
        <v>0</v>
      </c>
      <c r="BJ204" s="18" t="s">
        <v>84</v>
      </c>
      <c r="BK204" s="104">
        <f t="shared" si="44"/>
        <v>0</v>
      </c>
      <c r="BL204" s="18" t="s">
        <v>196</v>
      </c>
      <c r="BM204" s="18" t="s">
        <v>391</v>
      </c>
    </row>
    <row r="205" spans="2:65" s="1" customFormat="1" ht="16.5" customHeight="1">
      <c r="B205" s="34"/>
      <c r="C205" s="168" t="s">
        <v>392</v>
      </c>
      <c r="D205" s="168" t="s">
        <v>207</v>
      </c>
      <c r="E205" s="169" t="s">
        <v>393</v>
      </c>
      <c r="F205" s="241" t="s">
        <v>394</v>
      </c>
      <c r="G205" s="241"/>
      <c r="H205" s="241"/>
      <c r="I205" s="241"/>
      <c r="J205" s="170" t="s">
        <v>210</v>
      </c>
      <c r="K205" s="171">
        <v>1</v>
      </c>
      <c r="L205" s="242">
        <v>0</v>
      </c>
      <c r="M205" s="243"/>
      <c r="N205" s="244">
        <f t="shared" si="35"/>
        <v>0</v>
      </c>
      <c r="O205" s="240"/>
      <c r="P205" s="240"/>
      <c r="Q205" s="240"/>
      <c r="R205" s="36"/>
      <c r="T205" s="165" t="s">
        <v>22</v>
      </c>
      <c r="U205" s="43" t="s">
        <v>44</v>
      </c>
      <c r="V205" s="35"/>
      <c r="W205" s="166">
        <f t="shared" si="36"/>
        <v>0</v>
      </c>
      <c r="X205" s="166">
        <v>3.5000000000000003E-2</v>
      </c>
      <c r="Y205" s="166">
        <f t="shared" si="37"/>
        <v>3.5000000000000003E-2</v>
      </c>
      <c r="Z205" s="166">
        <v>0</v>
      </c>
      <c r="AA205" s="167">
        <f t="shared" si="38"/>
        <v>0</v>
      </c>
      <c r="AR205" s="18" t="s">
        <v>211</v>
      </c>
      <c r="AT205" s="18" t="s">
        <v>207</v>
      </c>
      <c r="AU205" s="18" t="s">
        <v>100</v>
      </c>
      <c r="AY205" s="18" t="s">
        <v>154</v>
      </c>
      <c r="BE205" s="104">
        <f t="shared" si="39"/>
        <v>0</v>
      </c>
      <c r="BF205" s="104">
        <f t="shared" si="40"/>
        <v>0</v>
      </c>
      <c r="BG205" s="104">
        <f t="shared" si="41"/>
        <v>0</v>
      </c>
      <c r="BH205" s="104">
        <f t="shared" si="42"/>
        <v>0</v>
      </c>
      <c r="BI205" s="104">
        <f t="shared" si="43"/>
        <v>0</v>
      </c>
      <c r="BJ205" s="18" t="s">
        <v>84</v>
      </c>
      <c r="BK205" s="104">
        <f t="shared" si="44"/>
        <v>0</v>
      </c>
      <c r="BL205" s="18" t="s">
        <v>196</v>
      </c>
      <c r="BM205" s="18" t="s">
        <v>395</v>
      </c>
    </row>
    <row r="206" spans="2:65" s="1" customFormat="1" ht="25.5" customHeight="1">
      <c r="B206" s="34"/>
      <c r="C206" s="161" t="s">
        <v>396</v>
      </c>
      <c r="D206" s="161" t="s">
        <v>155</v>
      </c>
      <c r="E206" s="162" t="s">
        <v>397</v>
      </c>
      <c r="F206" s="237" t="s">
        <v>398</v>
      </c>
      <c r="G206" s="237"/>
      <c r="H206" s="237"/>
      <c r="I206" s="237"/>
      <c r="J206" s="163" t="s">
        <v>304</v>
      </c>
      <c r="K206" s="164">
        <v>1</v>
      </c>
      <c r="L206" s="238">
        <v>0</v>
      </c>
      <c r="M206" s="239"/>
      <c r="N206" s="240">
        <f t="shared" si="35"/>
        <v>0</v>
      </c>
      <c r="O206" s="240"/>
      <c r="P206" s="240"/>
      <c r="Q206" s="240"/>
      <c r="R206" s="36"/>
      <c r="T206" s="165" t="s">
        <v>22</v>
      </c>
      <c r="U206" s="43" t="s">
        <v>44</v>
      </c>
      <c r="V206" s="35"/>
      <c r="W206" s="166">
        <f t="shared" si="36"/>
        <v>0</v>
      </c>
      <c r="X206" s="166">
        <v>0</v>
      </c>
      <c r="Y206" s="166">
        <f t="shared" si="37"/>
        <v>0</v>
      </c>
      <c r="Z206" s="166">
        <v>1.7069999999999998E-2</v>
      </c>
      <c r="AA206" s="167">
        <f t="shared" si="38"/>
        <v>1.7069999999999998E-2</v>
      </c>
      <c r="AR206" s="18" t="s">
        <v>196</v>
      </c>
      <c r="AT206" s="18" t="s">
        <v>155</v>
      </c>
      <c r="AU206" s="18" t="s">
        <v>100</v>
      </c>
      <c r="AY206" s="18" t="s">
        <v>154</v>
      </c>
      <c r="BE206" s="104">
        <f t="shared" si="39"/>
        <v>0</v>
      </c>
      <c r="BF206" s="104">
        <f t="shared" si="40"/>
        <v>0</v>
      </c>
      <c r="BG206" s="104">
        <f t="shared" si="41"/>
        <v>0</v>
      </c>
      <c r="BH206" s="104">
        <f t="shared" si="42"/>
        <v>0</v>
      </c>
      <c r="BI206" s="104">
        <f t="shared" si="43"/>
        <v>0</v>
      </c>
      <c r="BJ206" s="18" t="s">
        <v>84</v>
      </c>
      <c r="BK206" s="104">
        <f t="shared" si="44"/>
        <v>0</v>
      </c>
      <c r="BL206" s="18" t="s">
        <v>196</v>
      </c>
      <c r="BM206" s="18" t="s">
        <v>399</v>
      </c>
    </row>
    <row r="207" spans="2:65" s="1" customFormat="1" ht="16.5" customHeight="1">
      <c r="B207" s="34"/>
      <c r="C207" s="161" t="s">
        <v>400</v>
      </c>
      <c r="D207" s="161" t="s">
        <v>155</v>
      </c>
      <c r="E207" s="162" t="s">
        <v>401</v>
      </c>
      <c r="F207" s="237" t="s">
        <v>402</v>
      </c>
      <c r="G207" s="237"/>
      <c r="H207" s="237"/>
      <c r="I207" s="237"/>
      <c r="J207" s="163" t="s">
        <v>304</v>
      </c>
      <c r="K207" s="164">
        <v>1</v>
      </c>
      <c r="L207" s="238">
        <v>0</v>
      </c>
      <c r="M207" s="239"/>
      <c r="N207" s="240">
        <f t="shared" si="35"/>
        <v>0</v>
      </c>
      <c r="O207" s="240"/>
      <c r="P207" s="240"/>
      <c r="Q207" s="240"/>
      <c r="R207" s="36"/>
      <c r="T207" s="165" t="s">
        <v>22</v>
      </c>
      <c r="U207" s="43" t="s">
        <v>44</v>
      </c>
      <c r="V207" s="35"/>
      <c r="W207" s="166">
        <f t="shared" si="36"/>
        <v>0</v>
      </c>
      <c r="X207" s="166">
        <v>4.4000000000000002E-4</v>
      </c>
      <c r="Y207" s="166">
        <f t="shared" si="37"/>
        <v>4.4000000000000002E-4</v>
      </c>
      <c r="Z207" s="166">
        <v>0</v>
      </c>
      <c r="AA207" s="167">
        <f t="shared" si="38"/>
        <v>0</v>
      </c>
      <c r="AR207" s="18" t="s">
        <v>196</v>
      </c>
      <c r="AT207" s="18" t="s">
        <v>155</v>
      </c>
      <c r="AU207" s="18" t="s">
        <v>100</v>
      </c>
      <c r="AY207" s="18" t="s">
        <v>154</v>
      </c>
      <c r="BE207" s="104">
        <f t="shared" si="39"/>
        <v>0</v>
      </c>
      <c r="BF207" s="104">
        <f t="shared" si="40"/>
        <v>0</v>
      </c>
      <c r="BG207" s="104">
        <f t="shared" si="41"/>
        <v>0</v>
      </c>
      <c r="BH207" s="104">
        <f t="shared" si="42"/>
        <v>0</v>
      </c>
      <c r="BI207" s="104">
        <f t="shared" si="43"/>
        <v>0</v>
      </c>
      <c r="BJ207" s="18" t="s">
        <v>84</v>
      </c>
      <c r="BK207" s="104">
        <f t="shared" si="44"/>
        <v>0</v>
      </c>
      <c r="BL207" s="18" t="s">
        <v>196</v>
      </c>
      <c r="BM207" s="18" t="s">
        <v>403</v>
      </c>
    </row>
    <row r="208" spans="2:65" s="1" customFormat="1" ht="16.5" customHeight="1">
      <c r="B208" s="34"/>
      <c r="C208" s="168" t="s">
        <v>404</v>
      </c>
      <c r="D208" s="168" t="s">
        <v>207</v>
      </c>
      <c r="E208" s="169" t="s">
        <v>405</v>
      </c>
      <c r="F208" s="241" t="s">
        <v>406</v>
      </c>
      <c r="G208" s="241"/>
      <c r="H208" s="241"/>
      <c r="I208" s="241"/>
      <c r="J208" s="170" t="s">
        <v>210</v>
      </c>
      <c r="K208" s="171">
        <v>1</v>
      </c>
      <c r="L208" s="242">
        <v>0</v>
      </c>
      <c r="M208" s="243"/>
      <c r="N208" s="244">
        <f t="shared" si="35"/>
        <v>0</v>
      </c>
      <c r="O208" s="240"/>
      <c r="P208" s="240"/>
      <c r="Q208" s="240"/>
      <c r="R208" s="36"/>
      <c r="T208" s="165" t="s">
        <v>22</v>
      </c>
      <c r="U208" s="43" t="s">
        <v>44</v>
      </c>
      <c r="V208" s="35"/>
      <c r="W208" s="166">
        <f t="shared" si="36"/>
        <v>0</v>
      </c>
      <c r="X208" s="166">
        <v>4.4999999999999997E-3</v>
      </c>
      <c r="Y208" s="166">
        <f t="shared" si="37"/>
        <v>4.4999999999999997E-3</v>
      </c>
      <c r="Z208" s="166">
        <v>0</v>
      </c>
      <c r="AA208" s="167">
        <f t="shared" si="38"/>
        <v>0</v>
      </c>
      <c r="AR208" s="18" t="s">
        <v>211</v>
      </c>
      <c r="AT208" s="18" t="s">
        <v>207</v>
      </c>
      <c r="AU208" s="18" t="s">
        <v>100</v>
      </c>
      <c r="AY208" s="18" t="s">
        <v>154</v>
      </c>
      <c r="BE208" s="104">
        <f t="shared" si="39"/>
        <v>0</v>
      </c>
      <c r="BF208" s="104">
        <f t="shared" si="40"/>
        <v>0</v>
      </c>
      <c r="BG208" s="104">
        <f t="shared" si="41"/>
        <v>0</v>
      </c>
      <c r="BH208" s="104">
        <f t="shared" si="42"/>
        <v>0</v>
      </c>
      <c r="BI208" s="104">
        <f t="shared" si="43"/>
        <v>0</v>
      </c>
      <c r="BJ208" s="18" t="s">
        <v>84</v>
      </c>
      <c r="BK208" s="104">
        <f t="shared" si="44"/>
        <v>0</v>
      </c>
      <c r="BL208" s="18" t="s">
        <v>196</v>
      </c>
      <c r="BM208" s="18" t="s">
        <v>407</v>
      </c>
    </row>
    <row r="209" spans="2:65" s="1" customFormat="1" ht="16.5" customHeight="1">
      <c r="B209" s="34"/>
      <c r="C209" s="161" t="s">
        <v>408</v>
      </c>
      <c r="D209" s="161" t="s">
        <v>155</v>
      </c>
      <c r="E209" s="162" t="s">
        <v>409</v>
      </c>
      <c r="F209" s="237" t="s">
        <v>410</v>
      </c>
      <c r="G209" s="237"/>
      <c r="H209" s="237"/>
      <c r="I209" s="237"/>
      <c r="J209" s="163" t="s">
        <v>304</v>
      </c>
      <c r="K209" s="164">
        <v>2</v>
      </c>
      <c r="L209" s="238">
        <v>0</v>
      </c>
      <c r="M209" s="239"/>
      <c r="N209" s="240">
        <f t="shared" si="35"/>
        <v>0</v>
      </c>
      <c r="O209" s="240"/>
      <c r="P209" s="240"/>
      <c r="Q209" s="240"/>
      <c r="R209" s="36"/>
      <c r="T209" s="165" t="s">
        <v>22</v>
      </c>
      <c r="U209" s="43" t="s">
        <v>44</v>
      </c>
      <c r="V209" s="35"/>
      <c r="W209" s="166">
        <f t="shared" si="36"/>
        <v>0</v>
      </c>
      <c r="X209" s="166">
        <v>0</v>
      </c>
      <c r="Y209" s="166">
        <f t="shared" si="37"/>
        <v>0</v>
      </c>
      <c r="Z209" s="166">
        <v>1.56E-3</v>
      </c>
      <c r="AA209" s="167">
        <f t="shared" si="38"/>
        <v>3.1199999999999999E-3</v>
      </c>
      <c r="AR209" s="18" t="s">
        <v>196</v>
      </c>
      <c r="AT209" s="18" t="s">
        <v>155</v>
      </c>
      <c r="AU209" s="18" t="s">
        <v>100</v>
      </c>
      <c r="AY209" s="18" t="s">
        <v>154</v>
      </c>
      <c r="BE209" s="104">
        <f t="shared" si="39"/>
        <v>0</v>
      </c>
      <c r="BF209" s="104">
        <f t="shared" si="40"/>
        <v>0</v>
      </c>
      <c r="BG209" s="104">
        <f t="shared" si="41"/>
        <v>0</v>
      </c>
      <c r="BH209" s="104">
        <f t="shared" si="42"/>
        <v>0</v>
      </c>
      <c r="BI209" s="104">
        <f t="shared" si="43"/>
        <v>0</v>
      </c>
      <c r="BJ209" s="18" t="s">
        <v>84</v>
      </c>
      <c r="BK209" s="104">
        <f t="shared" si="44"/>
        <v>0</v>
      </c>
      <c r="BL209" s="18" t="s">
        <v>196</v>
      </c>
      <c r="BM209" s="18" t="s">
        <v>411</v>
      </c>
    </row>
    <row r="210" spans="2:65" s="1" customFormat="1" ht="25.5" customHeight="1">
      <c r="B210" s="34"/>
      <c r="C210" s="161" t="s">
        <v>412</v>
      </c>
      <c r="D210" s="161" t="s">
        <v>155</v>
      </c>
      <c r="E210" s="162" t="s">
        <v>413</v>
      </c>
      <c r="F210" s="237" t="s">
        <v>414</v>
      </c>
      <c r="G210" s="237"/>
      <c r="H210" s="237"/>
      <c r="I210" s="237"/>
      <c r="J210" s="163" t="s">
        <v>210</v>
      </c>
      <c r="K210" s="164">
        <v>2</v>
      </c>
      <c r="L210" s="238">
        <v>0</v>
      </c>
      <c r="M210" s="239"/>
      <c r="N210" s="240">
        <f t="shared" si="35"/>
        <v>0</v>
      </c>
      <c r="O210" s="240"/>
      <c r="P210" s="240"/>
      <c r="Q210" s="240"/>
      <c r="R210" s="36"/>
      <c r="T210" s="165" t="s">
        <v>22</v>
      </c>
      <c r="U210" s="43" t="s">
        <v>44</v>
      </c>
      <c r="V210" s="35"/>
      <c r="W210" s="166">
        <f t="shared" si="36"/>
        <v>0</v>
      </c>
      <c r="X210" s="166">
        <v>4.0000000000000003E-5</v>
      </c>
      <c r="Y210" s="166">
        <f t="shared" si="37"/>
        <v>8.0000000000000007E-5</v>
      </c>
      <c r="Z210" s="166">
        <v>0</v>
      </c>
      <c r="AA210" s="167">
        <f t="shared" si="38"/>
        <v>0</v>
      </c>
      <c r="AR210" s="18" t="s">
        <v>196</v>
      </c>
      <c r="AT210" s="18" t="s">
        <v>155</v>
      </c>
      <c r="AU210" s="18" t="s">
        <v>100</v>
      </c>
      <c r="AY210" s="18" t="s">
        <v>154</v>
      </c>
      <c r="BE210" s="104">
        <f t="shared" si="39"/>
        <v>0</v>
      </c>
      <c r="BF210" s="104">
        <f t="shared" si="40"/>
        <v>0</v>
      </c>
      <c r="BG210" s="104">
        <f t="shared" si="41"/>
        <v>0</v>
      </c>
      <c r="BH210" s="104">
        <f t="shared" si="42"/>
        <v>0</v>
      </c>
      <c r="BI210" s="104">
        <f t="shared" si="43"/>
        <v>0</v>
      </c>
      <c r="BJ210" s="18" t="s">
        <v>84</v>
      </c>
      <c r="BK210" s="104">
        <f t="shared" si="44"/>
        <v>0</v>
      </c>
      <c r="BL210" s="18" t="s">
        <v>196</v>
      </c>
      <c r="BM210" s="18" t="s">
        <v>415</v>
      </c>
    </row>
    <row r="211" spans="2:65" s="1" customFormat="1" ht="16.5" customHeight="1">
      <c r="B211" s="34"/>
      <c r="C211" s="168" t="s">
        <v>416</v>
      </c>
      <c r="D211" s="168" t="s">
        <v>207</v>
      </c>
      <c r="E211" s="169" t="s">
        <v>417</v>
      </c>
      <c r="F211" s="241" t="s">
        <v>418</v>
      </c>
      <c r="G211" s="241"/>
      <c r="H211" s="241"/>
      <c r="I211" s="241"/>
      <c r="J211" s="170" t="s">
        <v>210</v>
      </c>
      <c r="K211" s="171">
        <v>2</v>
      </c>
      <c r="L211" s="242">
        <v>0</v>
      </c>
      <c r="M211" s="243"/>
      <c r="N211" s="244">
        <f t="shared" si="35"/>
        <v>0</v>
      </c>
      <c r="O211" s="240"/>
      <c r="P211" s="240"/>
      <c r="Q211" s="240"/>
      <c r="R211" s="36"/>
      <c r="T211" s="165" t="s">
        <v>22</v>
      </c>
      <c r="U211" s="43" t="s">
        <v>44</v>
      </c>
      <c r="V211" s="35"/>
      <c r="W211" s="166">
        <f t="shared" si="36"/>
        <v>0</v>
      </c>
      <c r="X211" s="166">
        <v>1.8E-3</v>
      </c>
      <c r="Y211" s="166">
        <f t="shared" si="37"/>
        <v>3.5999999999999999E-3</v>
      </c>
      <c r="Z211" s="166">
        <v>0</v>
      </c>
      <c r="AA211" s="167">
        <f t="shared" si="38"/>
        <v>0</v>
      </c>
      <c r="AR211" s="18" t="s">
        <v>211</v>
      </c>
      <c r="AT211" s="18" t="s">
        <v>207</v>
      </c>
      <c r="AU211" s="18" t="s">
        <v>100</v>
      </c>
      <c r="AY211" s="18" t="s">
        <v>154</v>
      </c>
      <c r="BE211" s="104">
        <f t="shared" si="39"/>
        <v>0</v>
      </c>
      <c r="BF211" s="104">
        <f t="shared" si="40"/>
        <v>0</v>
      </c>
      <c r="BG211" s="104">
        <f t="shared" si="41"/>
        <v>0</v>
      </c>
      <c r="BH211" s="104">
        <f t="shared" si="42"/>
        <v>0</v>
      </c>
      <c r="BI211" s="104">
        <f t="shared" si="43"/>
        <v>0</v>
      </c>
      <c r="BJ211" s="18" t="s">
        <v>84</v>
      </c>
      <c r="BK211" s="104">
        <f t="shared" si="44"/>
        <v>0</v>
      </c>
      <c r="BL211" s="18" t="s">
        <v>196</v>
      </c>
      <c r="BM211" s="18" t="s">
        <v>419</v>
      </c>
    </row>
    <row r="212" spans="2:65" s="1" customFormat="1" ht="25.5" customHeight="1">
      <c r="B212" s="34"/>
      <c r="C212" s="161" t="s">
        <v>420</v>
      </c>
      <c r="D212" s="161" t="s">
        <v>155</v>
      </c>
      <c r="E212" s="162" t="s">
        <v>421</v>
      </c>
      <c r="F212" s="237" t="s">
        <v>422</v>
      </c>
      <c r="G212" s="237"/>
      <c r="H212" s="237"/>
      <c r="I212" s="237"/>
      <c r="J212" s="163" t="s">
        <v>210</v>
      </c>
      <c r="K212" s="164">
        <v>1</v>
      </c>
      <c r="L212" s="238">
        <v>0</v>
      </c>
      <c r="M212" s="239"/>
      <c r="N212" s="240">
        <f t="shared" si="35"/>
        <v>0</v>
      </c>
      <c r="O212" s="240"/>
      <c r="P212" s="240"/>
      <c r="Q212" s="240"/>
      <c r="R212" s="36"/>
      <c r="T212" s="165" t="s">
        <v>22</v>
      </c>
      <c r="U212" s="43" t="s">
        <v>44</v>
      </c>
      <c r="V212" s="35"/>
      <c r="W212" s="166">
        <f t="shared" si="36"/>
        <v>0</v>
      </c>
      <c r="X212" s="166">
        <v>1.2999999999999999E-4</v>
      </c>
      <c r="Y212" s="166">
        <f t="shared" si="37"/>
        <v>1.2999999999999999E-4</v>
      </c>
      <c r="Z212" s="166">
        <v>0</v>
      </c>
      <c r="AA212" s="167">
        <f t="shared" si="38"/>
        <v>0</v>
      </c>
      <c r="AR212" s="18" t="s">
        <v>196</v>
      </c>
      <c r="AT212" s="18" t="s">
        <v>155</v>
      </c>
      <c r="AU212" s="18" t="s">
        <v>100</v>
      </c>
      <c r="AY212" s="18" t="s">
        <v>154</v>
      </c>
      <c r="BE212" s="104">
        <f t="shared" si="39"/>
        <v>0</v>
      </c>
      <c r="BF212" s="104">
        <f t="shared" si="40"/>
        <v>0</v>
      </c>
      <c r="BG212" s="104">
        <f t="shared" si="41"/>
        <v>0</v>
      </c>
      <c r="BH212" s="104">
        <f t="shared" si="42"/>
        <v>0</v>
      </c>
      <c r="BI212" s="104">
        <f t="shared" si="43"/>
        <v>0</v>
      </c>
      <c r="BJ212" s="18" t="s">
        <v>84</v>
      </c>
      <c r="BK212" s="104">
        <f t="shared" si="44"/>
        <v>0</v>
      </c>
      <c r="BL212" s="18" t="s">
        <v>196</v>
      </c>
      <c r="BM212" s="18" t="s">
        <v>423</v>
      </c>
    </row>
    <row r="213" spans="2:65" s="1" customFormat="1" ht="16.5" customHeight="1">
      <c r="B213" s="34"/>
      <c r="C213" s="168" t="s">
        <v>424</v>
      </c>
      <c r="D213" s="168" t="s">
        <v>207</v>
      </c>
      <c r="E213" s="169" t="s">
        <v>425</v>
      </c>
      <c r="F213" s="241" t="s">
        <v>426</v>
      </c>
      <c r="G213" s="241"/>
      <c r="H213" s="241"/>
      <c r="I213" s="241"/>
      <c r="J213" s="170" t="s">
        <v>210</v>
      </c>
      <c r="K213" s="171">
        <v>1</v>
      </c>
      <c r="L213" s="242">
        <v>0</v>
      </c>
      <c r="M213" s="243"/>
      <c r="N213" s="244">
        <f t="shared" si="35"/>
        <v>0</v>
      </c>
      <c r="O213" s="240"/>
      <c r="P213" s="240"/>
      <c r="Q213" s="240"/>
      <c r="R213" s="36"/>
      <c r="T213" s="165" t="s">
        <v>22</v>
      </c>
      <c r="U213" s="43" t="s">
        <v>44</v>
      </c>
      <c r="V213" s="35"/>
      <c r="W213" s="166">
        <f t="shared" si="36"/>
        <v>0</v>
      </c>
      <c r="X213" s="166">
        <v>1.6800000000000001E-3</v>
      </c>
      <c r="Y213" s="166">
        <f t="shared" si="37"/>
        <v>1.6800000000000001E-3</v>
      </c>
      <c r="Z213" s="166">
        <v>0</v>
      </c>
      <c r="AA213" s="167">
        <f t="shared" si="38"/>
        <v>0</v>
      </c>
      <c r="AR213" s="18" t="s">
        <v>211</v>
      </c>
      <c r="AT213" s="18" t="s">
        <v>207</v>
      </c>
      <c r="AU213" s="18" t="s">
        <v>100</v>
      </c>
      <c r="AY213" s="18" t="s">
        <v>154</v>
      </c>
      <c r="BE213" s="104">
        <f t="shared" si="39"/>
        <v>0</v>
      </c>
      <c r="BF213" s="104">
        <f t="shared" si="40"/>
        <v>0</v>
      </c>
      <c r="BG213" s="104">
        <f t="shared" si="41"/>
        <v>0</v>
      </c>
      <c r="BH213" s="104">
        <f t="shared" si="42"/>
        <v>0</v>
      </c>
      <c r="BI213" s="104">
        <f t="shared" si="43"/>
        <v>0</v>
      </c>
      <c r="BJ213" s="18" t="s">
        <v>84</v>
      </c>
      <c r="BK213" s="104">
        <f t="shared" si="44"/>
        <v>0</v>
      </c>
      <c r="BL213" s="18" t="s">
        <v>196</v>
      </c>
      <c r="BM213" s="18" t="s">
        <v>427</v>
      </c>
    </row>
    <row r="214" spans="2:65" s="1" customFormat="1" ht="25.5" customHeight="1">
      <c r="B214" s="34"/>
      <c r="C214" s="161" t="s">
        <v>428</v>
      </c>
      <c r="D214" s="161" t="s">
        <v>155</v>
      </c>
      <c r="E214" s="162" t="s">
        <v>429</v>
      </c>
      <c r="F214" s="237" t="s">
        <v>430</v>
      </c>
      <c r="G214" s="237"/>
      <c r="H214" s="237"/>
      <c r="I214" s="237"/>
      <c r="J214" s="163" t="s">
        <v>179</v>
      </c>
      <c r="K214" s="164">
        <v>9.9000000000000005E-2</v>
      </c>
      <c r="L214" s="238">
        <v>0</v>
      </c>
      <c r="M214" s="239"/>
      <c r="N214" s="240">
        <f t="shared" si="35"/>
        <v>0</v>
      </c>
      <c r="O214" s="240"/>
      <c r="P214" s="240"/>
      <c r="Q214" s="240"/>
      <c r="R214" s="36"/>
      <c r="T214" s="165" t="s">
        <v>22</v>
      </c>
      <c r="U214" s="43" t="s">
        <v>44</v>
      </c>
      <c r="V214" s="35"/>
      <c r="W214" s="166">
        <f t="shared" si="36"/>
        <v>0</v>
      </c>
      <c r="X214" s="166">
        <v>0</v>
      </c>
      <c r="Y214" s="166">
        <f t="shared" si="37"/>
        <v>0</v>
      </c>
      <c r="Z214" s="166">
        <v>0</v>
      </c>
      <c r="AA214" s="167">
        <f t="shared" si="38"/>
        <v>0</v>
      </c>
      <c r="AR214" s="18" t="s">
        <v>196</v>
      </c>
      <c r="AT214" s="18" t="s">
        <v>155</v>
      </c>
      <c r="AU214" s="18" t="s">
        <v>100</v>
      </c>
      <c r="AY214" s="18" t="s">
        <v>154</v>
      </c>
      <c r="BE214" s="104">
        <f t="shared" si="39"/>
        <v>0</v>
      </c>
      <c r="BF214" s="104">
        <f t="shared" si="40"/>
        <v>0</v>
      </c>
      <c r="BG214" s="104">
        <f t="shared" si="41"/>
        <v>0</v>
      </c>
      <c r="BH214" s="104">
        <f t="shared" si="42"/>
        <v>0</v>
      </c>
      <c r="BI214" s="104">
        <f t="shared" si="43"/>
        <v>0</v>
      </c>
      <c r="BJ214" s="18" t="s">
        <v>84</v>
      </c>
      <c r="BK214" s="104">
        <f t="shared" si="44"/>
        <v>0</v>
      </c>
      <c r="BL214" s="18" t="s">
        <v>196</v>
      </c>
      <c r="BM214" s="18" t="s">
        <v>431</v>
      </c>
    </row>
    <row r="215" spans="2:65" s="1" customFormat="1" ht="25.5" customHeight="1">
      <c r="B215" s="34"/>
      <c r="C215" s="161" t="s">
        <v>432</v>
      </c>
      <c r="D215" s="161" t="s">
        <v>155</v>
      </c>
      <c r="E215" s="162" t="s">
        <v>433</v>
      </c>
      <c r="F215" s="237" t="s">
        <v>434</v>
      </c>
      <c r="G215" s="237"/>
      <c r="H215" s="237"/>
      <c r="I215" s="237"/>
      <c r="J215" s="163" t="s">
        <v>179</v>
      </c>
      <c r="K215" s="164">
        <v>9.9000000000000005E-2</v>
      </c>
      <c r="L215" s="238">
        <v>0</v>
      </c>
      <c r="M215" s="239"/>
      <c r="N215" s="240">
        <f t="shared" si="35"/>
        <v>0</v>
      </c>
      <c r="O215" s="240"/>
      <c r="P215" s="240"/>
      <c r="Q215" s="240"/>
      <c r="R215" s="36"/>
      <c r="T215" s="165" t="s">
        <v>22</v>
      </c>
      <c r="U215" s="43" t="s">
        <v>44</v>
      </c>
      <c r="V215" s="35"/>
      <c r="W215" s="166">
        <f t="shared" si="36"/>
        <v>0</v>
      </c>
      <c r="X215" s="166">
        <v>0</v>
      </c>
      <c r="Y215" s="166">
        <f t="shared" si="37"/>
        <v>0</v>
      </c>
      <c r="Z215" s="166">
        <v>0</v>
      </c>
      <c r="AA215" s="167">
        <f t="shared" si="38"/>
        <v>0</v>
      </c>
      <c r="AR215" s="18" t="s">
        <v>196</v>
      </c>
      <c r="AT215" s="18" t="s">
        <v>155</v>
      </c>
      <c r="AU215" s="18" t="s">
        <v>100</v>
      </c>
      <c r="AY215" s="18" t="s">
        <v>154</v>
      </c>
      <c r="BE215" s="104">
        <f t="shared" si="39"/>
        <v>0</v>
      </c>
      <c r="BF215" s="104">
        <f t="shared" si="40"/>
        <v>0</v>
      </c>
      <c r="BG215" s="104">
        <f t="shared" si="41"/>
        <v>0</v>
      </c>
      <c r="BH215" s="104">
        <f t="shared" si="42"/>
        <v>0</v>
      </c>
      <c r="BI215" s="104">
        <f t="shared" si="43"/>
        <v>0</v>
      </c>
      <c r="BJ215" s="18" t="s">
        <v>84</v>
      </c>
      <c r="BK215" s="104">
        <f t="shared" si="44"/>
        <v>0</v>
      </c>
      <c r="BL215" s="18" t="s">
        <v>196</v>
      </c>
      <c r="BM215" s="18" t="s">
        <v>435</v>
      </c>
    </row>
    <row r="216" spans="2:65" s="9" customFormat="1" ht="29.85" customHeight="1">
      <c r="B216" s="150"/>
      <c r="C216" s="151"/>
      <c r="D216" s="160" t="s">
        <v>117</v>
      </c>
      <c r="E216" s="160"/>
      <c r="F216" s="160"/>
      <c r="G216" s="160"/>
      <c r="H216" s="160"/>
      <c r="I216" s="160"/>
      <c r="J216" s="160"/>
      <c r="K216" s="160"/>
      <c r="L216" s="160"/>
      <c r="M216" s="160"/>
      <c r="N216" s="250">
        <f>BK216</f>
        <v>0</v>
      </c>
      <c r="O216" s="251"/>
      <c r="P216" s="251"/>
      <c r="Q216" s="251"/>
      <c r="R216" s="153"/>
      <c r="T216" s="154"/>
      <c r="U216" s="151"/>
      <c r="V216" s="151"/>
      <c r="W216" s="155">
        <f>SUM(W217:W222)</f>
        <v>0</v>
      </c>
      <c r="X216" s="151"/>
      <c r="Y216" s="155">
        <f>SUM(Y217:Y222)</f>
        <v>0.11655</v>
      </c>
      <c r="Z216" s="151"/>
      <c r="AA216" s="156">
        <f>SUM(AA217:AA222)</f>
        <v>0</v>
      </c>
      <c r="AR216" s="157" t="s">
        <v>100</v>
      </c>
      <c r="AT216" s="158" t="s">
        <v>78</v>
      </c>
      <c r="AU216" s="158" t="s">
        <v>84</v>
      </c>
      <c r="AY216" s="157" t="s">
        <v>154</v>
      </c>
      <c r="BK216" s="159">
        <f>SUM(BK217:BK222)</f>
        <v>0</v>
      </c>
    </row>
    <row r="217" spans="2:65" s="1" customFormat="1" ht="16.5" customHeight="1">
      <c r="B217" s="34"/>
      <c r="C217" s="161" t="s">
        <v>436</v>
      </c>
      <c r="D217" s="161" t="s">
        <v>155</v>
      </c>
      <c r="E217" s="162" t="s">
        <v>437</v>
      </c>
      <c r="F217" s="237" t="s">
        <v>438</v>
      </c>
      <c r="G217" s="237"/>
      <c r="H217" s="237"/>
      <c r="I217" s="237"/>
      <c r="J217" s="163" t="s">
        <v>234</v>
      </c>
      <c r="K217" s="164">
        <v>1</v>
      </c>
      <c r="L217" s="238">
        <v>0</v>
      </c>
      <c r="M217" s="239"/>
      <c r="N217" s="240">
        <f t="shared" ref="N217:N222" si="45">ROUND(L217*K217,2)</f>
        <v>0</v>
      </c>
      <c r="O217" s="240"/>
      <c r="P217" s="240"/>
      <c r="Q217" s="240"/>
      <c r="R217" s="36"/>
      <c r="T217" s="165" t="s">
        <v>22</v>
      </c>
      <c r="U217" s="43" t="s">
        <v>44</v>
      </c>
      <c r="V217" s="35"/>
      <c r="W217" s="166">
        <f t="shared" ref="W217:W222" si="46">V217*K217</f>
        <v>0</v>
      </c>
      <c r="X217" s="166">
        <v>0</v>
      </c>
      <c r="Y217" s="166">
        <f t="shared" ref="Y217:Y222" si="47">X217*K217</f>
        <v>0</v>
      </c>
      <c r="Z217" s="166">
        <v>0</v>
      </c>
      <c r="AA217" s="167">
        <f t="shared" ref="AA217:AA222" si="48">Z217*K217</f>
        <v>0</v>
      </c>
      <c r="AR217" s="18" t="s">
        <v>439</v>
      </c>
      <c r="AT217" s="18" t="s">
        <v>155</v>
      </c>
      <c r="AU217" s="18" t="s">
        <v>100</v>
      </c>
      <c r="AY217" s="18" t="s">
        <v>154</v>
      </c>
      <c r="BE217" s="104">
        <f t="shared" ref="BE217:BE222" si="49">IF(U217="základní",N217,0)</f>
        <v>0</v>
      </c>
      <c r="BF217" s="104">
        <f t="shared" ref="BF217:BF222" si="50">IF(U217="snížená",N217,0)</f>
        <v>0</v>
      </c>
      <c r="BG217" s="104">
        <f t="shared" ref="BG217:BG222" si="51">IF(U217="zákl. přenesená",N217,0)</f>
        <v>0</v>
      </c>
      <c r="BH217" s="104">
        <f t="shared" ref="BH217:BH222" si="52">IF(U217="sníž. přenesená",N217,0)</f>
        <v>0</v>
      </c>
      <c r="BI217" s="104">
        <f t="shared" ref="BI217:BI222" si="53">IF(U217="nulová",N217,0)</f>
        <v>0</v>
      </c>
      <c r="BJ217" s="18" t="s">
        <v>84</v>
      </c>
      <c r="BK217" s="104">
        <f t="shared" ref="BK217:BK222" si="54">ROUND(L217*K217,2)</f>
        <v>0</v>
      </c>
      <c r="BL217" s="18" t="s">
        <v>439</v>
      </c>
      <c r="BM217" s="18" t="s">
        <v>440</v>
      </c>
    </row>
    <row r="218" spans="2:65" s="1" customFormat="1" ht="16.5" customHeight="1">
      <c r="B218" s="34"/>
      <c r="C218" s="161" t="s">
        <v>441</v>
      </c>
      <c r="D218" s="161" t="s">
        <v>155</v>
      </c>
      <c r="E218" s="162" t="s">
        <v>442</v>
      </c>
      <c r="F218" s="237" t="s">
        <v>443</v>
      </c>
      <c r="G218" s="237"/>
      <c r="H218" s="237"/>
      <c r="I218" s="237"/>
      <c r="J218" s="163" t="s">
        <v>234</v>
      </c>
      <c r="K218" s="164">
        <v>1</v>
      </c>
      <c r="L218" s="238">
        <v>0</v>
      </c>
      <c r="M218" s="239"/>
      <c r="N218" s="240">
        <f t="shared" si="45"/>
        <v>0</v>
      </c>
      <c r="O218" s="240"/>
      <c r="P218" s="240"/>
      <c r="Q218" s="240"/>
      <c r="R218" s="36"/>
      <c r="T218" s="165" t="s">
        <v>22</v>
      </c>
      <c r="U218" s="43" t="s">
        <v>44</v>
      </c>
      <c r="V218" s="35"/>
      <c r="W218" s="166">
        <f t="shared" si="46"/>
        <v>0</v>
      </c>
      <c r="X218" s="166">
        <v>0</v>
      </c>
      <c r="Y218" s="166">
        <f t="shared" si="47"/>
        <v>0</v>
      </c>
      <c r="Z218" s="166">
        <v>0</v>
      </c>
      <c r="AA218" s="167">
        <f t="shared" si="48"/>
        <v>0</v>
      </c>
      <c r="AR218" s="18" t="s">
        <v>439</v>
      </c>
      <c r="AT218" s="18" t="s">
        <v>155</v>
      </c>
      <c r="AU218" s="18" t="s">
        <v>100</v>
      </c>
      <c r="AY218" s="18" t="s">
        <v>154</v>
      </c>
      <c r="BE218" s="104">
        <f t="shared" si="49"/>
        <v>0</v>
      </c>
      <c r="BF218" s="104">
        <f t="shared" si="50"/>
        <v>0</v>
      </c>
      <c r="BG218" s="104">
        <f t="shared" si="51"/>
        <v>0</v>
      </c>
      <c r="BH218" s="104">
        <f t="shared" si="52"/>
        <v>0</v>
      </c>
      <c r="BI218" s="104">
        <f t="shared" si="53"/>
        <v>0</v>
      </c>
      <c r="BJ218" s="18" t="s">
        <v>84</v>
      </c>
      <c r="BK218" s="104">
        <f t="shared" si="54"/>
        <v>0</v>
      </c>
      <c r="BL218" s="18" t="s">
        <v>439</v>
      </c>
      <c r="BM218" s="18" t="s">
        <v>444</v>
      </c>
    </row>
    <row r="219" spans="2:65" s="1" customFormat="1" ht="25.5" customHeight="1">
      <c r="B219" s="34"/>
      <c r="C219" s="161" t="s">
        <v>445</v>
      </c>
      <c r="D219" s="161" t="s">
        <v>155</v>
      </c>
      <c r="E219" s="162" t="s">
        <v>446</v>
      </c>
      <c r="F219" s="237" t="s">
        <v>447</v>
      </c>
      <c r="G219" s="237"/>
      <c r="H219" s="237"/>
      <c r="I219" s="237"/>
      <c r="J219" s="163" t="s">
        <v>304</v>
      </c>
      <c r="K219" s="164">
        <v>1</v>
      </c>
      <c r="L219" s="238">
        <v>0</v>
      </c>
      <c r="M219" s="239"/>
      <c r="N219" s="240">
        <f t="shared" si="45"/>
        <v>0</v>
      </c>
      <c r="O219" s="240"/>
      <c r="P219" s="240"/>
      <c r="Q219" s="240"/>
      <c r="R219" s="36"/>
      <c r="T219" s="165" t="s">
        <v>22</v>
      </c>
      <c r="U219" s="43" t="s">
        <v>44</v>
      </c>
      <c r="V219" s="35"/>
      <c r="W219" s="166">
        <f t="shared" si="46"/>
        <v>0</v>
      </c>
      <c r="X219" s="166">
        <v>2.5500000000000002E-3</v>
      </c>
      <c r="Y219" s="166">
        <f t="shared" si="47"/>
        <v>2.5500000000000002E-3</v>
      </c>
      <c r="Z219" s="166">
        <v>0</v>
      </c>
      <c r="AA219" s="167">
        <f t="shared" si="48"/>
        <v>0</v>
      </c>
      <c r="AR219" s="18" t="s">
        <v>196</v>
      </c>
      <c r="AT219" s="18" t="s">
        <v>155</v>
      </c>
      <c r="AU219" s="18" t="s">
        <v>100</v>
      </c>
      <c r="AY219" s="18" t="s">
        <v>154</v>
      </c>
      <c r="BE219" s="104">
        <f t="shared" si="49"/>
        <v>0</v>
      </c>
      <c r="BF219" s="104">
        <f t="shared" si="50"/>
        <v>0</v>
      </c>
      <c r="BG219" s="104">
        <f t="shared" si="51"/>
        <v>0</v>
      </c>
      <c r="BH219" s="104">
        <f t="shared" si="52"/>
        <v>0</v>
      </c>
      <c r="BI219" s="104">
        <f t="shared" si="53"/>
        <v>0</v>
      </c>
      <c r="BJ219" s="18" t="s">
        <v>84</v>
      </c>
      <c r="BK219" s="104">
        <f t="shared" si="54"/>
        <v>0</v>
      </c>
      <c r="BL219" s="18" t="s">
        <v>196</v>
      </c>
      <c r="BM219" s="18" t="s">
        <v>448</v>
      </c>
    </row>
    <row r="220" spans="2:65" s="1" customFormat="1" ht="38.25" customHeight="1">
      <c r="B220" s="34"/>
      <c r="C220" s="168" t="s">
        <v>449</v>
      </c>
      <c r="D220" s="168" t="s">
        <v>207</v>
      </c>
      <c r="E220" s="169" t="s">
        <v>450</v>
      </c>
      <c r="F220" s="241" t="s">
        <v>451</v>
      </c>
      <c r="G220" s="241"/>
      <c r="H220" s="241"/>
      <c r="I220" s="241"/>
      <c r="J220" s="170" t="s">
        <v>210</v>
      </c>
      <c r="K220" s="171">
        <v>1</v>
      </c>
      <c r="L220" s="242">
        <v>0</v>
      </c>
      <c r="M220" s="243"/>
      <c r="N220" s="244">
        <f t="shared" si="45"/>
        <v>0</v>
      </c>
      <c r="O220" s="240"/>
      <c r="P220" s="240"/>
      <c r="Q220" s="240"/>
      <c r="R220" s="36"/>
      <c r="T220" s="165" t="s">
        <v>22</v>
      </c>
      <c r="U220" s="43" t="s">
        <v>44</v>
      </c>
      <c r="V220" s="35"/>
      <c r="W220" s="166">
        <f t="shared" si="46"/>
        <v>0</v>
      </c>
      <c r="X220" s="166">
        <v>0.114</v>
      </c>
      <c r="Y220" s="166">
        <f t="shared" si="47"/>
        <v>0.114</v>
      </c>
      <c r="Z220" s="166">
        <v>0</v>
      </c>
      <c r="AA220" s="167">
        <f t="shared" si="48"/>
        <v>0</v>
      </c>
      <c r="AR220" s="18" t="s">
        <v>211</v>
      </c>
      <c r="AT220" s="18" t="s">
        <v>207</v>
      </c>
      <c r="AU220" s="18" t="s">
        <v>100</v>
      </c>
      <c r="AY220" s="18" t="s">
        <v>154</v>
      </c>
      <c r="BE220" s="104">
        <f t="shared" si="49"/>
        <v>0</v>
      </c>
      <c r="BF220" s="104">
        <f t="shared" si="50"/>
        <v>0</v>
      </c>
      <c r="BG220" s="104">
        <f t="shared" si="51"/>
        <v>0</v>
      </c>
      <c r="BH220" s="104">
        <f t="shared" si="52"/>
        <v>0</v>
      </c>
      <c r="BI220" s="104">
        <f t="shared" si="53"/>
        <v>0</v>
      </c>
      <c r="BJ220" s="18" t="s">
        <v>84</v>
      </c>
      <c r="BK220" s="104">
        <f t="shared" si="54"/>
        <v>0</v>
      </c>
      <c r="BL220" s="18" t="s">
        <v>196</v>
      </c>
      <c r="BM220" s="18" t="s">
        <v>452</v>
      </c>
    </row>
    <row r="221" spans="2:65" s="1" customFormat="1" ht="25.5" customHeight="1">
      <c r="B221" s="34"/>
      <c r="C221" s="161" t="s">
        <v>453</v>
      </c>
      <c r="D221" s="161" t="s">
        <v>155</v>
      </c>
      <c r="E221" s="162" t="s">
        <v>454</v>
      </c>
      <c r="F221" s="237" t="s">
        <v>455</v>
      </c>
      <c r="G221" s="237"/>
      <c r="H221" s="237"/>
      <c r="I221" s="237"/>
      <c r="J221" s="163" t="s">
        <v>234</v>
      </c>
      <c r="K221" s="164">
        <v>1</v>
      </c>
      <c r="L221" s="238">
        <v>0</v>
      </c>
      <c r="M221" s="239"/>
      <c r="N221" s="240">
        <f t="shared" si="45"/>
        <v>0</v>
      </c>
      <c r="O221" s="240"/>
      <c r="P221" s="240"/>
      <c r="Q221" s="240"/>
      <c r="R221" s="36"/>
      <c r="T221" s="165" t="s">
        <v>22</v>
      </c>
      <c r="U221" s="43" t="s">
        <v>44</v>
      </c>
      <c r="V221" s="35"/>
      <c r="W221" s="166">
        <f t="shared" si="46"/>
        <v>0</v>
      </c>
      <c r="X221" s="166">
        <v>0</v>
      </c>
      <c r="Y221" s="166">
        <f t="shared" si="47"/>
        <v>0</v>
      </c>
      <c r="Z221" s="166">
        <v>0</v>
      </c>
      <c r="AA221" s="167">
        <f t="shared" si="48"/>
        <v>0</v>
      </c>
      <c r="AR221" s="18" t="s">
        <v>439</v>
      </c>
      <c r="AT221" s="18" t="s">
        <v>155</v>
      </c>
      <c r="AU221" s="18" t="s">
        <v>100</v>
      </c>
      <c r="AY221" s="18" t="s">
        <v>154</v>
      </c>
      <c r="BE221" s="104">
        <f t="shared" si="49"/>
        <v>0</v>
      </c>
      <c r="BF221" s="104">
        <f t="shared" si="50"/>
        <v>0</v>
      </c>
      <c r="BG221" s="104">
        <f t="shared" si="51"/>
        <v>0</v>
      </c>
      <c r="BH221" s="104">
        <f t="shared" si="52"/>
        <v>0</v>
      </c>
      <c r="BI221" s="104">
        <f t="shared" si="53"/>
        <v>0</v>
      </c>
      <c r="BJ221" s="18" t="s">
        <v>84</v>
      </c>
      <c r="BK221" s="104">
        <f t="shared" si="54"/>
        <v>0</v>
      </c>
      <c r="BL221" s="18" t="s">
        <v>439</v>
      </c>
      <c r="BM221" s="18" t="s">
        <v>456</v>
      </c>
    </row>
    <row r="222" spans="2:65" s="1" customFormat="1" ht="16.5" customHeight="1">
      <c r="B222" s="34"/>
      <c r="C222" s="161" t="s">
        <v>457</v>
      </c>
      <c r="D222" s="161" t="s">
        <v>155</v>
      </c>
      <c r="E222" s="162" t="s">
        <v>458</v>
      </c>
      <c r="F222" s="237" t="s">
        <v>459</v>
      </c>
      <c r="G222" s="237"/>
      <c r="H222" s="237"/>
      <c r="I222" s="237"/>
      <c r="J222" s="163" t="s">
        <v>234</v>
      </c>
      <c r="K222" s="164">
        <v>1</v>
      </c>
      <c r="L222" s="238">
        <v>0</v>
      </c>
      <c r="M222" s="239"/>
      <c r="N222" s="240">
        <f t="shared" si="45"/>
        <v>0</v>
      </c>
      <c r="O222" s="240"/>
      <c r="P222" s="240"/>
      <c r="Q222" s="240"/>
      <c r="R222" s="36"/>
      <c r="T222" s="165" t="s">
        <v>22</v>
      </c>
      <c r="U222" s="43" t="s">
        <v>44</v>
      </c>
      <c r="V222" s="35"/>
      <c r="W222" s="166">
        <f t="shared" si="46"/>
        <v>0</v>
      </c>
      <c r="X222" s="166">
        <v>0</v>
      </c>
      <c r="Y222" s="166">
        <f t="shared" si="47"/>
        <v>0</v>
      </c>
      <c r="Z222" s="166">
        <v>0</v>
      </c>
      <c r="AA222" s="167">
        <f t="shared" si="48"/>
        <v>0</v>
      </c>
      <c r="AR222" s="18" t="s">
        <v>439</v>
      </c>
      <c r="AT222" s="18" t="s">
        <v>155</v>
      </c>
      <c r="AU222" s="18" t="s">
        <v>100</v>
      </c>
      <c r="AY222" s="18" t="s">
        <v>154</v>
      </c>
      <c r="BE222" s="104">
        <f t="shared" si="49"/>
        <v>0</v>
      </c>
      <c r="BF222" s="104">
        <f t="shared" si="50"/>
        <v>0</v>
      </c>
      <c r="BG222" s="104">
        <f t="shared" si="51"/>
        <v>0</v>
      </c>
      <c r="BH222" s="104">
        <f t="shared" si="52"/>
        <v>0</v>
      </c>
      <c r="BI222" s="104">
        <f t="shared" si="53"/>
        <v>0</v>
      </c>
      <c r="BJ222" s="18" t="s">
        <v>84</v>
      </c>
      <c r="BK222" s="104">
        <f t="shared" si="54"/>
        <v>0</v>
      </c>
      <c r="BL222" s="18" t="s">
        <v>439</v>
      </c>
      <c r="BM222" s="18" t="s">
        <v>460</v>
      </c>
    </row>
    <row r="223" spans="2:65" s="9" customFormat="1" ht="29.85" customHeight="1">
      <c r="B223" s="150"/>
      <c r="C223" s="151"/>
      <c r="D223" s="160" t="s">
        <v>118</v>
      </c>
      <c r="E223" s="160"/>
      <c r="F223" s="160"/>
      <c r="G223" s="160"/>
      <c r="H223" s="160"/>
      <c r="I223" s="160"/>
      <c r="J223" s="160"/>
      <c r="K223" s="160"/>
      <c r="L223" s="160"/>
      <c r="M223" s="160"/>
      <c r="N223" s="250">
        <f>BK223</f>
        <v>0</v>
      </c>
      <c r="O223" s="251"/>
      <c r="P223" s="251"/>
      <c r="Q223" s="251"/>
      <c r="R223" s="153"/>
      <c r="T223" s="154"/>
      <c r="U223" s="151"/>
      <c r="V223" s="151"/>
      <c r="W223" s="155">
        <f>SUM(W224:W226)</f>
        <v>0</v>
      </c>
      <c r="X223" s="151"/>
      <c r="Y223" s="155">
        <f>SUM(Y224:Y226)</f>
        <v>1.0659999999999999E-2</v>
      </c>
      <c r="Z223" s="151"/>
      <c r="AA223" s="156">
        <f>SUM(AA224:AA226)</f>
        <v>0</v>
      </c>
      <c r="AR223" s="157" t="s">
        <v>100</v>
      </c>
      <c r="AT223" s="158" t="s">
        <v>78</v>
      </c>
      <c r="AU223" s="158" t="s">
        <v>84</v>
      </c>
      <c r="AY223" s="157" t="s">
        <v>154</v>
      </c>
      <c r="BK223" s="159">
        <f>SUM(BK224:BK226)</f>
        <v>0</v>
      </c>
    </row>
    <row r="224" spans="2:65" s="1" customFormat="1" ht="16.5" customHeight="1">
      <c r="B224" s="34"/>
      <c r="C224" s="161" t="s">
        <v>461</v>
      </c>
      <c r="D224" s="161" t="s">
        <v>155</v>
      </c>
      <c r="E224" s="162" t="s">
        <v>462</v>
      </c>
      <c r="F224" s="237" t="s">
        <v>463</v>
      </c>
      <c r="G224" s="237"/>
      <c r="H224" s="237"/>
      <c r="I224" s="237"/>
      <c r="J224" s="163" t="s">
        <v>304</v>
      </c>
      <c r="K224" s="164">
        <v>1</v>
      </c>
      <c r="L224" s="238">
        <v>0</v>
      </c>
      <c r="M224" s="239"/>
      <c r="N224" s="240">
        <f>ROUND(L224*K224,2)</f>
        <v>0</v>
      </c>
      <c r="O224" s="240"/>
      <c r="P224" s="240"/>
      <c r="Q224" s="240"/>
      <c r="R224" s="36"/>
      <c r="T224" s="165" t="s">
        <v>22</v>
      </c>
      <c r="U224" s="43" t="s">
        <v>44</v>
      </c>
      <c r="V224" s="35"/>
      <c r="W224" s="166">
        <f>V224*K224</f>
        <v>0</v>
      </c>
      <c r="X224" s="166">
        <v>4.4400000000000004E-3</v>
      </c>
      <c r="Y224" s="166">
        <f>X224*K224</f>
        <v>4.4400000000000004E-3</v>
      </c>
      <c r="Z224" s="166">
        <v>0</v>
      </c>
      <c r="AA224" s="167">
        <f>Z224*K224</f>
        <v>0</v>
      </c>
      <c r="AR224" s="18" t="s">
        <v>196</v>
      </c>
      <c r="AT224" s="18" t="s">
        <v>155</v>
      </c>
      <c r="AU224" s="18" t="s">
        <v>100</v>
      </c>
      <c r="AY224" s="18" t="s">
        <v>154</v>
      </c>
      <c r="BE224" s="104">
        <f>IF(U224="základní",N224,0)</f>
        <v>0</v>
      </c>
      <c r="BF224" s="104">
        <f>IF(U224="snížená",N224,0)</f>
        <v>0</v>
      </c>
      <c r="BG224" s="104">
        <f>IF(U224="zákl. přenesená",N224,0)</f>
        <v>0</v>
      </c>
      <c r="BH224" s="104">
        <f>IF(U224="sníž. přenesená",N224,0)</f>
        <v>0</v>
      </c>
      <c r="BI224" s="104">
        <f>IF(U224="nulová",N224,0)</f>
        <v>0</v>
      </c>
      <c r="BJ224" s="18" t="s">
        <v>84</v>
      </c>
      <c r="BK224" s="104">
        <f>ROUND(L224*K224,2)</f>
        <v>0</v>
      </c>
      <c r="BL224" s="18" t="s">
        <v>196</v>
      </c>
      <c r="BM224" s="18" t="s">
        <v>464</v>
      </c>
    </row>
    <row r="225" spans="2:65" s="1" customFormat="1" ht="38.25" customHeight="1">
      <c r="B225" s="34"/>
      <c r="C225" s="161" t="s">
        <v>465</v>
      </c>
      <c r="D225" s="161" t="s">
        <v>155</v>
      </c>
      <c r="E225" s="162" t="s">
        <v>466</v>
      </c>
      <c r="F225" s="237" t="s">
        <v>467</v>
      </c>
      <c r="G225" s="237"/>
      <c r="H225" s="237"/>
      <c r="I225" s="237"/>
      <c r="J225" s="163" t="s">
        <v>304</v>
      </c>
      <c r="K225" s="164">
        <v>1</v>
      </c>
      <c r="L225" s="238">
        <v>0</v>
      </c>
      <c r="M225" s="239"/>
      <c r="N225" s="240">
        <f>ROUND(L225*K225,2)</f>
        <v>0</v>
      </c>
      <c r="O225" s="240"/>
      <c r="P225" s="240"/>
      <c r="Q225" s="240"/>
      <c r="R225" s="36"/>
      <c r="T225" s="165" t="s">
        <v>22</v>
      </c>
      <c r="U225" s="43" t="s">
        <v>44</v>
      </c>
      <c r="V225" s="35"/>
      <c r="W225" s="166">
        <f>V225*K225</f>
        <v>0</v>
      </c>
      <c r="X225" s="166">
        <v>5.5399999999999998E-3</v>
      </c>
      <c r="Y225" s="166">
        <f>X225*K225</f>
        <v>5.5399999999999998E-3</v>
      </c>
      <c r="Z225" s="166">
        <v>0</v>
      </c>
      <c r="AA225" s="167">
        <f>Z225*K225</f>
        <v>0</v>
      </c>
      <c r="AR225" s="18" t="s">
        <v>196</v>
      </c>
      <c r="AT225" s="18" t="s">
        <v>155</v>
      </c>
      <c r="AU225" s="18" t="s">
        <v>100</v>
      </c>
      <c r="AY225" s="18" t="s">
        <v>154</v>
      </c>
      <c r="BE225" s="104">
        <f>IF(U225="základní",N225,0)</f>
        <v>0</v>
      </c>
      <c r="BF225" s="104">
        <f>IF(U225="snížená",N225,0)</f>
        <v>0</v>
      </c>
      <c r="BG225" s="104">
        <f>IF(U225="zákl. přenesená",N225,0)</f>
        <v>0</v>
      </c>
      <c r="BH225" s="104">
        <f>IF(U225="sníž. přenesená",N225,0)</f>
        <v>0</v>
      </c>
      <c r="BI225" s="104">
        <f>IF(U225="nulová",N225,0)</f>
        <v>0</v>
      </c>
      <c r="BJ225" s="18" t="s">
        <v>84</v>
      </c>
      <c r="BK225" s="104">
        <f>ROUND(L225*K225,2)</f>
        <v>0</v>
      </c>
      <c r="BL225" s="18" t="s">
        <v>196</v>
      </c>
      <c r="BM225" s="18" t="s">
        <v>468</v>
      </c>
    </row>
    <row r="226" spans="2:65" s="1" customFormat="1" ht="16.5" customHeight="1">
      <c r="B226" s="34"/>
      <c r="C226" s="161" t="s">
        <v>469</v>
      </c>
      <c r="D226" s="161" t="s">
        <v>155</v>
      </c>
      <c r="E226" s="162" t="s">
        <v>470</v>
      </c>
      <c r="F226" s="237" t="s">
        <v>471</v>
      </c>
      <c r="G226" s="237"/>
      <c r="H226" s="237"/>
      <c r="I226" s="237"/>
      <c r="J226" s="163" t="s">
        <v>234</v>
      </c>
      <c r="K226" s="164">
        <v>1</v>
      </c>
      <c r="L226" s="238">
        <v>0</v>
      </c>
      <c r="M226" s="239"/>
      <c r="N226" s="240">
        <f>ROUND(L226*K226,2)</f>
        <v>0</v>
      </c>
      <c r="O226" s="240"/>
      <c r="P226" s="240"/>
      <c r="Q226" s="240"/>
      <c r="R226" s="36"/>
      <c r="T226" s="165" t="s">
        <v>22</v>
      </c>
      <c r="U226" s="43" t="s">
        <v>44</v>
      </c>
      <c r="V226" s="35"/>
      <c r="W226" s="166">
        <f>V226*K226</f>
        <v>0</v>
      </c>
      <c r="X226" s="166">
        <v>6.8000000000000005E-4</v>
      </c>
      <c r="Y226" s="166">
        <f>X226*K226</f>
        <v>6.8000000000000005E-4</v>
      </c>
      <c r="Z226" s="166">
        <v>0</v>
      </c>
      <c r="AA226" s="167">
        <f>Z226*K226</f>
        <v>0</v>
      </c>
      <c r="AR226" s="18" t="s">
        <v>196</v>
      </c>
      <c r="AT226" s="18" t="s">
        <v>155</v>
      </c>
      <c r="AU226" s="18" t="s">
        <v>100</v>
      </c>
      <c r="AY226" s="18" t="s">
        <v>154</v>
      </c>
      <c r="BE226" s="104">
        <f>IF(U226="základní",N226,0)</f>
        <v>0</v>
      </c>
      <c r="BF226" s="104">
        <f>IF(U226="snížená",N226,0)</f>
        <v>0</v>
      </c>
      <c r="BG226" s="104">
        <f>IF(U226="zákl. přenesená",N226,0)</f>
        <v>0</v>
      </c>
      <c r="BH226" s="104">
        <f>IF(U226="sníž. přenesená",N226,0)</f>
        <v>0</v>
      </c>
      <c r="BI226" s="104">
        <f>IF(U226="nulová",N226,0)</f>
        <v>0</v>
      </c>
      <c r="BJ226" s="18" t="s">
        <v>84</v>
      </c>
      <c r="BK226" s="104">
        <f>ROUND(L226*K226,2)</f>
        <v>0</v>
      </c>
      <c r="BL226" s="18" t="s">
        <v>196</v>
      </c>
      <c r="BM226" s="18" t="s">
        <v>472</v>
      </c>
    </row>
    <row r="227" spans="2:65" s="9" customFormat="1" ht="29.85" customHeight="1">
      <c r="B227" s="150"/>
      <c r="C227" s="151"/>
      <c r="D227" s="160" t="s">
        <v>119</v>
      </c>
      <c r="E227" s="160"/>
      <c r="F227" s="160"/>
      <c r="G227" s="160"/>
      <c r="H227" s="160"/>
      <c r="I227" s="160"/>
      <c r="J227" s="160"/>
      <c r="K227" s="160"/>
      <c r="L227" s="160"/>
      <c r="M227" s="160"/>
      <c r="N227" s="250">
        <f>BK227</f>
        <v>0</v>
      </c>
      <c r="O227" s="251"/>
      <c r="P227" s="251"/>
      <c r="Q227" s="251"/>
      <c r="R227" s="153"/>
      <c r="T227" s="154"/>
      <c r="U227" s="151"/>
      <c r="V227" s="151"/>
      <c r="W227" s="155">
        <f>SUM(W228:W236)</f>
        <v>0</v>
      </c>
      <c r="X227" s="151"/>
      <c r="Y227" s="155">
        <f>SUM(Y228:Y236)</f>
        <v>9.69E-2</v>
      </c>
      <c r="Z227" s="151"/>
      <c r="AA227" s="156">
        <f>SUM(AA228:AA236)</f>
        <v>0</v>
      </c>
      <c r="AR227" s="157" t="s">
        <v>100</v>
      </c>
      <c r="AT227" s="158" t="s">
        <v>78</v>
      </c>
      <c r="AU227" s="158" t="s">
        <v>84</v>
      </c>
      <c r="AY227" s="157" t="s">
        <v>154</v>
      </c>
      <c r="BK227" s="159">
        <f>SUM(BK228:BK236)</f>
        <v>0</v>
      </c>
    </row>
    <row r="228" spans="2:65" s="1" customFormat="1" ht="16.5" customHeight="1">
      <c r="B228" s="34"/>
      <c r="C228" s="161" t="s">
        <v>473</v>
      </c>
      <c r="D228" s="161" t="s">
        <v>155</v>
      </c>
      <c r="E228" s="162" t="s">
        <v>474</v>
      </c>
      <c r="F228" s="237" t="s">
        <v>475</v>
      </c>
      <c r="G228" s="237"/>
      <c r="H228" s="237"/>
      <c r="I228" s="237"/>
      <c r="J228" s="163" t="s">
        <v>167</v>
      </c>
      <c r="K228" s="164">
        <v>25</v>
      </c>
      <c r="L228" s="238">
        <v>0</v>
      </c>
      <c r="M228" s="239"/>
      <c r="N228" s="240">
        <f t="shared" ref="N228:N236" si="55">ROUND(L228*K228,2)</f>
        <v>0</v>
      </c>
      <c r="O228" s="240"/>
      <c r="P228" s="240"/>
      <c r="Q228" s="240"/>
      <c r="R228" s="36"/>
      <c r="T228" s="165" t="s">
        <v>22</v>
      </c>
      <c r="U228" s="43" t="s">
        <v>44</v>
      </c>
      <c r="V228" s="35"/>
      <c r="W228" s="166">
        <f t="shared" ref="W228:W236" si="56">V228*K228</f>
        <v>0</v>
      </c>
      <c r="X228" s="166">
        <v>3.6999999999999999E-4</v>
      </c>
      <c r="Y228" s="166">
        <f t="shared" ref="Y228:Y236" si="57">X228*K228</f>
        <v>9.2499999999999995E-3</v>
      </c>
      <c r="Z228" s="166">
        <v>0</v>
      </c>
      <c r="AA228" s="167">
        <f t="shared" ref="AA228:AA236" si="58">Z228*K228</f>
        <v>0</v>
      </c>
      <c r="AR228" s="18" t="s">
        <v>196</v>
      </c>
      <c r="AT228" s="18" t="s">
        <v>155</v>
      </c>
      <c r="AU228" s="18" t="s">
        <v>100</v>
      </c>
      <c r="AY228" s="18" t="s">
        <v>154</v>
      </c>
      <c r="BE228" s="104">
        <f t="shared" ref="BE228:BE236" si="59">IF(U228="základní",N228,0)</f>
        <v>0</v>
      </c>
      <c r="BF228" s="104">
        <f t="shared" ref="BF228:BF236" si="60">IF(U228="snížená",N228,0)</f>
        <v>0</v>
      </c>
      <c r="BG228" s="104">
        <f t="shared" ref="BG228:BG236" si="61">IF(U228="zákl. přenesená",N228,0)</f>
        <v>0</v>
      </c>
      <c r="BH228" s="104">
        <f t="shared" ref="BH228:BH236" si="62">IF(U228="sníž. přenesená",N228,0)</f>
        <v>0</v>
      </c>
      <c r="BI228" s="104">
        <f t="shared" ref="BI228:BI236" si="63">IF(U228="nulová",N228,0)</f>
        <v>0</v>
      </c>
      <c r="BJ228" s="18" t="s">
        <v>84</v>
      </c>
      <c r="BK228" s="104">
        <f t="shared" ref="BK228:BK236" si="64">ROUND(L228*K228,2)</f>
        <v>0</v>
      </c>
      <c r="BL228" s="18" t="s">
        <v>196</v>
      </c>
      <c r="BM228" s="18" t="s">
        <v>476</v>
      </c>
    </row>
    <row r="229" spans="2:65" s="1" customFormat="1" ht="16.5" customHeight="1">
      <c r="B229" s="34"/>
      <c r="C229" s="161" t="s">
        <v>477</v>
      </c>
      <c r="D229" s="161" t="s">
        <v>155</v>
      </c>
      <c r="E229" s="162" t="s">
        <v>478</v>
      </c>
      <c r="F229" s="237" t="s">
        <v>479</v>
      </c>
      <c r="G229" s="237"/>
      <c r="H229" s="237"/>
      <c r="I229" s="237"/>
      <c r="J229" s="163" t="s">
        <v>167</v>
      </c>
      <c r="K229" s="164">
        <v>32</v>
      </c>
      <c r="L229" s="238">
        <v>0</v>
      </c>
      <c r="M229" s="239"/>
      <c r="N229" s="240">
        <f t="shared" si="55"/>
        <v>0</v>
      </c>
      <c r="O229" s="240"/>
      <c r="P229" s="240"/>
      <c r="Q229" s="240"/>
      <c r="R229" s="36"/>
      <c r="T229" s="165" t="s">
        <v>22</v>
      </c>
      <c r="U229" s="43" t="s">
        <v>44</v>
      </c>
      <c r="V229" s="35"/>
      <c r="W229" s="166">
        <f t="shared" si="56"/>
        <v>0</v>
      </c>
      <c r="X229" s="166">
        <v>5.5999999999999995E-4</v>
      </c>
      <c r="Y229" s="166">
        <f t="shared" si="57"/>
        <v>1.7919999999999998E-2</v>
      </c>
      <c r="Z229" s="166">
        <v>0</v>
      </c>
      <c r="AA229" s="167">
        <f t="shared" si="58"/>
        <v>0</v>
      </c>
      <c r="AR229" s="18" t="s">
        <v>196</v>
      </c>
      <c r="AT229" s="18" t="s">
        <v>155</v>
      </c>
      <c r="AU229" s="18" t="s">
        <v>100</v>
      </c>
      <c r="AY229" s="18" t="s">
        <v>154</v>
      </c>
      <c r="BE229" s="104">
        <f t="shared" si="59"/>
        <v>0</v>
      </c>
      <c r="BF229" s="104">
        <f t="shared" si="60"/>
        <v>0</v>
      </c>
      <c r="BG229" s="104">
        <f t="shared" si="61"/>
        <v>0</v>
      </c>
      <c r="BH229" s="104">
        <f t="shared" si="62"/>
        <v>0</v>
      </c>
      <c r="BI229" s="104">
        <f t="shared" si="63"/>
        <v>0</v>
      </c>
      <c r="BJ229" s="18" t="s">
        <v>84</v>
      </c>
      <c r="BK229" s="104">
        <f t="shared" si="64"/>
        <v>0</v>
      </c>
      <c r="BL229" s="18" t="s">
        <v>196</v>
      </c>
      <c r="BM229" s="18" t="s">
        <v>480</v>
      </c>
    </row>
    <row r="230" spans="2:65" s="1" customFormat="1" ht="16.5" customHeight="1">
      <c r="B230" s="34"/>
      <c r="C230" s="161" t="s">
        <v>481</v>
      </c>
      <c r="D230" s="161" t="s">
        <v>155</v>
      </c>
      <c r="E230" s="162" t="s">
        <v>482</v>
      </c>
      <c r="F230" s="237" t="s">
        <v>483</v>
      </c>
      <c r="G230" s="237"/>
      <c r="H230" s="237"/>
      <c r="I230" s="237"/>
      <c r="J230" s="163" t="s">
        <v>167</v>
      </c>
      <c r="K230" s="164">
        <v>35</v>
      </c>
      <c r="L230" s="238">
        <v>0</v>
      </c>
      <c r="M230" s="239"/>
      <c r="N230" s="240">
        <f t="shared" si="55"/>
        <v>0</v>
      </c>
      <c r="O230" s="240"/>
      <c r="P230" s="240"/>
      <c r="Q230" s="240"/>
      <c r="R230" s="36"/>
      <c r="T230" s="165" t="s">
        <v>22</v>
      </c>
      <c r="U230" s="43" t="s">
        <v>44</v>
      </c>
      <c r="V230" s="35"/>
      <c r="W230" s="166">
        <f t="shared" si="56"/>
        <v>0</v>
      </c>
      <c r="X230" s="166">
        <v>4.4999999999999999E-4</v>
      </c>
      <c r="Y230" s="166">
        <f t="shared" si="57"/>
        <v>1.575E-2</v>
      </c>
      <c r="Z230" s="166">
        <v>0</v>
      </c>
      <c r="AA230" s="167">
        <f t="shared" si="58"/>
        <v>0</v>
      </c>
      <c r="AR230" s="18" t="s">
        <v>196</v>
      </c>
      <c r="AT230" s="18" t="s">
        <v>155</v>
      </c>
      <c r="AU230" s="18" t="s">
        <v>100</v>
      </c>
      <c r="AY230" s="18" t="s">
        <v>154</v>
      </c>
      <c r="BE230" s="104">
        <f t="shared" si="59"/>
        <v>0</v>
      </c>
      <c r="BF230" s="104">
        <f t="shared" si="60"/>
        <v>0</v>
      </c>
      <c r="BG230" s="104">
        <f t="shared" si="61"/>
        <v>0</v>
      </c>
      <c r="BH230" s="104">
        <f t="shared" si="62"/>
        <v>0</v>
      </c>
      <c r="BI230" s="104">
        <f t="shared" si="63"/>
        <v>0</v>
      </c>
      <c r="BJ230" s="18" t="s">
        <v>84</v>
      </c>
      <c r="BK230" s="104">
        <f t="shared" si="64"/>
        <v>0</v>
      </c>
      <c r="BL230" s="18" t="s">
        <v>196</v>
      </c>
      <c r="BM230" s="18" t="s">
        <v>484</v>
      </c>
    </row>
    <row r="231" spans="2:65" s="1" customFormat="1" ht="16.5" customHeight="1">
      <c r="B231" s="34"/>
      <c r="C231" s="161" t="s">
        <v>485</v>
      </c>
      <c r="D231" s="161" t="s">
        <v>155</v>
      </c>
      <c r="E231" s="162" t="s">
        <v>486</v>
      </c>
      <c r="F231" s="237" t="s">
        <v>487</v>
      </c>
      <c r="G231" s="237"/>
      <c r="H231" s="237"/>
      <c r="I231" s="237"/>
      <c r="J231" s="163" t="s">
        <v>167</v>
      </c>
      <c r="K231" s="164">
        <v>36</v>
      </c>
      <c r="L231" s="238">
        <v>0</v>
      </c>
      <c r="M231" s="239"/>
      <c r="N231" s="240">
        <f t="shared" si="55"/>
        <v>0</v>
      </c>
      <c r="O231" s="240"/>
      <c r="P231" s="240"/>
      <c r="Q231" s="240"/>
      <c r="R231" s="36"/>
      <c r="T231" s="165" t="s">
        <v>22</v>
      </c>
      <c r="U231" s="43" t="s">
        <v>44</v>
      </c>
      <c r="V231" s="35"/>
      <c r="W231" s="166">
        <f t="shared" si="56"/>
        <v>0</v>
      </c>
      <c r="X231" s="166">
        <v>6.8999999999999997E-4</v>
      </c>
      <c r="Y231" s="166">
        <f t="shared" si="57"/>
        <v>2.4839999999999997E-2</v>
      </c>
      <c r="Z231" s="166">
        <v>0</v>
      </c>
      <c r="AA231" s="167">
        <f t="shared" si="58"/>
        <v>0</v>
      </c>
      <c r="AR231" s="18" t="s">
        <v>196</v>
      </c>
      <c r="AT231" s="18" t="s">
        <v>155</v>
      </c>
      <c r="AU231" s="18" t="s">
        <v>100</v>
      </c>
      <c r="AY231" s="18" t="s">
        <v>154</v>
      </c>
      <c r="BE231" s="104">
        <f t="shared" si="59"/>
        <v>0</v>
      </c>
      <c r="BF231" s="104">
        <f t="shared" si="60"/>
        <v>0</v>
      </c>
      <c r="BG231" s="104">
        <f t="shared" si="61"/>
        <v>0</v>
      </c>
      <c r="BH231" s="104">
        <f t="shared" si="62"/>
        <v>0</v>
      </c>
      <c r="BI231" s="104">
        <f t="shared" si="63"/>
        <v>0</v>
      </c>
      <c r="BJ231" s="18" t="s">
        <v>84</v>
      </c>
      <c r="BK231" s="104">
        <f t="shared" si="64"/>
        <v>0</v>
      </c>
      <c r="BL231" s="18" t="s">
        <v>196</v>
      </c>
      <c r="BM231" s="18" t="s">
        <v>488</v>
      </c>
    </row>
    <row r="232" spans="2:65" s="1" customFormat="1" ht="16.5" customHeight="1">
      <c r="B232" s="34"/>
      <c r="C232" s="161" t="s">
        <v>489</v>
      </c>
      <c r="D232" s="161" t="s">
        <v>155</v>
      </c>
      <c r="E232" s="162" t="s">
        <v>490</v>
      </c>
      <c r="F232" s="237" t="s">
        <v>491</v>
      </c>
      <c r="G232" s="237"/>
      <c r="H232" s="237"/>
      <c r="I232" s="237"/>
      <c r="J232" s="163" t="s">
        <v>167</v>
      </c>
      <c r="K232" s="164">
        <v>5</v>
      </c>
      <c r="L232" s="238">
        <v>0</v>
      </c>
      <c r="M232" s="239"/>
      <c r="N232" s="240">
        <f t="shared" si="55"/>
        <v>0</v>
      </c>
      <c r="O232" s="240"/>
      <c r="P232" s="240"/>
      <c r="Q232" s="240"/>
      <c r="R232" s="36"/>
      <c r="T232" s="165" t="s">
        <v>22</v>
      </c>
      <c r="U232" s="43" t="s">
        <v>44</v>
      </c>
      <c r="V232" s="35"/>
      <c r="W232" s="166">
        <f t="shared" si="56"/>
        <v>0</v>
      </c>
      <c r="X232" s="166">
        <v>1.0399999999999999E-3</v>
      </c>
      <c r="Y232" s="166">
        <f t="shared" si="57"/>
        <v>5.1999999999999998E-3</v>
      </c>
      <c r="Z232" s="166">
        <v>0</v>
      </c>
      <c r="AA232" s="167">
        <f t="shared" si="58"/>
        <v>0</v>
      </c>
      <c r="AR232" s="18" t="s">
        <v>196</v>
      </c>
      <c r="AT232" s="18" t="s">
        <v>155</v>
      </c>
      <c r="AU232" s="18" t="s">
        <v>100</v>
      </c>
      <c r="AY232" s="18" t="s">
        <v>154</v>
      </c>
      <c r="BE232" s="104">
        <f t="shared" si="59"/>
        <v>0</v>
      </c>
      <c r="BF232" s="104">
        <f t="shared" si="60"/>
        <v>0</v>
      </c>
      <c r="BG232" s="104">
        <f t="shared" si="61"/>
        <v>0</v>
      </c>
      <c r="BH232" s="104">
        <f t="shared" si="62"/>
        <v>0</v>
      </c>
      <c r="BI232" s="104">
        <f t="shared" si="63"/>
        <v>0</v>
      </c>
      <c r="BJ232" s="18" t="s">
        <v>84</v>
      </c>
      <c r="BK232" s="104">
        <f t="shared" si="64"/>
        <v>0</v>
      </c>
      <c r="BL232" s="18" t="s">
        <v>196</v>
      </c>
      <c r="BM232" s="18" t="s">
        <v>492</v>
      </c>
    </row>
    <row r="233" spans="2:65" s="1" customFormat="1" ht="25.5" customHeight="1">
      <c r="B233" s="34"/>
      <c r="C233" s="161" t="s">
        <v>493</v>
      </c>
      <c r="D233" s="161" t="s">
        <v>155</v>
      </c>
      <c r="E233" s="162" t="s">
        <v>494</v>
      </c>
      <c r="F233" s="237" t="s">
        <v>495</v>
      </c>
      <c r="G233" s="237"/>
      <c r="H233" s="237"/>
      <c r="I233" s="237"/>
      <c r="J233" s="163" t="s">
        <v>167</v>
      </c>
      <c r="K233" s="164">
        <v>133</v>
      </c>
      <c r="L233" s="238">
        <v>0</v>
      </c>
      <c r="M233" s="239"/>
      <c r="N233" s="240">
        <f t="shared" si="55"/>
        <v>0</v>
      </c>
      <c r="O233" s="240"/>
      <c r="P233" s="240"/>
      <c r="Q233" s="240"/>
      <c r="R233" s="36"/>
      <c r="T233" s="165" t="s">
        <v>22</v>
      </c>
      <c r="U233" s="43" t="s">
        <v>44</v>
      </c>
      <c r="V233" s="35"/>
      <c r="W233" s="166">
        <f t="shared" si="56"/>
        <v>0</v>
      </c>
      <c r="X233" s="166">
        <v>0</v>
      </c>
      <c r="Y233" s="166">
        <f t="shared" si="57"/>
        <v>0</v>
      </c>
      <c r="Z233" s="166">
        <v>0</v>
      </c>
      <c r="AA233" s="167">
        <f t="shared" si="58"/>
        <v>0</v>
      </c>
      <c r="AR233" s="18" t="s">
        <v>196</v>
      </c>
      <c r="AT233" s="18" t="s">
        <v>155</v>
      </c>
      <c r="AU233" s="18" t="s">
        <v>100</v>
      </c>
      <c r="AY233" s="18" t="s">
        <v>154</v>
      </c>
      <c r="BE233" s="104">
        <f t="shared" si="59"/>
        <v>0</v>
      </c>
      <c r="BF233" s="104">
        <f t="shared" si="60"/>
        <v>0</v>
      </c>
      <c r="BG233" s="104">
        <f t="shared" si="61"/>
        <v>0</v>
      </c>
      <c r="BH233" s="104">
        <f t="shared" si="62"/>
        <v>0</v>
      </c>
      <c r="BI233" s="104">
        <f t="shared" si="63"/>
        <v>0</v>
      </c>
      <c r="BJ233" s="18" t="s">
        <v>84</v>
      </c>
      <c r="BK233" s="104">
        <f t="shared" si="64"/>
        <v>0</v>
      </c>
      <c r="BL233" s="18" t="s">
        <v>196</v>
      </c>
      <c r="BM233" s="18" t="s">
        <v>496</v>
      </c>
    </row>
    <row r="234" spans="2:65" s="1" customFormat="1" ht="38.25" customHeight="1">
      <c r="B234" s="34"/>
      <c r="C234" s="161" t="s">
        <v>497</v>
      </c>
      <c r="D234" s="161" t="s">
        <v>155</v>
      </c>
      <c r="E234" s="162" t="s">
        <v>498</v>
      </c>
      <c r="F234" s="237" t="s">
        <v>499</v>
      </c>
      <c r="G234" s="237"/>
      <c r="H234" s="237"/>
      <c r="I234" s="237"/>
      <c r="J234" s="163" t="s">
        <v>167</v>
      </c>
      <c r="K234" s="164">
        <v>133</v>
      </c>
      <c r="L234" s="238">
        <v>0</v>
      </c>
      <c r="M234" s="239"/>
      <c r="N234" s="240">
        <f t="shared" si="55"/>
        <v>0</v>
      </c>
      <c r="O234" s="240"/>
      <c r="P234" s="240"/>
      <c r="Q234" s="240"/>
      <c r="R234" s="36"/>
      <c r="T234" s="165" t="s">
        <v>22</v>
      </c>
      <c r="U234" s="43" t="s">
        <v>44</v>
      </c>
      <c r="V234" s="35"/>
      <c r="W234" s="166">
        <f t="shared" si="56"/>
        <v>0</v>
      </c>
      <c r="X234" s="166">
        <v>1.8000000000000001E-4</v>
      </c>
      <c r="Y234" s="166">
        <f t="shared" si="57"/>
        <v>2.3940000000000003E-2</v>
      </c>
      <c r="Z234" s="166">
        <v>0</v>
      </c>
      <c r="AA234" s="167">
        <f t="shared" si="58"/>
        <v>0</v>
      </c>
      <c r="AR234" s="18" t="s">
        <v>196</v>
      </c>
      <c r="AT234" s="18" t="s">
        <v>155</v>
      </c>
      <c r="AU234" s="18" t="s">
        <v>100</v>
      </c>
      <c r="AY234" s="18" t="s">
        <v>154</v>
      </c>
      <c r="BE234" s="104">
        <f t="shared" si="59"/>
        <v>0</v>
      </c>
      <c r="BF234" s="104">
        <f t="shared" si="60"/>
        <v>0</v>
      </c>
      <c r="BG234" s="104">
        <f t="shared" si="61"/>
        <v>0</v>
      </c>
      <c r="BH234" s="104">
        <f t="shared" si="62"/>
        <v>0</v>
      </c>
      <c r="BI234" s="104">
        <f t="shared" si="63"/>
        <v>0</v>
      </c>
      <c r="BJ234" s="18" t="s">
        <v>84</v>
      </c>
      <c r="BK234" s="104">
        <f t="shared" si="64"/>
        <v>0</v>
      </c>
      <c r="BL234" s="18" t="s">
        <v>196</v>
      </c>
      <c r="BM234" s="18" t="s">
        <v>500</v>
      </c>
    </row>
    <row r="235" spans="2:65" s="1" customFormat="1" ht="25.5" customHeight="1">
      <c r="B235" s="34"/>
      <c r="C235" s="161" t="s">
        <v>501</v>
      </c>
      <c r="D235" s="161" t="s">
        <v>155</v>
      </c>
      <c r="E235" s="162" t="s">
        <v>502</v>
      </c>
      <c r="F235" s="237" t="s">
        <v>503</v>
      </c>
      <c r="G235" s="237"/>
      <c r="H235" s="237"/>
      <c r="I235" s="237"/>
      <c r="J235" s="163" t="s">
        <v>179</v>
      </c>
      <c r="K235" s="164">
        <v>9.7000000000000003E-2</v>
      </c>
      <c r="L235" s="238">
        <v>0</v>
      </c>
      <c r="M235" s="239"/>
      <c r="N235" s="240">
        <f t="shared" si="55"/>
        <v>0</v>
      </c>
      <c r="O235" s="240"/>
      <c r="P235" s="240"/>
      <c r="Q235" s="240"/>
      <c r="R235" s="36"/>
      <c r="T235" s="165" t="s">
        <v>22</v>
      </c>
      <c r="U235" s="43" t="s">
        <v>44</v>
      </c>
      <c r="V235" s="35"/>
      <c r="W235" s="166">
        <f t="shared" si="56"/>
        <v>0</v>
      </c>
      <c r="X235" s="166">
        <v>0</v>
      </c>
      <c r="Y235" s="166">
        <f t="shared" si="57"/>
        <v>0</v>
      </c>
      <c r="Z235" s="166">
        <v>0</v>
      </c>
      <c r="AA235" s="167">
        <f t="shared" si="58"/>
        <v>0</v>
      </c>
      <c r="AR235" s="18" t="s">
        <v>196</v>
      </c>
      <c r="AT235" s="18" t="s">
        <v>155</v>
      </c>
      <c r="AU235" s="18" t="s">
        <v>100</v>
      </c>
      <c r="AY235" s="18" t="s">
        <v>154</v>
      </c>
      <c r="BE235" s="104">
        <f t="shared" si="59"/>
        <v>0</v>
      </c>
      <c r="BF235" s="104">
        <f t="shared" si="60"/>
        <v>0</v>
      </c>
      <c r="BG235" s="104">
        <f t="shared" si="61"/>
        <v>0</v>
      </c>
      <c r="BH235" s="104">
        <f t="shared" si="62"/>
        <v>0</v>
      </c>
      <c r="BI235" s="104">
        <f t="shared" si="63"/>
        <v>0</v>
      </c>
      <c r="BJ235" s="18" t="s">
        <v>84</v>
      </c>
      <c r="BK235" s="104">
        <f t="shared" si="64"/>
        <v>0</v>
      </c>
      <c r="BL235" s="18" t="s">
        <v>196</v>
      </c>
      <c r="BM235" s="18" t="s">
        <v>504</v>
      </c>
    </row>
    <row r="236" spans="2:65" s="1" customFormat="1" ht="25.5" customHeight="1">
      <c r="B236" s="34"/>
      <c r="C236" s="161" t="s">
        <v>505</v>
      </c>
      <c r="D236" s="161" t="s">
        <v>155</v>
      </c>
      <c r="E236" s="162" t="s">
        <v>506</v>
      </c>
      <c r="F236" s="237" t="s">
        <v>507</v>
      </c>
      <c r="G236" s="237"/>
      <c r="H236" s="237"/>
      <c r="I236" s="237"/>
      <c r="J236" s="163" t="s">
        <v>179</v>
      </c>
      <c r="K236" s="164">
        <v>9.7000000000000003E-2</v>
      </c>
      <c r="L236" s="238">
        <v>0</v>
      </c>
      <c r="M236" s="239"/>
      <c r="N236" s="240">
        <f t="shared" si="55"/>
        <v>0</v>
      </c>
      <c r="O236" s="240"/>
      <c r="P236" s="240"/>
      <c r="Q236" s="240"/>
      <c r="R236" s="36"/>
      <c r="T236" s="165" t="s">
        <v>22</v>
      </c>
      <c r="U236" s="43" t="s">
        <v>44</v>
      </c>
      <c r="V236" s="35"/>
      <c r="W236" s="166">
        <f t="shared" si="56"/>
        <v>0</v>
      </c>
      <c r="X236" s="166">
        <v>0</v>
      </c>
      <c r="Y236" s="166">
        <f t="shared" si="57"/>
        <v>0</v>
      </c>
      <c r="Z236" s="166">
        <v>0</v>
      </c>
      <c r="AA236" s="167">
        <f t="shared" si="58"/>
        <v>0</v>
      </c>
      <c r="AR236" s="18" t="s">
        <v>196</v>
      </c>
      <c r="AT236" s="18" t="s">
        <v>155</v>
      </c>
      <c r="AU236" s="18" t="s">
        <v>100</v>
      </c>
      <c r="AY236" s="18" t="s">
        <v>154</v>
      </c>
      <c r="BE236" s="104">
        <f t="shared" si="59"/>
        <v>0</v>
      </c>
      <c r="BF236" s="104">
        <f t="shared" si="60"/>
        <v>0</v>
      </c>
      <c r="BG236" s="104">
        <f t="shared" si="61"/>
        <v>0</v>
      </c>
      <c r="BH236" s="104">
        <f t="shared" si="62"/>
        <v>0</v>
      </c>
      <c r="BI236" s="104">
        <f t="shared" si="63"/>
        <v>0</v>
      </c>
      <c r="BJ236" s="18" t="s">
        <v>84</v>
      </c>
      <c r="BK236" s="104">
        <f t="shared" si="64"/>
        <v>0</v>
      </c>
      <c r="BL236" s="18" t="s">
        <v>196</v>
      </c>
      <c r="BM236" s="18" t="s">
        <v>508</v>
      </c>
    </row>
    <row r="237" spans="2:65" s="9" customFormat="1" ht="29.85" customHeight="1">
      <c r="B237" s="150"/>
      <c r="C237" s="151"/>
      <c r="D237" s="160" t="s">
        <v>120</v>
      </c>
      <c r="E237" s="160"/>
      <c r="F237" s="160"/>
      <c r="G237" s="160"/>
      <c r="H237" s="160"/>
      <c r="I237" s="160"/>
      <c r="J237" s="160"/>
      <c r="K237" s="160"/>
      <c r="L237" s="160"/>
      <c r="M237" s="160"/>
      <c r="N237" s="250">
        <f>BK237</f>
        <v>0</v>
      </c>
      <c r="O237" s="251"/>
      <c r="P237" s="251"/>
      <c r="Q237" s="251"/>
      <c r="R237" s="153"/>
      <c r="T237" s="154"/>
      <c r="U237" s="151"/>
      <c r="V237" s="151"/>
      <c r="W237" s="155">
        <f>SUM(W238:W247)</f>
        <v>0</v>
      </c>
      <c r="X237" s="151"/>
      <c r="Y237" s="155">
        <f>SUM(Y238:Y247)</f>
        <v>1.9679999999999996E-2</v>
      </c>
      <c r="Z237" s="151"/>
      <c r="AA237" s="156">
        <f>SUM(AA238:AA247)</f>
        <v>0</v>
      </c>
      <c r="AR237" s="157" t="s">
        <v>100</v>
      </c>
      <c r="AT237" s="158" t="s">
        <v>78</v>
      </c>
      <c r="AU237" s="158" t="s">
        <v>84</v>
      </c>
      <c r="AY237" s="157" t="s">
        <v>154</v>
      </c>
      <c r="BK237" s="159">
        <f>SUM(BK238:BK247)</f>
        <v>0</v>
      </c>
    </row>
    <row r="238" spans="2:65" s="1" customFormat="1" ht="16.5" customHeight="1">
      <c r="B238" s="34"/>
      <c r="C238" s="161" t="s">
        <v>509</v>
      </c>
      <c r="D238" s="161" t="s">
        <v>155</v>
      </c>
      <c r="E238" s="162" t="s">
        <v>510</v>
      </c>
      <c r="F238" s="237" t="s">
        <v>511</v>
      </c>
      <c r="G238" s="237"/>
      <c r="H238" s="237"/>
      <c r="I238" s="237"/>
      <c r="J238" s="163" t="s">
        <v>210</v>
      </c>
      <c r="K238" s="164">
        <v>42</v>
      </c>
      <c r="L238" s="238">
        <v>0</v>
      </c>
      <c r="M238" s="239"/>
      <c r="N238" s="240">
        <f t="shared" ref="N238:N247" si="65">ROUND(L238*K238,2)</f>
        <v>0</v>
      </c>
      <c r="O238" s="240"/>
      <c r="P238" s="240"/>
      <c r="Q238" s="240"/>
      <c r="R238" s="36"/>
      <c r="T238" s="165" t="s">
        <v>22</v>
      </c>
      <c r="U238" s="43" t="s">
        <v>44</v>
      </c>
      <c r="V238" s="35"/>
      <c r="W238" s="166">
        <f t="shared" ref="W238:W247" si="66">V238*K238</f>
        <v>0</v>
      </c>
      <c r="X238" s="166">
        <v>2.7999999999999998E-4</v>
      </c>
      <c r="Y238" s="166">
        <f t="shared" ref="Y238:Y247" si="67">X238*K238</f>
        <v>1.176E-2</v>
      </c>
      <c r="Z238" s="166">
        <v>0</v>
      </c>
      <c r="AA238" s="167">
        <f t="shared" ref="AA238:AA247" si="68">Z238*K238</f>
        <v>0</v>
      </c>
      <c r="AR238" s="18" t="s">
        <v>196</v>
      </c>
      <c r="AT238" s="18" t="s">
        <v>155</v>
      </c>
      <c r="AU238" s="18" t="s">
        <v>100</v>
      </c>
      <c r="AY238" s="18" t="s">
        <v>154</v>
      </c>
      <c r="BE238" s="104">
        <f t="shared" ref="BE238:BE247" si="69">IF(U238="základní",N238,0)</f>
        <v>0</v>
      </c>
      <c r="BF238" s="104">
        <f t="shared" ref="BF238:BF247" si="70">IF(U238="snížená",N238,0)</f>
        <v>0</v>
      </c>
      <c r="BG238" s="104">
        <f t="shared" ref="BG238:BG247" si="71">IF(U238="zákl. přenesená",N238,0)</f>
        <v>0</v>
      </c>
      <c r="BH238" s="104">
        <f t="shared" ref="BH238:BH247" si="72">IF(U238="sníž. přenesená",N238,0)</f>
        <v>0</v>
      </c>
      <c r="BI238" s="104">
        <f t="shared" ref="BI238:BI247" si="73">IF(U238="nulová",N238,0)</f>
        <v>0</v>
      </c>
      <c r="BJ238" s="18" t="s">
        <v>84</v>
      </c>
      <c r="BK238" s="104">
        <f t="shared" ref="BK238:BK247" si="74">ROUND(L238*K238,2)</f>
        <v>0</v>
      </c>
      <c r="BL238" s="18" t="s">
        <v>196</v>
      </c>
      <c r="BM238" s="18" t="s">
        <v>512</v>
      </c>
    </row>
    <row r="239" spans="2:65" s="1" customFormat="1" ht="16.5" customHeight="1">
      <c r="B239" s="34"/>
      <c r="C239" s="168" t="s">
        <v>513</v>
      </c>
      <c r="D239" s="168" t="s">
        <v>207</v>
      </c>
      <c r="E239" s="169" t="s">
        <v>514</v>
      </c>
      <c r="F239" s="241" t="s">
        <v>515</v>
      </c>
      <c r="G239" s="241"/>
      <c r="H239" s="241"/>
      <c r="I239" s="241"/>
      <c r="J239" s="170" t="s">
        <v>210</v>
      </c>
      <c r="K239" s="171">
        <v>12</v>
      </c>
      <c r="L239" s="242">
        <v>0</v>
      </c>
      <c r="M239" s="243"/>
      <c r="N239" s="244">
        <f t="shared" si="65"/>
        <v>0</v>
      </c>
      <c r="O239" s="240"/>
      <c r="P239" s="240"/>
      <c r="Q239" s="240"/>
      <c r="R239" s="36"/>
      <c r="T239" s="165" t="s">
        <v>22</v>
      </c>
      <c r="U239" s="43" t="s">
        <v>44</v>
      </c>
      <c r="V239" s="35"/>
      <c r="W239" s="166">
        <f t="shared" si="66"/>
        <v>0</v>
      </c>
      <c r="X239" s="166">
        <v>1.8000000000000001E-4</v>
      </c>
      <c r="Y239" s="166">
        <f t="shared" si="67"/>
        <v>2.16E-3</v>
      </c>
      <c r="Z239" s="166">
        <v>0</v>
      </c>
      <c r="AA239" s="167">
        <f t="shared" si="68"/>
        <v>0</v>
      </c>
      <c r="AR239" s="18" t="s">
        <v>211</v>
      </c>
      <c r="AT239" s="18" t="s">
        <v>207</v>
      </c>
      <c r="AU239" s="18" t="s">
        <v>100</v>
      </c>
      <c r="AY239" s="18" t="s">
        <v>154</v>
      </c>
      <c r="BE239" s="104">
        <f t="shared" si="69"/>
        <v>0</v>
      </c>
      <c r="BF239" s="104">
        <f t="shared" si="70"/>
        <v>0</v>
      </c>
      <c r="BG239" s="104">
        <f t="shared" si="71"/>
        <v>0</v>
      </c>
      <c r="BH239" s="104">
        <f t="shared" si="72"/>
        <v>0</v>
      </c>
      <c r="BI239" s="104">
        <f t="shared" si="73"/>
        <v>0</v>
      </c>
      <c r="BJ239" s="18" t="s">
        <v>84</v>
      </c>
      <c r="BK239" s="104">
        <f t="shared" si="74"/>
        <v>0</v>
      </c>
      <c r="BL239" s="18" t="s">
        <v>196</v>
      </c>
      <c r="BM239" s="18" t="s">
        <v>516</v>
      </c>
    </row>
    <row r="240" spans="2:65" s="1" customFormat="1" ht="16.5" customHeight="1">
      <c r="B240" s="34"/>
      <c r="C240" s="168" t="s">
        <v>517</v>
      </c>
      <c r="D240" s="168" t="s">
        <v>207</v>
      </c>
      <c r="E240" s="169" t="s">
        <v>518</v>
      </c>
      <c r="F240" s="241" t="s">
        <v>519</v>
      </c>
      <c r="G240" s="241"/>
      <c r="H240" s="241"/>
      <c r="I240" s="241"/>
      <c r="J240" s="170" t="s">
        <v>210</v>
      </c>
      <c r="K240" s="171">
        <v>11</v>
      </c>
      <c r="L240" s="242">
        <v>0</v>
      </c>
      <c r="M240" s="243"/>
      <c r="N240" s="244">
        <f t="shared" si="65"/>
        <v>0</v>
      </c>
      <c r="O240" s="240"/>
      <c r="P240" s="240"/>
      <c r="Q240" s="240"/>
      <c r="R240" s="36"/>
      <c r="T240" s="165" t="s">
        <v>22</v>
      </c>
      <c r="U240" s="43" t="s">
        <v>44</v>
      </c>
      <c r="V240" s="35"/>
      <c r="W240" s="166">
        <f t="shared" si="66"/>
        <v>0</v>
      </c>
      <c r="X240" s="166">
        <v>1.8000000000000001E-4</v>
      </c>
      <c r="Y240" s="166">
        <f t="shared" si="67"/>
        <v>1.98E-3</v>
      </c>
      <c r="Z240" s="166">
        <v>0</v>
      </c>
      <c r="AA240" s="167">
        <f t="shared" si="68"/>
        <v>0</v>
      </c>
      <c r="AR240" s="18" t="s">
        <v>211</v>
      </c>
      <c r="AT240" s="18" t="s">
        <v>207</v>
      </c>
      <c r="AU240" s="18" t="s">
        <v>100</v>
      </c>
      <c r="AY240" s="18" t="s">
        <v>154</v>
      </c>
      <c r="BE240" s="104">
        <f t="shared" si="69"/>
        <v>0</v>
      </c>
      <c r="BF240" s="104">
        <f t="shared" si="70"/>
        <v>0</v>
      </c>
      <c r="BG240" s="104">
        <f t="shared" si="71"/>
        <v>0</v>
      </c>
      <c r="BH240" s="104">
        <f t="shared" si="72"/>
        <v>0</v>
      </c>
      <c r="BI240" s="104">
        <f t="shared" si="73"/>
        <v>0</v>
      </c>
      <c r="BJ240" s="18" t="s">
        <v>84</v>
      </c>
      <c r="BK240" s="104">
        <f t="shared" si="74"/>
        <v>0</v>
      </c>
      <c r="BL240" s="18" t="s">
        <v>196</v>
      </c>
      <c r="BM240" s="18" t="s">
        <v>520</v>
      </c>
    </row>
    <row r="241" spans="2:65" s="1" customFormat="1" ht="25.5" customHeight="1">
      <c r="B241" s="34"/>
      <c r="C241" s="168" t="s">
        <v>521</v>
      </c>
      <c r="D241" s="168" t="s">
        <v>207</v>
      </c>
      <c r="E241" s="169" t="s">
        <v>522</v>
      </c>
      <c r="F241" s="241" t="s">
        <v>523</v>
      </c>
      <c r="G241" s="241"/>
      <c r="H241" s="241"/>
      <c r="I241" s="241"/>
      <c r="J241" s="170" t="s">
        <v>210</v>
      </c>
      <c r="K241" s="171">
        <v>12</v>
      </c>
      <c r="L241" s="242">
        <v>0</v>
      </c>
      <c r="M241" s="243"/>
      <c r="N241" s="244">
        <f t="shared" si="65"/>
        <v>0</v>
      </c>
      <c r="O241" s="240"/>
      <c r="P241" s="240"/>
      <c r="Q241" s="240"/>
      <c r="R241" s="36"/>
      <c r="T241" s="165" t="s">
        <v>22</v>
      </c>
      <c r="U241" s="43" t="s">
        <v>44</v>
      </c>
      <c r="V241" s="35"/>
      <c r="W241" s="166">
        <f t="shared" si="66"/>
        <v>0</v>
      </c>
      <c r="X241" s="166">
        <v>1.8000000000000001E-4</v>
      </c>
      <c r="Y241" s="166">
        <f t="shared" si="67"/>
        <v>2.16E-3</v>
      </c>
      <c r="Z241" s="166">
        <v>0</v>
      </c>
      <c r="AA241" s="167">
        <f t="shared" si="68"/>
        <v>0</v>
      </c>
      <c r="AR241" s="18" t="s">
        <v>211</v>
      </c>
      <c r="AT241" s="18" t="s">
        <v>207</v>
      </c>
      <c r="AU241" s="18" t="s">
        <v>100</v>
      </c>
      <c r="AY241" s="18" t="s">
        <v>154</v>
      </c>
      <c r="BE241" s="104">
        <f t="shared" si="69"/>
        <v>0</v>
      </c>
      <c r="BF241" s="104">
        <f t="shared" si="70"/>
        <v>0</v>
      </c>
      <c r="BG241" s="104">
        <f t="shared" si="71"/>
        <v>0</v>
      </c>
      <c r="BH241" s="104">
        <f t="shared" si="72"/>
        <v>0</v>
      </c>
      <c r="BI241" s="104">
        <f t="shared" si="73"/>
        <v>0</v>
      </c>
      <c r="BJ241" s="18" t="s">
        <v>84</v>
      </c>
      <c r="BK241" s="104">
        <f t="shared" si="74"/>
        <v>0</v>
      </c>
      <c r="BL241" s="18" t="s">
        <v>196</v>
      </c>
      <c r="BM241" s="18" t="s">
        <v>524</v>
      </c>
    </row>
    <row r="242" spans="2:65" s="1" customFormat="1" ht="16.5" customHeight="1">
      <c r="B242" s="34"/>
      <c r="C242" s="168" t="s">
        <v>525</v>
      </c>
      <c r="D242" s="168" t="s">
        <v>207</v>
      </c>
      <c r="E242" s="169" t="s">
        <v>526</v>
      </c>
      <c r="F242" s="241" t="s">
        <v>527</v>
      </c>
      <c r="G242" s="241"/>
      <c r="H242" s="241"/>
      <c r="I242" s="241"/>
      <c r="J242" s="170" t="s">
        <v>210</v>
      </c>
      <c r="K242" s="171">
        <v>3</v>
      </c>
      <c r="L242" s="242">
        <v>0</v>
      </c>
      <c r="M242" s="243"/>
      <c r="N242" s="244">
        <f t="shared" si="65"/>
        <v>0</v>
      </c>
      <c r="O242" s="240"/>
      <c r="P242" s="240"/>
      <c r="Q242" s="240"/>
      <c r="R242" s="36"/>
      <c r="T242" s="165" t="s">
        <v>22</v>
      </c>
      <c r="U242" s="43" t="s">
        <v>44</v>
      </c>
      <c r="V242" s="35"/>
      <c r="W242" s="166">
        <f t="shared" si="66"/>
        <v>0</v>
      </c>
      <c r="X242" s="166">
        <v>1.8000000000000001E-4</v>
      </c>
      <c r="Y242" s="166">
        <f t="shared" si="67"/>
        <v>5.4000000000000001E-4</v>
      </c>
      <c r="Z242" s="166">
        <v>0</v>
      </c>
      <c r="AA242" s="167">
        <f t="shared" si="68"/>
        <v>0</v>
      </c>
      <c r="AR242" s="18" t="s">
        <v>211</v>
      </c>
      <c r="AT242" s="18" t="s">
        <v>207</v>
      </c>
      <c r="AU242" s="18" t="s">
        <v>100</v>
      </c>
      <c r="AY242" s="18" t="s">
        <v>154</v>
      </c>
      <c r="BE242" s="104">
        <f t="shared" si="69"/>
        <v>0</v>
      </c>
      <c r="BF242" s="104">
        <f t="shared" si="70"/>
        <v>0</v>
      </c>
      <c r="BG242" s="104">
        <f t="shared" si="71"/>
        <v>0</v>
      </c>
      <c r="BH242" s="104">
        <f t="shared" si="72"/>
        <v>0</v>
      </c>
      <c r="BI242" s="104">
        <f t="shared" si="73"/>
        <v>0</v>
      </c>
      <c r="BJ242" s="18" t="s">
        <v>84</v>
      </c>
      <c r="BK242" s="104">
        <f t="shared" si="74"/>
        <v>0</v>
      </c>
      <c r="BL242" s="18" t="s">
        <v>196</v>
      </c>
      <c r="BM242" s="18" t="s">
        <v>528</v>
      </c>
    </row>
    <row r="243" spans="2:65" s="1" customFormat="1" ht="16.5" customHeight="1">
      <c r="B243" s="34"/>
      <c r="C243" s="168" t="s">
        <v>529</v>
      </c>
      <c r="D243" s="168" t="s">
        <v>207</v>
      </c>
      <c r="E243" s="169" t="s">
        <v>530</v>
      </c>
      <c r="F243" s="241" t="s">
        <v>531</v>
      </c>
      <c r="G243" s="241"/>
      <c r="H243" s="241"/>
      <c r="I243" s="241"/>
      <c r="J243" s="170" t="s">
        <v>210</v>
      </c>
      <c r="K243" s="171">
        <v>2</v>
      </c>
      <c r="L243" s="242">
        <v>0</v>
      </c>
      <c r="M243" s="243"/>
      <c r="N243" s="244">
        <f t="shared" si="65"/>
        <v>0</v>
      </c>
      <c r="O243" s="240"/>
      <c r="P243" s="240"/>
      <c r="Q243" s="240"/>
      <c r="R243" s="36"/>
      <c r="T243" s="165" t="s">
        <v>22</v>
      </c>
      <c r="U243" s="43" t="s">
        <v>44</v>
      </c>
      <c r="V243" s="35"/>
      <c r="W243" s="166">
        <f t="shared" si="66"/>
        <v>0</v>
      </c>
      <c r="X243" s="166">
        <v>1.8000000000000001E-4</v>
      </c>
      <c r="Y243" s="166">
        <f t="shared" si="67"/>
        <v>3.6000000000000002E-4</v>
      </c>
      <c r="Z243" s="166">
        <v>0</v>
      </c>
      <c r="AA243" s="167">
        <f t="shared" si="68"/>
        <v>0</v>
      </c>
      <c r="AR243" s="18" t="s">
        <v>211</v>
      </c>
      <c r="AT243" s="18" t="s">
        <v>207</v>
      </c>
      <c r="AU243" s="18" t="s">
        <v>100</v>
      </c>
      <c r="AY243" s="18" t="s">
        <v>154</v>
      </c>
      <c r="BE243" s="104">
        <f t="shared" si="69"/>
        <v>0</v>
      </c>
      <c r="BF243" s="104">
        <f t="shared" si="70"/>
        <v>0</v>
      </c>
      <c r="BG243" s="104">
        <f t="shared" si="71"/>
        <v>0</v>
      </c>
      <c r="BH243" s="104">
        <f t="shared" si="72"/>
        <v>0</v>
      </c>
      <c r="BI243" s="104">
        <f t="shared" si="73"/>
        <v>0</v>
      </c>
      <c r="BJ243" s="18" t="s">
        <v>84</v>
      </c>
      <c r="BK243" s="104">
        <f t="shared" si="74"/>
        <v>0</v>
      </c>
      <c r="BL243" s="18" t="s">
        <v>196</v>
      </c>
      <c r="BM243" s="18" t="s">
        <v>532</v>
      </c>
    </row>
    <row r="244" spans="2:65" s="1" customFormat="1" ht="16.5" customHeight="1">
      <c r="B244" s="34"/>
      <c r="C244" s="168" t="s">
        <v>533</v>
      </c>
      <c r="D244" s="168" t="s">
        <v>207</v>
      </c>
      <c r="E244" s="169" t="s">
        <v>534</v>
      </c>
      <c r="F244" s="241" t="s">
        <v>535</v>
      </c>
      <c r="G244" s="241"/>
      <c r="H244" s="241"/>
      <c r="I244" s="241"/>
      <c r="J244" s="170" t="s">
        <v>210</v>
      </c>
      <c r="K244" s="171">
        <v>1</v>
      </c>
      <c r="L244" s="242">
        <v>0</v>
      </c>
      <c r="M244" s="243"/>
      <c r="N244" s="244">
        <f t="shared" si="65"/>
        <v>0</v>
      </c>
      <c r="O244" s="240"/>
      <c r="P244" s="240"/>
      <c r="Q244" s="240"/>
      <c r="R244" s="36"/>
      <c r="T244" s="165" t="s">
        <v>22</v>
      </c>
      <c r="U244" s="43" t="s">
        <v>44</v>
      </c>
      <c r="V244" s="35"/>
      <c r="W244" s="166">
        <f t="shared" si="66"/>
        <v>0</v>
      </c>
      <c r="X244" s="166">
        <v>1.8000000000000001E-4</v>
      </c>
      <c r="Y244" s="166">
        <f t="shared" si="67"/>
        <v>1.8000000000000001E-4</v>
      </c>
      <c r="Z244" s="166">
        <v>0</v>
      </c>
      <c r="AA244" s="167">
        <f t="shared" si="68"/>
        <v>0</v>
      </c>
      <c r="AR244" s="18" t="s">
        <v>211</v>
      </c>
      <c r="AT244" s="18" t="s">
        <v>207</v>
      </c>
      <c r="AU244" s="18" t="s">
        <v>100</v>
      </c>
      <c r="AY244" s="18" t="s">
        <v>154</v>
      </c>
      <c r="BE244" s="104">
        <f t="shared" si="69"/>
        <v>0</v>
      </c>
      <c r="BF244" s="104">
        <f t="shared" si="70"/>
        <v>0</v>
      </c>
      <c r="BG244" s="104">
        <f t="shared" si="71"/>
        <v>0</v>
      </c>
      <c r="BH244" s="104">
        <f t="shared" si="72"/>
        <v>0</v>
      </c>
      <c r="BI244" s="104">
        <f t="shared" si="73"/>
        <v>0</v>
      </c>
      <c r="BJ244" s="18" t="s">
        <v>84</v>
      </c>
      <c r="BK244" s="104">
        <f t="shared" si="74"/>
        <v>0</v>
      </c>
      <c r="BL244" s="18" t="s">
        <v>196</v>
      </c>
      <c r="BM244" s="18" t="s">
        <v>536</v>
      </c>
    </row>
    <row r="245" spans="2:65" s="1" customFormat="1" ht="16.5" customHeight="1">
      <c r="B245" s="34"/>
      <c r="C245" s="168" t="s">
        <v>537</v>
      </c>
      <c r="D245" s="168" t="s">
        <v>207</v>
      </c>
      <c r="E245" s="169" t="s">
        <v>538</v>
      </c>
      <c r="F245" s="241" t="s">
        <v>539</v>
      </c>
      <c r="G245" s="241"/>
      <c r="H245" s="241"/>
      <c r="I245" s="241"/>
      <c r="J245" s="170" t="s">
        <v>210</v>
      </c>
      <c r="K245" s="171">
        <v>1</v>
      </c>
      <c r="L245" s="242">
        <v>0</v>
      </c>
      <c r="M245" s="243"/>
      <c r="N245" s="244">
        <f t="shared" si="65"/>
        <v>0</v>
      </c>
      <c r="O245" s="240"/>
      <c r="P245" s="240"/>
      <c r="Q245" s="240"/>
      <c r="R245" s="36"/>
      <c r="T245" s="165" t="s">
        <v>22</v>
      </c>
      <c r="U245" s="43" t="s">
        <v>44</v>
      </c>
      <c r="V245" s="35"/>
      <c r="W245" s="166">
        <f t="shared" si="66"/>
        <v>0</v>
      </c>
      <c r="X245" s="166">
        <v>5.4000000000000001E-4</v>
      </c>
      <c r="Y245" s="166">
        <f t="shared" si="67"/>
        <v>5.4000000000000001E-4</v>
      </c>
      <c r="Z245" s="166">
        <v>0</v>
      </c>
      <c r="AA245" s="167">
        <f t="shared" si="68"/>
        <v>0</v>
      </c>
      <c r="AR245" s="18" t="s">
        <v>211</v>
      </c>
      <c r="AT245" s="18" t="s">
        <v>207</v>
      </c>
      <c r="AU245" s="18" t="s">
        <v>100</v>
      </c>
      <c r="AY245" s="18" t="s">
        <v>154</v>
      </c>
      <c r="BE245" s="104">
        <f t="shared" si="69"/>
        <v>0</v>
      </c>
      <c r="BF245" s="104">
        <f t="shared" si="70"/>
        <v>0</v>
      </c>
      <c r="BG245" s="104">
        <f t="shared" si="71"/>
        <v>0</v>
      </c>
      <c r="BH245" s="104">
        <f t="shared" si="72"/>
        <v>0</v>
      </c>
      <c r="BI245" s="104">
        <f t="shared" si="73"/>
        <v>0</v>
      </c>
      <c r="BJ245" s="18" t="s">
        <v>84</v>
      </c>
      <c r="BK245" s="104">
        <f t="shared" si="74"/>
        <v>0</v>
      </c>
      <c r="BL245" s="18" t="s">
        <v>196</v>
      </c>
      <c r="BM245" s="18" t="s">
        <v>540</v>
      </c>
    </row>
    <row r="246" spans="2:65" s="1" customFormat="1" ht="25.5" customHeight="1">
      <c r="B246" s="34"/>
      <c r="C246" s="161" t="s">
        <v>541</v>
      </c>
      <c r="D246" s="161" t="s">
        <v>155</v>
      </c>
      <c r="E246" s="162" t="s">
        <v>542</v>
      </c>
      <c r="F246" s="237" t="s">
        <v>543</v>
      </c>
      <c r="G246" s="237"/>
      <c r="H246" s="237"/>
      <c r="I246" s="237"/>
      <c r="J246" s="163" t="s">
        <v>179</v>
      </c>
      <c r="K246" s="164">
        <v>0.02</v>
      </c>
      <c r="L246" s="238">
        <v>0</v>
      </c>
      <c r="M246" s="239"/>
      <c r="N246" s="240">
        <f t="shared" si="65"/>
        <v>0</v>
      </c>
      <c r="O246" s="240"/>
      <c r="P246" s="240"/>
      <c r="Q246" s="240"/>
      <c r="R246" s="36"/>
      <c r="T246" s="165" t="s">
        <v>22</v>
      </c>
      <c r="U246" s="43" t="s">
        <v>44</v>
      </c>
      <c r="V246" s="35"/>
      <c r="W246" s="166">
        <f t="shared" si="66"/>
        <v>0</v>
      </c>
      <c r="X246" s="166">
        <v>0</v>
      </c>
      <c r="Y246" s="166">
        <f t="shared" si="67"/>
        <v>0</v>
      </c>
      <c r="Z246" s="166">
        <v>0</v>
      </c>
      <c r="AA246" s="167">
        <f t="shared" si="68"/>
        <v>0</v>
      </c>
      <c r="AR246" s="18" t="s">
        <v>196</v>
      </c>
      <c r="AT246" s="18" t="s">
        <v>155</v>
      </c>
      <c r="AU246" s="18" t="s">
        <v>100</v>
      </c>
      <c r="AY246" s="18" t="s">
        <v>154</v>
      </c>
      <c r="BE246" s="104">
        <f t="shared" si="69"/>
        <v>0</v>
      </c>
      <c r="BF246" s="104">
        <f t="shared" si="70"/>
        <v>0</v>
      </c>
      <c r="BG246" s="104">
        <f t="shared" si="71"/>
        <v>0</v>
      </c>
      <c r="BH246" s="104">
        <f t="shared" si="72"/>
        <v>0</v>
      </c>
      <c r="BI246" s="104">
        <f t="shared" si="73"/>
        <v>0</v>
      </c>
      <c r="BJ246" s="18" t="s">
        <v>84</v>
      </c>
      <c r="BK246" s="104">
        <f t="shared" si="74"/>
        <v>0</v>
      </c>
      <c r="BL246" s="18" t="s">
        <v>196</v>
      </c>
      <c r="BM246" s="18" t="s">
        <v>544</v>
      </c>
    </row>
    <row r="247" spans="2:65" s="1" customFormat="1" ht="25.5" customHeight="1">
      <c r="B247" s="34"/>
      <c r="C247" s="161" t="s">
        <v>545</v>
      </c>
      <c r="D247" s="161" t="s">
        <v>155</v>
      </c>
      <c r="E247" s="162" t="s">
        <v>546</v>
      </c>
      <c r="F247" s="237" t="s">
        <v>547</v>
      </c>
      <c r="G247" s="237"/>
      <c r="H247" s="237"/>
      <c r="I247" s="237"/>
      <c r="J247" s="163" t="s">
        <v>179</v>
      </c>
      <c r="K247" s="164">
        <v>0.02</v>
      </c>
      <c r="L247" s="238">
        <v>0</v>
      </c>
      <c r="M247" s="239"/>
      <c r="N247" s="240">
        <f t="shared" si="65"/>
        <v>0</v>
      </c>
      <c r="O247" s="240"/>
      <c r="P247" s="240"/>
      <c r="Q247" s="240"/>
      <c r="R247" s="36"/>
      <c r="T247" s="165" t="s">
        <v>22</v>
      </c>
      <c r="U247" s="43" t="s">
        <v>44</v>
      </c>
      <c r="V247" s="35"/>
      <c r="W247" s="166">
        <f t="shared" si="66"/>
        <v>0</v>
      </c>
      <c r="X247" s="166">
        <v>0</v>
      </c>
      <c r="Y247" s="166">
        <f t="shared" si="67"/>
        <v>0</v>
      </c>
      <c r="Z247" s="166">
        <v>0</v>
      </c>
      <c r="AA247" s="167">
        <f t="shared" si="68"/>
        <v>0</v>
      </c>
      <c r="AR247" s="18" t="s">
        <v>196</v>
      </c>
      <c r="AT247" s="18" t="s">
        <v>155</v>
      </c>
      <c r="AU247" s="18" t="s">
        <v>100</v>
      </c>
      <c r="AY247" s="18" t="s">
        <v>154</v>
      </c>
      <c r="BE247" s="104">
        <f t="shared" si="69"/>
        <v>0</v>
      </c>
      <c r="BF247" s="104">
        <f t="shared" si="70"/>
        <v>0</v>
      </c>
      <c r="BG247" s="104">
        <f t="shared" si="71"/>
        <v>0</v>
      </c>
      <c r="BH247" s="104">
        <f t="shared" si="72"/>
        <v>0</v>
      </c>
      <c r="BI247" s="104">
        <f t="shared" si="73"/>
        <v>0</v>
      </c>
      <c r="BJ247" s="18" t="s">
        <v>84</v>
      </c>
      <c r="BK247" s="104">
        <f t="shared" si="74"/>
        <v>0</v>
      </c>
      <c r="BL247" s="18" t="s">
        <v>196</v>
      </c>
      <c r="BM247" s="18" t="s">
        <v>548</v>
      </c>
    </row>
    <row r="248" spans="2:65" s="9" customFormat="1" ht="29.85" customHeight="1">
      <c r="B248" s="150"/>
      <c r="C248" s="151"/>
      <c r="D248" s="160" t="s">
        <v>121</v>
      </c>
      <c r="E248" s="160"/>
      <c r="F248" s="160"/>
      <c r="G248" s="160"/>
      <c r="H248" s="160"/>
      <c r="I248" s="160"/>
      <c r="J248" s="160"/>
      <c r="K248" s="160"/>
      <c r="L248" s="160"/>
      <c r="M248" s="160"/>
      <c r="N248" s="250">
        <f>BK248</f>
        <v>0</v>
      </c>
      <c r="O248" s="251"/>
      <c r="P248" s="251"/>
      <c r="Q248" s="251"/>
      <c r="R248" s="153"/>
      <c r="T248" s="154"/>
      <c r="U248" s="151"/>
      <c r="V248" s="151"/>
      <c r="W248" s="155">
        <f>SUM(W249:W257)</f>
        <v>0</v>
      </c>
      <c r="X248" s="151"/>
      <c r="Y248" s="155">
        <f>SUM(Y249:Y257)</f>
        <v>1.1329317999999999</v>
      </c>
      <c r="Z248" s="151"/>
      <c r="AA248" s="156">
        <f>SUM(AA249:AA257)</f>
        <v>0</v>
      </c>
      <c r="AR248" s="157" t="s">
        <v>100</v>
      </c>
      <c r="AT248" s="158" t="s">
        <v>78</v>
      </c>
      <c r="AU248" s="158" t="s">
        <v>84</v>
      </c>
      <c r="AY248" s="157" t="s">
        <v>154</v>
      </c>
      <c r="BK248" s="159">
        <f>SUM(BK249:BK257)</f>
        <v>0</v>
      </c>
    </row>
    <row r="249" spans="2:65" s="1" customFormat="1" ht="38.25" customHeight="1">
      <c r="B249" s="34"/>
      <c r="C249" s="161" t="s">
        <v>549</v>
      </c>
      <c r="D249" s="161" t="s">
        <v>155</v>
      </c>
      <c r="E249" s="162" t="s">
        <v>550</v>
      </c>
      <c r="F249" s="237" t="s">
        <v>551</v>
      </c>
      <c r="G249" s="237"/>
      <c r="H249" s="237"/>
      <c r="I249" s="237"/>
      <c r="J249" s="163" t="s">
        <v>158</v>
      </c>
      <c r="K249" s="164">
        <v>0.78</v>
      </c>
      <c r="L249" s="238">
        <v>0</v>
      </c>
      <c r="M249" s="239"/>
      <c r="N249" s="240">
        <f t="shared" ref="N249:N257" si="75">ROUND(L249*K249,2)</f>
        <v>0</v>
      </c>
      <c r="O249" s="240"/>
      <c r="P249" s="240"/>
      <c r="Q249" s="240"/>
      <c r="R249" s="36"/>
      <c r="T249" s="165" t="s">
        <v>22</v>
      </c>
      <c r="U249" s="43" t="s">
        <v>44</v>
      </c>
      <c r="V249" s="35"/>
      <c r="W249" s="166">
        <f t="shared" ref="W249:W257" si="76">V249*K249</f>
        <v>0</v>
      </c>
      <c r="X249" s="166">
        <v>2.4289999999999999E-2</v>
      </c>
      <c r="Y249" s="166">
        <f t="shared" ref="Y249:Y257" si="77">X249*K249</f>
        <v>1.89462E-2</v>
      </c>
      <c r="Z249" s="166">
        <v>0</v>
      </c>
      <c r="AA249" s="167">
        <f t="shared" ref="AA249:AA257" si="78">Z249*K249</f>
        <v>0</v>
      </c>
      <c r="AR249" s="18" t="s">
        <v>196</v>
      </c>
      <c r="AT249" s="18" t="s">
        <v>155</v>
      </c>
      <c r="AU249" s="18" t="s">
        <v>100</v>
      </c>
      <c r="AY249" s="18" t="s">
        <v>154</v>
      </c>
      <c r="BE249" s="104">
        <f t="shared" ref="BE249:BE257" si="79">IF(U249="základní",N249,0)</f>
        <v>0</v>
      </c>
      <c r="BF249" s="104">
        <f t="shared" ref="BF249:BF257" si="80">IF(U249="snížená",N249,0)</f>
        <v>0</v>
      </c>
      <c r="BG249" s="104">
        <f t="shared" ref="BG249:BG257" si="81">IF(U249="zákl. přenesená",N249,0)</f>
        <v>0</v>
      </c>
      <c r="BH249" s="104">
        <f t="shared" ref="BH249:BH257" si="82">IF(U249="sníž. přenesená",N249,0)</f>
        <v>0</v>
      </c>
      <c r="BI249" s="104">
        <f t="shared" ref="BI249:BI257" si="83">IF(U249="nulová",N249,0)</f>
        <v>0</v>
      </c>
      <c r="BJ249" s="18" t="s">
        <v>84</v>
      </c>
      <c r="BK249" s="104">
        <f t="shared" ref="BK249:BK257" si="84">ROUND(L249*K249,2)</f>
        <v>0</v>
      </c>
      <c r="BL249" s="18" t="s">
        <v>196</v>
      </c>
      <c r="BM249" s="18" t="s">
        <v>552</v>
      </c>
    </row>
    <row r="250" spans="2:65" s="1" customFormat="1" ht="38.25" customHeight="1">
      <c r="B250" s="34"/>
      <c r="C250" s="161" t="s">
        <v>553</v>
      </c>
      <c r="D250" s="161" t="s">
        <v>155</v>
      </c>
      <c r="E250" s="162" t="s">
        <v>554</v>
      </c>
      <c r="F250" s="237" t="s">
        <v>555</v>
      </c>
      <c r="G250" s="237"/>
      <c r="H250" s="237"/>
      <c r="I250" s="237"/>
      <c r="J250" s="163" t="s">
        <v>158</v>
      </c>
      <c r="K250" s="164">
        <v>48.26</v>
      </c>
      <c r="L250" s="238">
        <v>0</v>
      </c>
      <c r="M250" s="239"/>
      <c r="N250" s="240">
        <f t="shared" si="75"/>
        <v>0</v>
      </c>
      <c r="O250" s="240"/>
      <c r="P250" s="240"/>
      <c r="Q250" s="240"/>
      <c r="R250" s="36"/>
      <c r="T250" s="165" t="s">
        <v>22</v>
      </c>
      <c r="U250" s="43" t="s">
        <v>44</v>
      </c>
      <c r="V250" s="35"/>
      <c r="W250" s="166">
        <f t="shared" si="76"/>
        <v>0</v>
      </c>
      <c r="X250" s="166">
        <v>2.256E-2</v>
      </c>
      <c r="Y250" s="166">
        <f t="shared" si="77"/>
        <v>1.0887456</v>
      </c>
      <c r="Z250" s="166">
        <v>0</v>
      </c>
      <c r="AA250" s="167">
        <f t="shared" si="78"/>
        <v>0</v>
      </c>
      <c r="AR250" s="18" t="s">
        <v>196</v>
      </c>
      <c r="AT250" s="18" t="s">
        <v>155</v>
      </c>
      <c r="AU250" s="18" t="s">
        <v>100</v>
      </c>
      <c r="AY250" s="18" t="s">
        <v>154</v>
      </c>
      <c r="BE250" s="104">
        <f t="shared" si="79"/>
        <v>0</v>
      </c>
      <c r="BF250" s="104">
        <f t="shared" si="80"/>
        <v>0</v>
      </c>
      <c r="BG250" s="104">
        <f t="shared" si="81"/>
        <v>0</v>
      </c>
      <c r="BH250" s="104">
        <f t="shared" si="82"/>
        <v>0</v>
      </c>
      <c r="BI250" s="104">
        <f t="shared" si="83"/>
        <v>0</v>
      </c>
      <c r="BJ250" s="18" t="s">
        <v>84</v>
      </c>
      <c r="BK250" s="104">
        <f t="shared" si="84"/>
        <v>0</v>
      </c>
      <c r="BL250" s="18" t="s">
        <v>196</v>
      </c>
      <c r="BM250" s="18" t="s">
        <v>556</v>
      </c>
    </row>
    <row r="251" spans="2:65" s="1" customFormat="1" ht="25.5" customHeight="1">
      <c r="B251" s="34"/>
      <c r="C251" s="161" t="s">
        <v>557</v>
      </c>
      <c r="D251" s="161" t="s">
        <v>155</v>
      </c>
      <c r="E251" s="162" t="s">
        <v>558</v>
      </c>
      <c r="F251" s="237" t="s">
        <v>559</v>
      </c>
      <c r="G251" s="237"/>
      <c r="H251" s="237"/>
      <c r="I251" s="237"/>
      <c r="J251" s="163" t="s">
        <v>210</v>
      </c>
      <c r="K251" s="164">
        <v>1</v>
      </c>
      <c r="L251" s="238">
        <v>0</v>
      </c>
      <c r="M251" s="239"/>
      <c r="N251" s="240">
        <f t="shared" si="75"/>
        <v>0</v>
      </c>
      <c r="O251" s="240"/>
      <c r="P251" s="240"/>
      <c r="Q251" s="240"/>
      <c r="R251" s="36"/>
      <c r="T251" s="165" t="s">
        <v>22</v>
      </c>
      <c r="U251" s="43" t="s">
        <v>44</v>
      </c>
      <c r="V251" s="35"/>
      <c r="W251" s="166">
        <f t="shared" si="76"/>
        <v>0</v>
      </c>
      <c r="X251" s="166">
        <v>0</v>
      </c>
      <c r="Y251" s="166">
        <f t="shared" si="77"/>
        <v>0</v>
      </c>
      <c r="Z251" s="166">
        <v>0</v>
      </c>
      <c r="AA251" s="167">
        <f t="shared" si="78"/>
        <v>0</v>
      </c>
      <c r="AR251" s="18" t="s">
        <v>196</v>
      </c>
      <c r="AT251" s="18" t="s">
        <v>155</v>
      </c>
      <c r="AU251" s="18" t="s">
        <v>100</v>
      </c>
      <c r="AY251" s="18" t="s">
        <v>154</v>
      </c>
      <c r="BE251" s="104">
        <f t="shared" si="79"/>
        <v>0</v>
      </c>
      <c r="BF251" s="104">
        <f t="shared" si="80"/>
        <v>0</v>
      </c>
      <c r="BG251" s="104">
        <f t="shared" si="81"/>
        <v>0</v>
      </c>
      <c r="BH251" s="104">
        <f t="shared" si="82"/>
        <v>0</v>
      </c>
      <c r="BI251" s="104">
        <f t="shared" si="83"/>
        <v>0</v>
      </c>
      <c r="BJ251" s="18" t="s">
        <v>84</v>
      </c>
      <c r="BK251" s="104">
        <f t="shared" si="84"/>
        <v>0</v>
      </c>
      <c r="BL251" s="18" t="s">
        <v>196</v>
      </c>
      <c r="BM251" s="18" t="s">
        <v>560</v>
      </c>
    </row>
    <row r="252" spans="2:65" s="1" customFormat="1" ht="16.5" customHeight="1">
      <c r="B252" s="34"/>
      <c r="C252" s="168" t="s">
        <v>561</v>
      </c>
      <c r="D252" s="168" t="s">
        <v>207</v>
      </c>
      <c r="E252" s="169" t="s">
        <v>562</v>
      </c>
      <c r="F252" s="241" t="s">
        <v>563</v>
      </c>
      <c r="G252" s="241"/>
      <c r="H252" s="241"/>
      <c r="I252" s="241"/>
      <c r="J252" s="170" t="s">
        <v>210</v>
      </c>
      <c r="K252" s="171">
        <v>1</v>
      </c>
      <c r="L252" s="242">
        <v>0</v>
      </c>
      <c r="M252" s="243"/>
      <c r="N252" s="244">
        <f t="shared" si="75"/>
        <v>0</v>
      </c>
      <c r="O252" s="240"/>
      <c r="P252" s="240"/>
      <c r="Q252" s="240"/>
      <c r="R252" s="36"/>
      <c r="T252" s="165" t="s">
        <v>22</v>
      </c>
      <c r="U252" s="43" t="s">
        <v>44</v>
      </c>
      <c r="V252" s="35"/>
      <c r="W252" s="166">
        <f t="shared" si="76"/>
        <v>0</v>
      </c>
      <c r="X252" s="166">
        <v>2.5100000000000001E-2</v>
      </c>
      <c r="Y252" s="166">
        <f t="shared" si="77"/>
        <v>2.5100000000000001E-2</v>
      </c>
      <c r="Z252" s="166">
        <v>0</v>
      </c>
      <c r="AA252" s="167">
        <f t="shared" si="78"/>
        <v>0</v>
      </c>
      <c r="AR252" s="18" t="s">
        <v>211</v>
      </c>
      <c r="AT252" s="18" t="s">
        <v>207</v>
      </c>
      <c r="AU252" s="18" t="s">
        <v>100</v>
      </c>
      <c r="AY252" s="18" t="s">
        <v>154</v>
      </c>
      <c r="BE252" s="104">
        <f t="shared" si="79"/>
        <v>0</v>
      </c>
      <c r="BF252" s="104">
        <f t="shared" si="80"/>
        <v>0</v>
      </c>
      <c r="BG252" s="104">
        <f t="shared" si="81"/>
        <v>0</v>
      </c>
      <c r="BH252" s="104">
        <f t="shared" si="82"/>
        <v>0</v>
      </c>
      <c r="BI252" s="104">
        <f t="shared" si="83"/>
        <v>0</v>
      </c>
      <c r="BJ252" s="18" t="s">
        <v>84</v>
      </c>
      <c r="BK252" s="104">
        <f t="shared" si="84"/>
        <v>0</v>
      </c>
      <c r="BL252" s="18" t="s">
        <v>196</v>
      </c>
      <c r="BM252" s="18" t="s">
        <v>564</v>
      </c>
    </row>
    <row r="253" spans="2:65" s="1" customFormat="1" ht="16.5" customHeight="1">
      <c r="B253" s="34"/>
      <c r="C253" s="161" t="s">
        <v>565</v>
      </c>
      <c r="D253" s="161" t="s">
        <v>155</v>
      </c>
      <c r="E253" s="162" t="s">
        <v>566</v>
      </c>
      <c r="F253" s="237" t="s">
        <v>567</v>
      </c>
      <c r="G253" s="237"/>
      <c r="H253" s="237"/>
      <c r="I253" s="237"/>
      <c r="J253" s="163" t="s">
        <v>210</v>
      </c>
      <c r="K253" s="164">
        <v>1</v>
      </c>
      <c r="L253" s="238">
        <v>0</v>
      </c>
      <c r="M253" s="239"/>
      <c r="N253" s="240">
        <f t="shared" si="75"/>
        <v>0</v>
      </c>
      <c r="O253" s="240"/>
      <c r="P253" s="240"/>
      <c r="Q253" s="240"/>
      <c r="R253" s="36"/>
      <c r="T253" s="165" t="s">
        <v>22</v>
      </c>
      <c r="U253" s="43" t="s">
        <v>44</v>
      </c>
      <c r="V253" s="35"/>
      <c r="W253" s="166">
        <f t="shared" si="76"/>
        <v>0</v>
      </c>
      <c r="X253" s="166">
        <v>0</v>
      </c>
      <c r="Y253" s="166">
        <f t="shared" si="77"/>
        <v>0</v>
      </c>
      <c r="Z253" s="166">
        <v>0</v>
      </c>
      <c r="AA253" s="167">
        <f t="shared" si="78"/>
        <v>0</v>
      </c>
      <c r="AR253" s="18" t="s">
        <v>196</v>
      </c>
      <c r="AT253" s="18" t="s">
        <v>155</v>
      </c>
      <c r="AU253" s="18" t="s">
        <v>100</v>
      </c>
      <c r="AY253" s="18" t="s">
        <v>154</v>
      </c>
      <c r="BE253" s="104">
        <f t="shared" si="79"/>
        <v>0</v>
      </c>
      <c r="BF253" s="104">
        <f t="shared" si="80"/>
        <v>0</v>
      </c>
      <c r="BG253" s="104">
        <f t="shared" si="81"/>
        <v>0</v>
      </c>
      <c r="BH253" s="104">
        <f t="shared" si="82"/>
        <v>0</v>
      </c>
      <c r="BI253" s="104">
        <f t="shared" si="83"/>
        <v>0</v>
      </c>
      <c r="BJ253" s="18" t="s">
        <v>84</v>
      </c>
      <c r="BK253" s="104">
        <f t="shared" si="84"/>
        <v>0</v>
      </c>
      <c r="BL253" s="18" t="s">
        <v>196</v>
      </c>
      <c r="BM253" s="18" t="s">
        <v>568</v>
      </c>
    </row>
    <row r="254" spans="2:65" s="1" customFormat="1" ht="16.5" customHeight="1">
      <c r="B254" s="34"/>
      <c r="C254" s="168" t="s">
        <v>569</v>
      </c>
      <c r="D254" s="168" t="s">
        <v>207</v>
      </c>
      <c r="E254" s="169" t="s">
        <v>570</v>
      </c>
      <c r="F254" s="241" t="s">
        <v>571</v>
      </c>
      <c r="G254" s="241"/>
      <c r="H254" s="241"/>
      <c r="I254" s="241"/>
      <c r="J254" s="170" t="s">
        <v>210</v>
      </c>
      <c r="K254" s="171">
        <v>1</v>
      </c>
      <c r="L254" s="242">
        <v>0</v>
      </c>
      <c r="M254" s="243"/>
      <c r="N254" s="244">
        <f t="shared" si="75"/>
        <v>0</v>
      </c>
      <c r="O254" s="240"/>
      <c r="P254" s="240"/>
      <c r="Q254" s="240"/>
      <c r="R254" s="36"/>
      <c r="T254" s="165" t="s">
        <v>22</v>
      </c>
      <c r="U254" s="43" t="s">
        <v>44</v>
      </c>
      <c r="V254" s="35"/>
      <c r="W254" s="166">
        <f t="shared" si="76"/>
        <v>0</v>
      </c>
      <c r="X254" s="166">
        <v>6.9999999999999994E-5</v>
      </c>
      <c r="Y254" s="166">
        <f t="shared" si="77"/>
        <v>6.9999999999999994E-5</v>
      </c>
      <c r="Z254" s="166">
        <v>0</v>
      </c>
      <c r="AA254" s="167">
        <f t="shared" si="78"/>
        <v>0</v>
      </c>
      <c r="AR254" s="18" t="s">
        <v>211</v>
      </c>
      <c r="AT254" s="18" t="s">
        <v>207</v>
      </c>
      <c r="AU254" s="18" t="s">
        <v>100</v>
      </c>
      <c r="AY254" s="18" t="s">
        <v>154</v>
      </c>
      <c r="BE254" s="104">
        <f t="shared" si="79"/>
        <v>0</v>
      </c>
      <c r="BF254" s="104">
        <f t="shared" si="80"/>
        <v>0</v>
      </c>
      <c r="BG254" s="104">
        <f t="shared" si="81"/>
        <v>0</v>
      </c>
      <c r="BH254" s="104">
        <f t="shared" si="82"/>
        <v>0</v>
      </c>
      <c r="BI254" s="104">
        <f t="shared" si="83"/>
        <v>0</v>
      </c>
      <c r="BJ254" s="18" t="s">
        <v>84</v>
      </c>
      <c r="BK254" s="104">
        <f t="shared" si="84"/>
        <v>0</v>
      </c>
      <c r="BL254" s="18" t="s">
        <v>196</v>
      </c>
      <c r="BM254" s="18" t="s">
        <v>572</v>
      </c>
    </row>
    <row r="255" spans="2:65" s="1" customFormat="1" ht="16.5" customHeight="1">
      <c r="B255" s="34"/>
      <c r="C255" s="168" t="s">
        <v>573</v>
      </c>
      <c r="D255" s="168" t="s">
        <v>207</v>
      </c>
      <c r="E255" s="169" t="s">
        <v>574</v>
      </c>
      <c r="F255" s="241" t="s">
        <v>575</v>
      </c>
      <c r="G255" s="241"/>
      <c r="H255" s="241"/>
      <c r="I255" s="241"/>
      <c r="J255" s="170" t="s">
        <v>210</v>
      </c>
      <c r="K255" s="171">
        <v>1</v>
      </c>
      <c r="L255" s="242">
        <v>0</v>
      </c>
      <c r="M255" s="243"/>
      <c r="N255" s="244">
        <f t="shared" si="75"/>
        <v>0</v>
      </c>
      <c r="O255" s="240"/>
      <c r="P255" s="240"/>
      <c r="Q255" s="240"/>
      <c r="R255" s="36"/>
      <c r="T255" s="165" t="s">
        <v>22</v>
      </c>
      <c r="U255" s="43" t="s">
        <v>44</v>
      </c>
      <c r="V255" s="35"/>
      <c r="W255" s="166">
        <f t="shared" si="76"/>
        <v>0</v>
      </c>
      <c r="X255" s="166">
        <v>6.9999999999999994E-5</v>
      </c>
      <c r="Y255" s="166">
        <f t="shared" si="77"/>
        <v>6.9999999999999994E-5</v>
      </c>
      <c r="Z255" s="166">
        <v>0</v>
      </c>
      <c r="AA255" s="167">
        <f t="shared" si="78"/>
        <v>0</v>
      </c>
      <c r="AR255" s="18" t="s">
        <v>211</v>
      </c>
      <c r="AT255" s="18" t="s">
        <v>207</v>
      </c>
      <c r="AU255" s="18" t="s">
        <v>100</v>
      </c>
      <c r="AY255" s="18" t="s">
        <v>154</v>
      </c>
      <c r="BE255" s="104">
        <f t="shared" si="79"/>
        <v>0</v>
      </c>
      <c r="BF255" s="104">
        <f t="shared" si="80"/>
        <v>0</v>
      </c>
      <c r="BG255" s="104">
        <f t="shared" si="81"/>
        <v>0</v>
      </c>
      <c r="BH255" s="104">
        <f t="shared" si="82"/>
        <v>0</v>
      </c>
      <c r="BI255" s="104">
        <f t="shared" si="83"/>
        <v>0</v>
      </c>
      <c r="BJ255" s="18" t="s">
        <v>84</v>
      </c>
      <c r="BK255" s="104">
        <f t="shared" si="84"/>
        <v>0</v>
      </c>
      <c r="BL255" s="18" t="s">
        <v>196</v>
      </c>
      <c r="BM255" s="18" t="s">
        <v>576</v>
      </c>
    </row>
    <row r="256" spans="2:65" s="1" customFormat="1" ht="25.5" customHeight="1">
      <c r="B256" s="34"/>
      <c r="C256" s="161" t="s">
        <v>577</v>
      </c>
      <c r="D256" s="161" t="s">
        <v>155</v>
      </c>
      <c r="E256" s="162" t="s">
        <v>578</v>
      </c>
      <c r="F256" s="237" t="s">
        <v>579</v>
      </c>
      <c r="G256" s="237"/>
      <c r="H256" s="237"/>
      <c r="I256" s="237"/>
      <c r="J256" s="163" t="s">
        <v>179</v>
      </c>
      <c r="K256" s="164">
        <v>1.133</v>
      </c>
      <c r="L256" s="238">
        <v>0</v>
      </c>
      <c r="M256" s="239"/>
      <c r="N256" s="240">
        <f t="shared" si="75"/>
        <v>0</v>
      </c>
      <c r="O256" s="240"/>
      <c r="P256" s="240"/>
      <c r="Q256" s="240"/>
      <c r="R256" s="36"/>
      <c r="T256" s="165" t="s">
        <v>22</v>
      </c>
      <c r="U256" s="43" t="s">
        <v>44</v>
      </c>
      <c r="V256" s="35"/>
      <c r="W256" s="166">
        <f t="shared" si="76"/>
        <v>0</v>
      </c>
      <c r="X256" s="166">
        <v>0</v>
      </c>
      <c r="Y256" s="166">
        <f t="shared" si="77"/>
        <v>0</v>
      </c>
      <c r="Z256" s="166">
        <v>0</v>
      </c>
      <c r="AA256" s="167">
        <f t="shared" si="78"/>
        <v>0</v>
      </c>
      <c r="AR256" s="18" t="s">
        <v>196</v>
      </c>
      <c r="AT256" s="18" t="s">
        <v>155</v>
      </c>
      <c r="AU256" s="18" t="s">
        <v>100</v>
      </c>
      <c r="AY256" s="18" t="s">
        <v>154</v>
      </c>
      <c r="BE256" s="104">
        <f t="shared" si="79"/>
        <v>0</v>
      </c>
      <c r="BF256" s="104">
        <f t="shared" si="80"/>
        <v>0</v>
      </c>
      <c r="BG256" s="104">
        <f t="shared" si="81"/>
        <v>0</v>
      </c>
      <c r="BH256" s="104">
        <f t="shared" si="82"/>
        <v>0</v>
      </c>
      <c r="BI256" s="104">
        <f t="shared" si="83"/>
        <v>0</v>
      </c>
      <c r="BJ256" s="18" t="s">
        <v>84</v>
      </c>
      <c r="BK256" s="104">
        <f t="shared" si="84"/>
        <v>0</v>
      </c>
      <c r="BL256" s="18" t="s">
        <v>196</v>
      </c>
      <c r="BM256" s="18" t="s">
        <v>580</v>
      </c>
    </row>
    <row r="257" spans="2:65" s="1" customFormat="1" ht="25.5" customHeight="1">
      <c r="B257" s="34"/>
      <c r="C257" s="161" t="s">
        <v>581</v>
      </c>
      <c r="D257" s="161" t="s">
        <v>155</v>
      </c>
      <c r="E257" s="162" t="s">
        <v>582</v>
      </c>
      <c r="F257" s="237" t="s">
        <v>583</v>
      </c>
      <c r="G257" s="237"/>
      <c r="H257" s="237"/>
      <c r="I257" s="237"/>
      <c r="J257" s="163" t="s">
        <v>179</v>
      </c>
      <c r="K257" s="164">
        <v>1.133</v>
      </c>
      <c r="L257" s="238">
        <v>0</v>
      </c>
      <c r="M257" s="239"/>
      <c r="N257" s="240">
        <f t="shared" si="75"/>
        <v>0</v>
      </c>
      <c r="O257" s="240"/>
      <c r="P257" s="240"/>
      <c r="Q257" s="240"/>
      <c r="R257" s="36"/>
      <c r="T257" s="165" t="s">
        <v>22</v>
      </c>
      <c r="U257" s="43" t="s">
        <v>44</v>
      </c>
      <c r="V257" s="35"/>
      <c r="W257" s="166">
        <f t="shared" si="76"/>
        <v>0</v>
      </c>
      <c r="X257" s="166">
        <v>0</v>
      </c>
      <c r="Y257" s="166">
        <f t="shared" si="77"/>
        <v>0</v>
      </c>
      <c r="Z257" s="166">
        <v>0</v>
      </c>
      <c r="AA257" s="167">
        <f t="shared" si="78"/>
        <v>0</v>
      </c>
      <c r="AR257" s="18" t="s">
        <v>196</v>
      </c>
      <c r="AT257" s="18" t="s">
        <v>155</v>
      </c>
      <c r="AU257" s="18" t="s">
        <v>100</v>
      </c>
      <c r="AY257" s="18" t="s">
        <v>154</v>
      </c>
      <c r="BE257" s="104">
        <f t="shared" si="79"/>
        <v>0</v>
      </c>
      <c r="BF257" s="104">
        <f t="shared" si="80"/>
        <v>0</v>
      </c>
      <c r="BG257" s="104">
        <f t="shared" si="81"/>
        <v>0</v>
      </c>
      <c r="BH257" s="104">
        <f t="shared" si="82"/>
        <v>0</v>
      </c>
      <c r="BI257" s="104">
        <f t="shared" si="83"/>
        <v>0</v>
      </c>
      <c r="BJ257" s="18" t="s">
        <v>84</v>
      </c>
      <c r="BK257" s="104">
        <f t="shared" si="84"/>
        <v>0</v>
      </c>
      <c r="BL257" s="18" t="s">
        <v>196</v>
      </c>
      <c r="BM257" s="18" t="s">
        <v>584</v>
      </c>
    </row>
    <row r="258" spans="2:65" s="9" customFormat="1" ht="29.85" customHeight="1">
      <c r="B258" s="150"/>
      <c r="C258" s="151"/>
      <c r="D258" s="160" t="s">
        <v>122</v>
      </c>
      <c r="E258" s="160"/>
      <c r="F258" s="160"/>
      <c r="G258" s="160"/>
      <c r="H258" s="160"/>
      <c r="I258" s="160"/>
      <c r="J258" s="160"/>
      <c r="K258" s="160"/>
      <c r="L258" s="160"/>
      <c r="M258" s="160"/>
      <c r="N258" s="250">
        <f>BK258</f>
        <v>0</v>
      </c>
      <c r="O258" s="251"/>
      <c r="P258" s="251"/>
      <c r="Q258" s="251"/>
      <c r="R258" s="153"/>
      <c r="T258" s="154"/>
      <c r="U258" s="151"/>
      <c r="V258" s="151"/>
      <c r="W258" s="155">
        <f>SUM(W259:W261)</f>
        <v>0</v>
      </c>
      <c r="X258" s="151"/>
      <c r="Y258" s="155">
        <f>SUM(Y259:Y261)</f>
        <v>3.9000000000000003E-3</v>
      </c>
      <c r="Z258" s="151"/>
      <c r="AA258" s="156">
        <f>SUM(AA259:AA261)</f>
        <v>0</v>
      </c>
      <c r="AR258" s="157" t="s">
        <v>100</v>
      </c>
      <c r="AT258" s="158" t="s">
        <v>78</v>
      </c>
      <c r="AU258" s="158" t="s">
        <v>84</v>
      </c>
      <c r="AY258" s="157" t="s">
        <v>154</v>
      </c>
      <c r="BK258" s="159">
        <f>SUM(BK259:BK261)</f>
        <v>0</v>
      </c>
    </row>
    <row r="259" spans="2:65" s="1" customFormat="1" ht="16.5" customHeight="1">
      <c r="B259" s="34"/>
      <c r="C259" s="161" t="s">
        <v>585</v>
      </c>
      <c r="D259" s="161" t="s">
        <v>155</v>
      </c>
      <c r="E259" s="162" t="s">
        <v>586</v>
      </c>
      <c r="F259" s="237" t="s">
        <v>587</v>
      </c>
      <c r="G259" s="237"/>
      <c r="H259" s="237"/>
      <c r="I259" s="237"/>
      <c r="J259" s="163" t="s">
        <v>210</v>
      </c>
      <c r="K259" s="164">
        <v>1</v>
      </c>
      <c r="L259" s="238">
        <v>0</v>
      </c>
      <c r="M259" s="239"/>
      <c r="N259" s="240">
        <f>ROUND(L259*K259,2)</f>
        <v>0</v>
      </c>
      <c r="O259" s="240"/>
      <c r="P259" s="240"/>
      <c r="Q259" s="240"/>
      <c r="R259" s="36"/>
      <c r="T259" s="165" t="s">
        <v>22</v>
      </c>
      <c r="U259" s="43" t="s">
        <v>44</v>
      </c>
      <c r="V259" s="35"/>
      <c r="W259" s="166">
        <f>V259*K259</f>
        <v>0</v>
      </c>
      <c r="X259" s="166">
        <v>0</v>
      </c>
      <c r="Y259" s="166">
        <f>X259*K259</f>
        <v>0</v>
      </c>
      <c r="Z259" s="166">
        <v>0</v>
      </c>
      <c r="AA259" s="167">
        <f>Z259*K259</f>
        <v>0</v>
      </c>
      <c r="AR259" s="18" t="s">
        <v>196</v>
      </c>
      <c r="AT259" s="18" t="s">
        <v>155</v>
      </c>
      <c r="AU259" s="18" t="s">
        <v>100</v>
      </c>
      <c r="AY259" s="18" t="s">
        <v>154</v>
      </c>
      <c r="BE259" s="104">
        <f>IF(U259="základní",N259,0)</f>
        <v>0</v>
      </c>
      <c r="BF259" s="104">
        <f>IF(U259="snížená",N259,0)</f>
        <v>0</v>
      </c>
      <c r="BG259" s="104">
        <f>IF(U259="zákl. přenesená",N259,0)</f>
        <v>0</v>
      </c>
      <c r="BH259" s="104">
        <f>IF(U259="sníž. přenesená",N259,0)</f>
        <v>0</v>
      </c>
      <c r="BI259" s="104">
        <f>IF(U259="nulová",N259,0)</f>
        <v>0</v>
      </c>
      <c r="BJ259" s="18" t="s">
        <v>84</v>
      </c>
      <c r="BK259" s="104">
        <f>ROUND(L259*K259,2)</f>
        <v>0</v>
      </c>
      <c r="BL259" s="18" t="s">
        <v>196</v>
      </c>
      <c r="BM259" s="18" t="s">
        <v>588</v>
      </c>
    </row>
    <row r="260" spans="2:65" s="1" customFormat="1" ht="16.5" customHeight="1">
      <c r="B260" s="34"/>
      <c r="C260" s="168" t="s">
        <v>589</v>
      </c>
      <c r="D260" s="168" t="s">
        <v>207</v>
      </c>
      <c r="E260" s="169" t="s">
        <v>590</v>
      </c>
      <c r="F260" s="241" t="s">
        <v>591</v>
      </c>
      <c r="G260" s="241"/>
      <c r="H260" s="241"/>
      <c r="I260" s="241"/>
      <c r="J260" s="170" t="s">
        <v>210</v>
      </c>
      <c r="K260" s="171">
        <v>1</v>
      </c>
      <c r="L260" s="242">
        <v>0</v>
      </c>
      <c r="M260" s="243"/>
      <c r="N260" s="244">
        <f>ROUND(L260*K260,2)</f>
        <v>0</v>
      </c>
      <c r="O260" s="240"/>
      <c r="P260" s="240"/>
      <c r="Q260" s="240"/>
      <c r="R260" s="36"/>
      <c r="T260" s="165" t="s">
        <v>22</v>
      </c>
      <c r="U260" s="43" t="s">
        <v>44</v>
      </c>
      <c r="V260" s="35"/>
      <c r="W260" s="166">
        <f>V260*K260</f>
        <v>0</v>
      </c>
      <c r="X260" s="166">
        <v>4.0000000000000002E-4</v>
      </c>
      <c r="Y260" s="166">
        <f>X260*K260</f>
        <v>4.0000000000000002E-4</v>
      </c>
      <c r="Z260" s="166">
        <v>0</v>
      </c>
      <c r="AA260" s="167">
        <f>Z260*K260</f>
        <v>0</v>
      </c>
      <c r="AR260" s="18" t="s">
        <v>211</v>
      </c>
      <c r="AT260" s="18" t="s">
        <v>207</v>
      </c>
      <c r="AU260" s="18" t="s">
        <v>100</v>
      </c>
      <c r="AY260" s="18" t="s">
        <v>154</v>
      </c>
      <c r="BE260" s="104">
        <f>IF(U260="základní",N260,0)</f>
        <v>0</v>
      </c>
      <c r="BF260" s="104">
        <f>IF(U260="snížená",N260,0)</f>
        <v>0</v>
      </c>
      <c r="BG260" s="104">
        <f>IF(U260="zákl. přenesená",N260,0)</f>
        <v>0</v>
      </c>
      <c r="BH260" s="104">
        <f>IF(U260="sníž. přenesená",N260,0)</f>
        <v>0</v>
      </c>
      <c r="BI260" s="104">
        <f>IF(U260="nulová",N260,0)</f>
        <v>0</v>
      </c>
      <c r="BJ260" s="18" t="s">
        <v>84</v>
      </c>
      <c r="BK260" s="104">
        <f>ROUND(L260*K260,2)</f>
        <v>0</v>
      </c>
      <c r="BL260" s="18" t="s">
        <v>196</v>
      </c>
      <c r="BM260" s="18" t="s">
        <v>592</v>
      </c>
    </row>
    <row r="261" spans="2:65" s="1" customFormat="1" ht="16.5" customHeight="1">
      <c r="B261" s="34"/>
      <c r="C261" s="161" t="s">
        <v>593</v>
      </c>
      <c r="D261" s="161" t="s">
        <v>155</v>
      </c>
      <c r="E261" s="162" t="s">
        <v>594</v>
      </c>
      <c r="F261" s="237" t="s">
        <v>595</v>
      </c>
      <c r="G261" s="237"/>
      <c r="H261" s="237"/>
      <c r="I261" s="237"/>
      <c r="J261" s="163" t="s">
        <v>167</v>
      </c>
      <c r="K261" s="164">
        <v>2</v>
      </c>
      <c r="L261" s="238">
        <v>0</v>
      </c>
      <c r="M261" s="239"/>
      <c r="N261" s="240">
        <f>ROUND(L261*K261,2)</f>
        <v>0</v>
      </c>
      <c r="O261" s="240"/>
      <c r="P261" s="240"/>
      <c r="Q261" s="240"/>
      <c r="R261" s="36"/>
      <c r="T261" s="165" t="s">
        <v>22</v>
      </c>
      <c r="U261" s="43" t="s">
        <v>44</v>
      </c>
      <c r="V261" s="35"/>
      <c r="W261" s="166">
        <f>V261*K261</f>
        <v>0</v>
      </c>
      <c r="X261" s="166">
        <v>1.75E-3</v>
      </c>
      <c r="Y261" s="166">
        <f>X261*K261</f>
        <v>3.5000000000000001E-3</v>
      </c>
      <c r="Z261" s="166">
        <v>0</v>
      </c>
      <c r="AA261" s="167">
        <f>Z261*K261</f>
        <v>0</v>
      </c>
      <c r="AR261" s="18" t="s">
        <v>196</v>
      </c>
      <c r="AT261" s="18" t="s">
        <v>155</v>
      </c>
      <c r="AU261" s="18" t="s">
        <v>100</v>
      </c>
      <c r="AY261" s="18" t="s">
        <v>154</v>
      </c>
      <c r="BE261" s="104">
        <f>IF(U261="základní",N261,0)</f>
        <v>0</v>
      </c>
      <c r="BF261" s="104">
        <f>IF(U261="snížená",N261,0)</f>
        <v>0</v>
      </c>
      <c r="BG261" s="104">
        <f>IF(U261="zákl. přenesená",N261,0)</f>
        <v>0</v>
      </c>
      <c r="BH261" s="104">
        <f>IF(U261="sníž. přenesená",N261,0)</f>
        <v>0</v>
      </c>
      <c r="BI261" s="104">
        <f>IF(U261="nulová",N261,0)</f>
        <v>0</v>
      </c>
      <c r="BJ261" s="18" t="s">
        <v>84</v>
      </c>
      <c r="BK261" s="104">
        <f>ROUND(L261*K261,2)</f>
        <v>0</v>
      </c>
      <c r="BL261" s="18" t="s">
        <v>196</v>
      </c>
      <c r="BM261" s="18" t="s">
        <v>596</v>
      </c>
    </row>
    <row r="262" spans="2:65" s="9" customFormat="1" ht="29.85" customHeight="1">
      <c r="B262" s="150"/>
      <c r="C262" s="151"/>
      <c r="D262" s="160" t="s">
        <v>123</v>
      </c>
      <c r="E262" s="160"/>
      <c r="F262" s="160"/>
      <c r="G262" s="160"/>
      <c r="H262" s="160"/>
      <c r="I262" s="160"/>
      <c r="J262" s="160"/>
      <c r="K262" s="160"/>
      <c r="L262" s="160"/>
      <c r="M262" s="160"/>
      <c r="N262" s="250">
        <f>BK262</f>
        <v>0</v>
      </c>
      <c r="O262" s="251"/>
      <c r="P262" s="251"/>
      <c r="Q262" s="251"/>
      <c r="R262" s="153"/>
      <c r="T262" s="154"/>
      <c r="U262" s="151"/>
      <c r="V262" s="151"/>
      <c r="W262" s="155">
        <f>SUM(W263:W269)</f>
        <v>0</v>
      </c>
      <c r="X262" s="151"/>
      <c r="Y262" s="155">
        <f>SUM(Y263:Y269)</f>
        <v>0.49713049999999998</v>
      </c>
      <c r="Z262" s="151"/>
      <c r="AA262" s="156">
        <f>SUM(AA263:AA269)</f>
        <v>0</v>
      </c>
      <c r="AR262" s="157" t="s">
        <v>100</v>
      </c>
      <c r="AT262" s="158" t="s">
        <v>78</v>
      </c>
      <c r="AU262" s="158" t="s">
        <v>84</v>
      </c>
      <c r="AY262" s="157" t="s">
        <v>154</v>
      </c>
      <c r="BK262" s="159">
        <f>SUM(BK263:BK269)</f>
        <v>0</v>
      </c>
    </row>
    <row r="263" spans="2:65" s="1" customFormat="1" ht="25.5" customHeight="1">
      <c r="B263" s="34"/>
      <c r="C263" s="161" t="s">
        <v>597</v>
      </c>
      <c r="D263" s="161" t="s">
        <v>155</v>
      </c>
      <c r="E263" s="162" t="s">
        <v>598</v>
      </c>
      <c r="F263" s="237" t="s">
        <v>599</v>
      </c>
      <c r="G263" s="237"/>
      <c r="H263" s="237"/>
      <c r="I263" s="237"/>
      <c r="J263" s="163" t="s">
        <v>158</v>
      </c>
      <c r="K263" s="164">
        <v>1.8</v>
      </c>
      <c r="L263" s="238">
        <v>0</v>
      </c>
      <c r="M263" s="239"/>
      <c r="N263" s="240">
        <f t="shared" ref="N263:N269" si="85">ROUND(L263*K263,2)</f>
        <v>0</v>
      </c>
      <c r="O263" s="240"/>
      <c r="P263" s="240"/>
      <c r="Q263" s="240"/>
      <c r="R263" s="36"/>
      <c r="T263" s="165" t="s">
        <v>22</v>
      </c>
      <c r="U263" s="43" t="s">
        <v>44</v>
      </c>
      <c r="V263" s="35"/>
      <c r="W263" s="166">
        <f t="shared" ref="W263:W269" si="86">V263*K263</f>
        <v>0</v>
      </c>
      <c r="X263" s="166">
        <v>2.5659999999999999E-2</v>
      </c>
      <c r="Y263" s="166">
        <f t="shared" ref="Y263:Y269" si="87">X263*K263</f>
        <v>4.6188E-2</v>
      </c>
      <c r="Z263" s="166">
        <v>0</v>
      </c>
      <c r="AA263" s="167">
        <f t="shared" ref="AA263:AA269" si="88">Z263*K263</f>
        <v>0</v>
      </c>
      <c r="AR263" s="18" t="s">
        <v>196</v>
      </c>
      <c r="AT263" s="18" t="s">
        <v>155</v>
      </c>
      <c r="AU263" s="18" t="s">
        <v>100</v>
      </c>
      <c r="AY263" s="18" t="s">
        <v>154</v>
      </c>
      <c r="BE263" s="104">
        <f t="shared" ref="BE263:BE269" si="89">IF(U263="základní",N263,0)</f>
        <v>0</v>
      </c>
      <c r="BF263" s="104">
        <f t="shared" ref="BF263:BF269" si="90">IF(U263="snížená",N263,0)</f>
        <v>0</v>
      </c>
      <c r="BG263" s="104">
        <f t="shared" ref="BG263:BG269" si="91">IF(U263="zákl. přenesená",N263,0)</f>
        <v>0</v>
      </c>
      <c r="BH263" s="104">
        <f t="shared" ref="BH263:BH269" si="92">IF(U263="sníž. přenesená",N263,0)</f>
        <v>0</v>
      </c>
      <c r="BI263" s="104">
        <f t="shared" ref="BI263:BI269" si="93">IF(U263="nulová",N263,0)</f>
        <v>0</v>
      </c>
      <c r="BJ263" s="18" t="s">
        <v>84</v>
      </c>
      <c r="BK263" s="104">
        <f t="shared" ref="BK263:BK269" si="94">ROUND(L263*K263,2)</f>
        <v>0</v>
      </c>
      <c r="BL263" s="18" t="s">
        <v>196</v>
      </c>
      <c r="BM263" s="18" t="s">
        <v>600</v>
      </c>
    </row>
    <row r="264" spans="2:65" s="1" customFormat="1" ht="25.5" customHeight="1">
      <c r="B264" s="34"/>
      <c r="C264" s="161" t="s">
        <v>601</v>
      </c>
      <c r="D264" s="161" t="s">
        <v>155</v>
      </c>
      <c r="E264" s="162" t="s">
        <v>602</v>
      </c>
      <c r="F264" s="237" t="s">
        <v>603</v>
      </c>
      <c r="G264" s="237"/>
      <c r="H264" s="237"/>
      <c r="I264" s="237"/>
      <c r="J264" s="163" t="s">
        <v>210</v>
      </c>
      <c r="K264" s="164">
        <v>1</v>
      </c>
      <c r="L264" s="238">
        <v>0</v>
      </c>
      <c r="M264" s="239"/>
      <c r="N264" s="240">
        <f t="shared" si="85"/>
        <v>0</v>
      </c>
      <c r="O264" s="240"/>
      <c r="P264" s="240"/>
      <c r="Q264" s="240"/>
      <c r="R264" s="36"/>
      <c r="T264" s="165" t="s">
        <v>22</v>
      </c>
      <c r="U264" s="43" t="s">
        <v>44</v>
      </c>
      <c r="V264" s="35"/>
      <c r="W264" s="166">
        <f t="shared" si="86"/>
        <v>0</v>
      </c>
      <c r="X264" s="166">
        <v>2.5659999999999999E-2</v>
      </c>
      <c r="Y264" s="166">
        <f t="shared" si="87"/>
        <v>2.5659999999999999E-2</v>
      </c>
      <c r="Z264" s="166">
        <v>0</v>
      </c>
      <c r="AA264" s="167">
        <f t="shared" si="88"/>
        <v>0</v>
      </c>
      <c r="AR264" s="18" t="s">
        <v>196</v>
      </c>
      <c r="AT264" s="18" t="s">
        <v>155</v>
      </c>
      <c r="AU264" s="18" t="s">
        <v>100</v>
      </c>
      <c r="AY264" s="18" t="s">
        <v>154</v>
      </c>
      <c r="BE264" s="104">
        <f t="shared" si="89"/>
        <v>0</v>
      </c>
      <c r="BF264" s="104">
        <f t="shared" si="90"/>
        <v>0</v>
      </c>
      <c r="BG264" s="104">
        <f t="shared" si="91"/>
        <v>0</v>
      </c>
      <c r="BH264" s="104">
        <f t="shared" si="92"/>
        <v>0</v>
      </c>
      <c r="BI264" s="104">
        <f t="shared" si="93"/>
        <v>0</v>
      </c>
      <c r="BJ264" s="18" t="s">
        <v>84</v>
      </c>
      <c r="BK264" s="104">
        <f t="shared" si="94"/>
        <v>0</v>
      </c>
      <c r="BL264" s="18" t="s">
        <v>196</v>
      </c>
      <c r="BM264" s="18" t="s">
        <v>604</v>
      </c>
    </row>
    <row r="265" spans="2:65" s="1" customFormat="1" ht="25.5" customHeight="1">
      <c r="B265" s="34"/>
      <c r="C265" s="161" t="s">
        <v>605</v>
      </c>
      <c r="D265" s="161" t="s">
        <v>155</v>
      </c>
      <c r="E265" s="162" t="s">
        <v>606</v>
      </c>
      <c r="F265" s="237" t="s">
        <v>607</v>
      </c>
      <c r="G265" s="237"/>
      <c r="H265" s="237"/>
      <c r="I265" s="237"/>
      <c r="J265" s="163" t="s">
        <v>234</v>
      </c>
      <c r="K265" s="164">
        <v>1</v>
      </c>
      <c r="L265" s="238">
        <v>0</v>
      </c>
      <c r="M265" s="239"/>
      <c r="N265" s="240">
        <f t="shared" si="85"/>
        <v>0</v>
      </c>
      <c r="O265" s="240"/>
      <c r="P265" s="240"/>
      <c r="Q265" s="240"/>
      <c r="R265" s="36"/>
      <c r="T265" s="165" t="s">
        <v>22</v>
      </c>
      <c r="U265" s="43" t="s">
        <v>44</v>
      </c>
      <c r="V265" s="35"/>
      <c r="W265" s="166">
        <f t="shared" si="86"/>
        <v>0</v>
      </c>
      <c r="X265" s="166">
        <v>2.5659999999999999E-2</v>
      </c>
      <c r="Y265" s="166">
        <f t="shared" si="87"/>
        <v>2.5659999999999999E-2</v>
      </c>
      <c r="Z265" s="166">
        <v>0</v>
      </c>
      <c r="AA265" s="167">
        <f t="shared" si="88"/>
        <v>0</v>
      </c>
      <c r="AR265" s="18" t="s">
        <v>196</v>
      </c>
      <c r="AT265" s="18" t="s">
        <v>155</v>
      </c>
      <c r="AU265" s="18" t="s">
        <v>100</v>
      </c>
      <c r="AY265" s="18" t="s">
        <v>154</v>
      </c>
      <c r="BE265" s="104">
        <f t="shared" si="89"/>
        <v>0</v>
      </c>
      <c r="BF265" s="104">
        <f t="shared" si="90"/>
        <v>0</v>
      </c>
      <c r="BG265" s="104">
        <f t="shared" si="91"/>
        <v>0</v>
      </c>
      <c r="BH265" s="104">
        <f t="shared" si="92"/>
        <v>0</v>
      </c>
      <c r="BI265" s="104">
        <f t="shared" si="93"/>
        <v>0</v>
      </c>
      <c r="BJ265" s="18" t="s">
        <v>84</v>
      </c>
      <c r="BK265" s="104">
        <f t="shared" si="94"/>
        <v>0</v>
      </c>
      <c r="BL265" s="18" t="s">
        <v>196</v>
      </c>
      <c r="BM265" s="18" t="s">
        <v>608</v>
      </c>
    </row>
    <row r="266" spans="2:65" s="1" customFormat="1" ht="25.5" customHeight="1">
      <c r="B266" s="34"/>
      <c r="C266" s="161" t="s">
        <v>609</v>
      </c>
      <c r="D266" s="161" t="s">
        <v>155</v>
      </c>
      <c r="E266" s="162" t="s">
        <v>610</v>
      </c>
      <c r="F266" s="237" t="s">
        <v>611</v>
      </c>
      <c r="G266" s="237"/>
      <c r="H266" s="237"/>
      <c r="I266" s="237"/>
      <c r="J266" s="163" t="s">
        <v>158</v>
      </c>
      <c r="K266" s="164">
        <v>24.95</v>
      </c>
      <c r="L266" s="238">
        <v>0</v>
      </c>
      <c r="M266" s="239"/>
      <c r="N266" s="240">
        <f t="shared" si="85"/>
        <v>0</v>
      </c>
      <c r="O266" s="240"/>
      <c r="P266" s="240"/>
      <c r="Q266" s="240"/>
      <c r="R266" s="36"/>
      <c r="T266" s="165" t="s">
        <v>22</v>
      </c>
      <c r="U266" s="43" t="s">
        <v>44</v>
      </c>
      <c r="V266" s="35"/>
      <c r="W266" s="166">
        <f t="shared" si="86"/>
        <v>0</v>
      </c>
      <c r="X266" s="166">
        <v>1.119E-2</v>
      </c>
      <c r="Y266" s="166">
        <f t="shared" si="87"/>
        <v>0.27919050000000001</v>
      </c>
      <c r="Z266" s="166">
        <v>0</v>
      </c>
      <c r="AA266" s="167">
        <f t="shared" si="88"/>
        <v>0</v>
      </c>
      <c r="AR266" s="18" t="s">
        <v>196</v>
      </c>
      <c r="AT266" s="18" t="s">
        <v>155</v>
      </c>
      <c r="AU266" s="18" t="s">
        <v>100</v>
      </c>
      <c r="AY266" s="18" t="s">
        <v>154</v>
      </c>
      <c r="BE266" s="104">
        <f t="shared" si="89"/>
        <v>0</v>
      </c>
      <c r="BF266" s="104">
        <f t="shared" si="90"/>
        <v>0</v>
      </c>
      <c r="BG266" s="104">
        <f t="shared" si="91"/>
        <v>0</v>
      </c>
      <c r="BH266" s="104">
        <f t="shared" si="92"/>
        <v>0</v>
      </c>
      <c r="BI266" s="104">
        <f t="shared" si="93"/>
        <v>0</v>
      </c>
      <c r="BJ266" s="18" t="s">
        <v>84</v>
      </c>
      <c r="BK266" s="104">
        <f t="shared" si="94"/>
        <v>0</v>
      </c>
      <c r="BL266" s="18" t="s">
        <v>196</v>
      </c>
      <c r="BM266" s="18" t="s">
        <v>612</v>
      </c>
    </row>
    <row r="267" spans="2:65" s="1" customFormat="1" ht="38.25" customHeight="1">
      <c r="B267" s="34"/>
      <c r="C267" s="161" t="s">
        <v>613</v>
      </c>
      <c r="D267" s="161" t="s">
        <v>155</v>
      </c>
      <c r="E267" s="162" t="s">
        <v>614</v>
      </c>
      <c r="F267" s="237" t="s">
        <v>615</v>
      </c>
      <c r="G267" s="237"/>
      <c r="H267" s="237"/>
      <c r="I267" s="237"/>
      <c r="J267" s="163" t="s">
        <v>158</v>
      </c>
      <c r="K267" s="164">
        <v>7.8</v>
      </c>
      <c r="L267" s="238">
        <v>0</v>
      </c>
      <c r="M267" s="239"/>
      <c r="N267" s="240">
        <f t="shared" si="85"/>
        <v>0</v>
      </c>
      <c r="O267" s="240"/>
      <c r="P267" s="240"/>
      <c r="Q267" s="240"/>
      <c r="R267" s="36"/>
      <c r="T267" s="165" t="s">
        <v>22</v>
      </c>
      <c r="U267" s="43" t="s">
        <v>44</v>
      </c>
      <c r="V267" s="35"/>
      <c r="W267" s="166">
        <f t="shared" si="86"/>
        <v>0</v>
      </c>
      <c r="X267" s="166">
        <v>1.5440000000000001E-2</v>
      </c>
      <c r="Y267" s="166">
        <f t="shared" si="87"/>
        <v>0.120432</v>
      </c>
      <c r="Z267" s="166">
        <v>0</v>
      </c>
      <c r="AA267" s="167">
        <f t="shared" si="88"/>
        <v>0</v>
      </c>
      <c r="AR267" s="18" t="s">
        <v>196</v>
      </c>
      <c r="AT267" s="18" t="s">
        <v>155</v>
      </c>
      <c r="AU267" s="18" t="s">
        <v>100</v>
      </c>
      <c r="AY267" s="18" t="s">
        <v>154</v>
      </c>
      <c r="BE267" s="104">
        <f t="shared" si="89"/>
        <v>0</v>
      </c>
      <c r="BF267" s="104">
        <f t="shared" si="90"/>
        <v>0</v>
      </c>
      <c r="BG267" s="104">
        <f t="shared" si="91"/>
        <v>0</v>
      </c>
      <c r="BH267" s="104">
        <f t="shared" si="92"/>
        <v>0</v>
      </c>
      <c r="BI267" s="104">
        <f t="shared" si="93"/>
        <v>0</v>
      </c>
      <c r="BJ267" s="18" t="s">
        <v>84</v>
      </c>
      <c r="BK267" s="104">
        <f t="shared" si="94"/>
        <v>0</v>
      </c>
      <c r="BL267" s="18" t="s">
        <v>196</v>
      </c>
      <c r="BM267" s="18" t="s">
        <v>616</v>
      </c>
    </row>
    <row r="268" spans="2:65" s="1" customFormat="1" ht="25.5" customHeight="1">
      <c r="B268" s="34"/>
      <c r="C268" s="161" t="s">
        <v>617</v>
      </c>
      <c r="D268" s="161" t="s">
        <v>155</v>
      </c>
      <c r="E268" s="162" t="s">
        <v>618</v>
      </c>
      <c r="F268" s="237" t="s">
        <v>619</v>
      </c>
      <c r="G268" s="237"/>
      <c r="H268" s="237"/>
      <c r="I268" s="237"/>
      <c r="J268" s="163" t="s">
        <v>179</v>
      </c>
      <c r="K268" s="164">
        <v>0.497</v>
      </c>
      <c r="L268" s="238">
        <v>0</v>
      </c>
      <c r="M268" s="239"/>
      <c r="N268" s="240">
        <f t="shared" si="85"/>
        <v>0</v>
      </c>
      <c r="O268" s="240"/>
      <c r="P268" s="240"/>
      <c r="Q268" s="240"/>
      <c r="R268" s="36"/>
      <c r="T268" s="165" t="s">
        <v>22</v>
      </c>
      <c r="U268" s="43" t="s">
        <v>44</v>
      </c>
      <c r="V268" s="35"/>
      <c r="W268" s="166">
        <f t="shared" si="86"/>
        <v>0</v>
      </c>
      <c r="X268" s="166">
        <v>0</v>
      </c>
      <c r="Y268" s="166">
        <f t="shared" si="87"/>
        <v>0</v>
      </c>
      <c r="Z268" s="166">
        <v>0</v>
      </c>
      <c r="AA268" s="167">
        <f t="shared" si="88"/>
        <v>0</v>
      </c>
      <c r="AR268" s="18" t="s">
        <v>196</v>
      </c>
      <c r="AT268" s="18" t="s">
        <v>155</v>
      </c>
      <c r="AU268" s="18" t="s">
        <v>100</v>
      </c>
      <c r="AY268" s="18" t="s">
        <v>154</v>
      </c>
      <c r="BE268" s="104">
        <f t="shared" si="89"/>
        <v>0</v>
      </c>
      <c r="BF268" s="104">
        <f t="shared" si="90"/>
        <v>0</v>
      </c>
      <c r="BG268" s="104">
        <f t="shared" si="91"/>
        <v>0</v>
      </c>
      <c r="BH268" s="104">
        <f t="shared" si="92"/>
        <v>0</v>
      </c>
      <c r="BI268" s="104">
        <f t="shared" si="93"/>
        <v>0</v>
      </c>
      <c r="BJ268" s="18" t="s">
        <v>84</v>
      </c>
      <c r="BK268" s="104">
        <f t="shared" si="94"/>
        <v>0</v>
      </c>
      <c r="BL268" s="18" t="s">
        <v>196</v>
      </c>
      <c r="BM268" s="18" t="s">
        <v>620</v>
      </c>
    </row>
    <row r="269" spans="2:65" s="1" customFormat="1" ht="25.5" customHeight="1">
      <c r="B269" s="34"/>
      <c r="C269" s="161" t="s">
        <v>621</v>
      </c>
      <c r="D269" s="161" t="s">
        <v>155</v>
      </c>
      <c r="E269" s="162" t="s">
        <v>622</v>
      </c>
      <c r="F269" s="237" t="s">
        <v>623</v>
      </c>
      <c r="G269" s="237"/>
      <c r="H269" s="237"/>
      <c r="I269" s="237"/>
      <c r="J269" s="163" t="s">
        <v>179</v>
      </c>
      <c r="K269" s="164">
        <v>0.497</v>
      </c>
      <c r="L269" s="238">
        <v>0</v>
      </c>
      <c r="M269" s="239"/>
      <c r="N269" s="240">
        <f t="shared" si="85"/>
        <v>0</v>
      </c>
      <c r="O269" s="240"/>
      <c r="P269" s="240"/>
      <c r="Q269" s="240"/>
      <c r="R269" s="36"/>
      <c r="T269" s="165" t="s">
        <v>22</v>
      </c>
      <c r="U269" s="43" t="s">
        <v>44</v>
      </c>
      <c r="V269" s="35"/>
      <c r="W269" s="166">
        <f t="shared" si="86"/>
        <v>0</v>
      </c>
      <c r="X269" s="166">
        <v>0</v>
      </c>
      <c r="Y269" s="166">
        <f t="shared" si="87"/>
        <v>0</v>
      </c>
      <c r="Z269" s="166">
        <v>0</v>
      </c>
      <c r="AA269" s="167">
        <f t="shared" si="88"/>
        <v>0</v>
      </c>
      <c r="AR269" s="18" t="s">
        <v>196</v>
      </c>
      <c r="AT269" s="18" t="s">
        <v>155</v>
      </c>
      <c r="AU269" s="18" t="s">
        <v>100</v>
      </c>
      <c r="AY269" s="18" t="s">
        <v>154</v>
      </c>
      <c r="BE269" s="104">
        <f t="shared" si="89"/>
        <v>0</v>
      </c>
      <c r="BF269" s="104">
        <f t="shared" si="90"/>
        <v>0</v>
      </c>
      <c r="BG269" s="104">
        <f t="shared" si="91"/>
        <v>0</v>
      </c>
      <c r="BH269" s="104">
        <f t="shared" si="92"/>
        <v>0</v>
      </c>
      <c r="BI269" s="104">
        <f t="shared" si="93"/>
        <v>0</v>
      </c>
      <c r="BJ269" s="18" t="s">
        <v>84</v>
      </c>
      <c r="BK269" s="104">
        <f t="shared" si="94"/>
        <v>0</v>
      </c>
      <c r="BL269" s="18" t="s">
        <v>196</v>
      </c>
      <c r="BM269" s="18" t="s">
        <v>624</v>
      </c>
    </row>
    <row r="270" spans="2:65" s="9" customFormat="1" ht="29.85" customHeight="1">
      <c r="B270" s="150"/>
      <c r="C270" s="151"/>
      <c r="D270" s="160" t="s">
        <v>124</v>
      </c>
      <c r="E270" s="160"/>
      <c r="F270" s="160"/>
      <c r="G270" s="160"/>
      <c r="H270" s="160"/>
      <c r="I270" s="160"/>
      <c r="J270" s="160"/>
      <c r="K270" s="160"/>
      <c r="L270" s="160"/>
      <c r="M270" s="160"/>
      <c r="N270" s="250">
        <f>BK270</f>
        <v>0</v>
      </c>
      <c r="O270" s="251"/>
      <c r="P270" s="251"/>
      <c r="Q270" s="251"/>
      <c r="R270" s="153"/>
      <c r="T270" s="154"/>
      <c r="U270" s="151"/>
      <c r="V270" s="151"/>
      <c r="W270" s="155">
        <f>W271</f>
        <v>0</v>
      </c>
      <c r="X270" s="151"/>
      <c r="Y270" s="155">
        <f>Y271</f>
        <v>0</v>
      </c>
      <c r="Z270" s="151"/>
      <c r="AA270" s="156">
        <f>AA271</f>
        <v>8.9999999999999998E-4</v>
      </c>
      <c r="AR270" s="157" t="s">
        <v>100</v>
      </c>
      <c r="AT270" s="158" t="s">
        <v>78</v>
      </c>
      <c r="AU270" s="158" t="s">
        <v>84</v>
      </c>
      <c r="AY270" s="157" t="s">
        <v>154</v>
      </c>
      <c r="BK270" s="159">
        <f>BK271</f>
        <v>0</v>
      </c>
    </row>
    <row r="271" spans="2:65" s="1" customFormat="1" ht="16.5" customHeight="1">
      <c r="B271" s="34"/>
      <c r="C271" s="161" t="s">
        <v>625</v>
      </c>
      <c r="D271" s="161" t="s">
        <v>155</v>
      </c>
      <c r="E271" s="162" t="s">
        <v>626</v>
      </c>
      <c r="F271" s="237" t="s">
        <v>627</v>
      </c>
      <c r="G271" s="237"/>
      <c r="H271" s="237"/>
      <c r="I271" s="237"/>
      <c r="J271" s="163" t="s">
        <v>210</v>
      </c>
      <c r="K271" s="164">
        <v>2</v>
      </c>
      <c r="L271" s="238">
        <v>0</v>
      </c>
      <c r="M271" s="239"/>
      <c r="N271" s="240">
        <f>ROUND(L271*K271,2)</f>
        <v>0</v>
      </c>
      <c r="O271" s="240"/>
      <c r="P271" s="240"/>
      <c r="Q271" s="240"/>
      <c r="R271" s="36"/>
      <c r="T271" s="165" t="s">
        <v>22</v>
      </c>
      <c r="U271" s="43" t="s">
        <v>44</v>
      </c>
      <c r="V271" s="35"/>
      <c r="W271" s="166">
        <f>V271*K271</f>
        <v>0</v>
      </c>
      <c r="X271" s="166">
        <v>0</v>
      </c>
      <c r="Y271" s="166">
        <f>X271*K271</f>
        <v>0</v>
      </c>
      <c r="Z271" s="166">
        <v>4.4999999999999999E-4</v>
      </c>
      <c r="AA271" s="167">
        <f>Z271*K271</f>
        <v>8.9999999999999998E-4</v>
      </c>
      <c r="AR271" s="18" t="s">
        <v>196</v>
      </c>
      <c r="AT271" s="18" t="s">
        <v>155</v>
      </c>
      <c r="AU271" s="18" t="s">
        <v>100</v>
      </c>
      <c r="AY271" s="18" t="s">
        <v>154</v>
      </c>
      <c r="BE271" s="104">
        <f>IF(U271="základní",N271,0)</f>
        <v>0</v>
      </c>
      <c r="BF271" s="104">
        <f>IF(U271="snížená",N271,0)</f>
        <v>0</v>
      </c>
      <c r="BG271" s="104">
        <f>IF(U271="zákl. přenesená",N271,0)</f>
        <v>0</v>
      </c>
      <c r="BH271" s="104">
        <f>IF(U271="sníž. přenesená",N271,0)</f>
        <v>0</v>
      </c>
      <c r="BI271" s="104">
        <f>IF(U271="nulová",N271,0)</f>
        <v>0</v>
      </c>
      <c r="BJ271" s="18" t="s">
        <v>84</v>
      </c>
      <c r="BK271" s="104">
        <f>ROUND(L271*K271,2)</f>
        <v>0</v>
      </c>
      <c r="BL271" s="18" t="s">
        <v>196</v>
      </c>
      <c r="BM271" s="18" t="s">
        <v>628</v>
      </c>
    </row>
    <row r="272" spans="2:65" s="9" customFormat="1" ht="29.85" customHeight="1">
      <c r="B272" s="150"/>
      <c r="C272" s="151"/>
      <c r="D272" s="160" t="s">
        <v>125</v>
      </c>
      <c r="E272" s="160"/>
      <c r="F272" s="160"/>
      <c r="G272" s="160"/>
      <c r="H272" s="160"/>
      <c r="I272" s="160"/>
      <c r="J272" s="160"/>
      <c r="K272" s="160"/>
      <c r="L272" s="160"/>
      <c r="M272" s="160"/>
      <c r="N272" s="250">
        <f>BK272</f>
        <v>0</v>
      </c>
      <c r="O272" s="251"/>
      <c r="P272" s="251"/>
      <c r="Q272" s="251"/>
      <c r="R272" s="153"/>
      <c r="T272" s="154"/>
      <c r="U272" s="151"/>
      <c r="V272" s="151"/>
      <c r="W272" s="155">
        <f>SUM(W273:W281)</f>
        <v>0</v>
      </c>
      <c r="X272" s="151"/>
      <c r="Y272" s="155">
        <f>SUM(Y273:Y281)</f>
        <v>0.20494919999999997</v>
      </c>
      <c r="Z272" s="151"/>
      <c r="AA272" s="156">
        <f>SUM(AA273:AA281)</f>
        <v>0</v>
      </c>
      <c r="AR272" s="157" t="s">
        <v>100</v>
      </c>
      <c r="AT272" s="158" t="s">
        <v>78</v>
      </c>
      <c r="AU272" s="158" t="s">
        <v>84</v>
      </c>
      <c r="AY272" s="157" t="s">
        <v>154</v>
      </c>
      <c r="BK272" s="159">
        <f>SUM(BK273:BK281)</f>
        <v>0</v>
      </c>
    </row>
    <row r="273" spans="2:65" s="1" customFormat="1" ht="25.5" customHeight="1">
      <c r="B273" s="34"/>
      <c r="C273" s="161" t="s">
        <v>629</v>
      </c>
      <c r="D273" s="161" t="s">
        <v>155</v>
      </c>
      <c r="E273" s="162" t="s">
        <v>630</v>
      </c>
      <c r="F273" s="237" t="s">
        <v>631</v>
      </c>
      <c r="G273" s="237"/>
      <c r="H273" s="237"/>
      <c r="I273" s="237"/>
      <c r="J273" s="163" t="s">
        <v>158</v>
      </c>
      <c r="K273" s="164">
        <v>5.7</v>
      </c>
      <c r="L273" s="238">
        <v>0</v>
      </c>
      <c r="M273" s="239"/>
      <c r="N273" s="240">
        <f t="shared" ref="N273:N281" si="95">ROUND(L273*K273,2)</f>
        <v>0</v>
      </c>
      <c r="O273" s="240"/>
      <c r="P273" s="240"/>
      <c r="Q273" s="240"/>
      <c r="R273" s="36"/>
      <c r="T273" s="165" t="s">
        <v>22</v>
      </c>
      <c r="U273" s="43" t="s">
        <v>44</v>
      </c>
      <c r="V273" s="35"/>
      <c r="W273" s="166">
        <f t="shared" ref="W273:W281" si="96">V273*K273</f>
        <v>0</v>
      </c>
      <c r="X273" s="166">
        <v>3.7499999999999999E-3</v>
      </c>
      <c r="Y273" s="166">
        <f t="shared" ref="Y273:Y281" si="97">X273*K273</f>
        <v>2.1374999999999998E-2</v>
      </c>
      <c r="Z273" s="166">
        <v>0</v>
      </c>
      <c r="AA273" s="167">
        <f t="shared" ref="AA273:AA281" si="98">Z273*K273</f>
        <v>0</v>
      </c>
      <c r="AR273" s="18" t="s">
        <v>196</v>
      </c>
      <c r="AT273" s="18" t="s">
        <v>155</v>
      </c>
      <c r="AU273" s="18" t="s">
        <v>100</v>
      </c>
      <c r="AY273" s="18" t="s">
        <v>154</v>
      </c>
      <c r="BE273" s="104">
        <f t="shared" ref="BE273:BE281" si="99">IF(U273="základní",N273,0)</f>
        <v>0</v>
      </c>
      <c r="BF273" s="104">
        <f t="shared" ref="BF273:BF281" si="100">IF(U273="snížená",N273,0)</f>
        <v>0</v>
      </c>
      <c r="BG273" s="104">
        <f t="shared" ref="BG273:BG281" si="101">IF(U273="zákl. přenesená",N273,0)</f>
        <v>0</v>
      </c>
      <c r="BH273" s="104">
        <f t="shared" ref="BH273:BH281" si="102">IF(U273="sníž. přenesená",N273,0)</f>
        <v>0</v>
      </c>
      <c r="BI273" s="104">
        <f t="shared" ref="BI273:BI281" si="103">IF(U273="nulová",N273,0)</f>
        <v>0</v>
      </c>
      <c r="BJ273" s="18" t="s">
        <v>84</v>
      </c>
      <c r="BK273" s="104">
        <f t="shared" ref="BK273:BK281" si="104">ROUND(L273*K273,2)</f>
        <v>0</v>
      </c>
      <c r="BL273" s="18" t="s">
        <v>196</v>
      </c>
      <c r="BM273" s="18" t="s">
        <v>632</v>
      </c>
    </row>
    <row r="274" spans="2:65" s="1" customFormat="1" ht="16.5" customHeight="1">
      <c r="B274" s="34"/>
      <c r="C274" s="168" t="s">
        <v>633</v>
      </c>
      <c r="D274" s="168" t="s">
        <v>207</v>
      </c>
      <c r="E274" s="169" t="s">
        <v>634</v>
      </c>
      <c r="F274" s="241" t="s">
        <v>635</v>
      </c>
      <c r="G274" s="241"/>
      <c r="H274" s="241"/>
      <c r="I274" s="241"/>
      <c r="J274" s="170" t="s">
        <v>158</v>
      </c>
      <c r="K274" s="171">
        <v>6.27</v>
      </c>
      <c r="L274" s="242">
        <v>0</v>
      </c>
      <c r="M274" s="243"/>
      <c r="N274" s="244">
        <f t="shared" si="95"/>
        <v>0</v>
      </c>
      <c r="O274" s="240"/>
      <c r="P274" s="240"/>
      <c r="Q274" s="240"/>
      <c r="R274" s="36"/>
      <c r="T274" s="165" t="s">
        <v>22</v>
      </c>
      <c r="U274" s="43" t="s">
        <v>44</v>
      </c>
      <c r="V274" s="35"/>
      <c r="W274" s="166">
        <f t="shared" si="96"/>
        <v>0</v>
      </c>
      <c r="X274" s="166">
        <v>1.9199999999999998E-2</v>
      </c>
      <c r="Y274" s="166">
        <f t="shared" si="97"/>
        <v>0.12038399999999998</v>
      </c>
      <c r="Z274" s="166">
        <v>0</v>
      </c>
      <c r="AA274" s="167">
        <f t="shared" si="98"/>
        <v>0</v>
      </c>
      <c r="AR274" s="18" t="s">
        <v>211</v>
      </c>
      <c r="AT274" s="18" t="s">
        <v>207</v>
      </c>
      <c r="AU274" s="18" t="s">
        <v>100</v>
      </c>
      <c r="AY274" s="18" t="s">
        <v>154</v>
      </c>
      <c r="BE274" s="104">
        <f t="shared" si="99"/>
        <v>0</v>
      </c>
      <c r="BF274" s="104">
        <f t="shared" si="100"/>
        <v>0</v>
      </c>
      <c r="BG274" s="104">
        <f t="shared" si="101"/>
        <v>0</v>
      </c>
      <c r="BH274" s="104">
        <f t="shared" si="102"/>
        <v>0</v>
      </c>
      <c r="BI274" s="104">
        <f t="shared" si="103"/>
        <v>0</v>
      </c>
      <c r="BJ274" s="18" t="s">
        <v>84</v>
      </c>
      <c r="BK274" s="104">
        <f t="shared" si="104"/>
        <v>0</v>
      </c>
      <c r="BL274" s="18" t="s">
        <v>196</v>
      </c>
      <c r="BM274" s="18" t="s">
        <v>636</v>
      </c>
    </row>
    <row r="275" spans="2:65" s="1" customFormat="1" ht="16.5" customHeight="1">
      <c r="B275" s="34"/>
      <c r="C275" s="161" t="s">
        <v>637</v>
      </c>
      <c r="D275" s="161" t="s">
        <v>155</v>
      </c>
      <c r="E275" s="162" t="s">
        <v>638</v>
      </c>
      <c r="F275" s="237" t="s">
        <v>639</v>
      </c>
      <c r="G275" s="237"/>
      <c r="H275" s="237"/>
      <c r="I275" s="237"/>
      <c r="J275" s="163" t="s">
        <v>158</v>
      </c>
      <c r="K275" s="164">
        <v>5.7</v>
      </c>
      <c r="L275" s="238">
        <v>0</v>
      </c>
      <c r="M275" s="239"/>
      <c r="N275" s="240">
        <f t="shared" si="95"/>
        <v>0</v>
      </c>
      <c r="O275" s="240"/>
      <c r="P275" s="240"/>
      <c r="Q275" s="240"/>
      <c r="R275" s="36"/>
      <c r="T275" s="165" t="s">
        <v>22</v>
      </c>
      <c r="U275" s="43" t="s">
        <v>44</v>
      </c>
      <c r="V275" s="35"/>
      <c r="W275" s="166">
        <f t="shared" si="96"/>
        <v>0</v>
      </c>
      <c r="X275" s="166">
        <v>2.9999999999999997E-4</v>
      </c>
      <c r="Y275" s="166">
        <f t="shared" si="97"/>
        <v>1.7099999999999999E-3</v>
      </c>
      <c r="Z275" s="166">
        <v>0</v>
      </c>
      <c r="AA275" s="167">
        <f t="shared" si="98"/>
        <v>0</v>
      </c>
      <c r="AR275" s="18" t="s">
        <v>196</v>
      </c>
      <c r="AT275" s="18" t="s">
        <v>155</v>
      </c>
      <c r="AU275" s="18" t="s">
        <v>100</v>
      </c>
      <c r="AY275" s="18" t="s">
        <v>154</v>
      </c>
      <c r="BE275" s="104">
        <f t="shared" si="99"/>
        <v>0</v>
      </c>
      <c r="BF275" s="104">
        <f t="shared" si="100"/>
        <v>0</v>
      </c>
      <c r="BG275" s="104">
        <f t="shared" si="101"/>
        <v>0</v>
      </c>
      <c r="BH275" s="104">
        <f t="shared" si="102"/>
        <v>0</v>
      </c>
      <c r="BI275" s="104">
        <f t="shared" si="103"/>
        <v>0</v>
      </c>
      <c r="BJ275" s="18" t="s">
        <v>84</v>
      </c>
      <c r="BK275" s="104">
        <f t="shared" si="104"/>
        <v>0</v>
      </c>
      <c r="BL275" s="18" t="s">
        <v>196</v>
      </c>
      <c r="BM275" s="18" t="s">
        <v>640</v>
      </c>
    </row>
    <row r="276" spans="2:65" s="1" customFormat="1" ht="25.5" customHeight="1">
      <c r="B276" s="34"/>
      <c r="C276" s="161" t="s">
        <v>641</v>
      </c>
      <c r="D276" s="161" t="s">
        <v>155</v>
      </c>
      <c r="E276" s="162" t="s">
        <v>642</v>
      </c>
      <c r="F276" s="237" t="s">
        <v>643</v>
      </c>
      <c r="G276" s="237"/>
      <c r="H276" s="237"/>
      <c r="I276" s="237"/>
      <c r="J276" s="163" t="s">
        <v>167</v>
      </c>
      <c r="K276" s="164">
        <v>1.2</v>
      </c>
      <c r="L276" s="238">
        <v>0</v>
      </c>
      <c r="M276" s="239"/>
      <c r="N276" s="240">
        <f t="shared" si="95"/>
        <v>0</v>
      </c>
      <c r="O276" s="240"/>
      <c r="P276" s="240"/>
      <c r="Q276" s="240"/>
      <c r="R276" s="36"/>
      <c r="T276" s="165" t="s">
        <v>22</v>
      </c>
      <c r="U276" s="43" t="s">
        <v>44</v>
      </c>
      <c r="V276" s="35"/>
      <c r="W276" s="166">
        <f t="shared" si="96"/>
        <v>0</v>
      </c>
      <c r="X276" s="166">
        <v>2.0000000000000001E-4</v>
      </c>
      <c r="Y276" s="166">
        <f t="shared" si="97"/>
        <v>2.4000000000000001E-4</v>
      </c>
      <c r="Z276" s="166">
        <v>0</v>
      </c>
      <c r="AA276" s="167">
        <f t="shared" si="98"/>
        <v>0</v>
      </c>
      <c r="AR276" s="18" t="s">
        <v>196</v>
      </c>
      <c r="AT276" s="18" t="s">
        <v>155</v>
      </c>
      <c r="AU276" s="18" t="s">
        <v>100</v>
      </c>
      <c r="AY276" s="18" t="s">
        <v>154</v>
      </c>
      <c r="BE276" s="104">
        <f t="shared" si="99"/>
        <v>0</v>
      </c>
      <c r="BF276" s="104">
        <f t="shared" si="100"/>
        <v>0</v>
      </c>
      <c r="BG276" s="104">
        <f t="shared" si="101"/>
        <v>0</v>
      </c>
      <c r="BH276" s="104">
        <f t="shared" si="102"/>
        <v>0</v>
      </c>
      <c r="BI276" s="104">
        <f t="shared" si="103"/>
        <v>0</v>
      </c>
      <c r="BJ276" s="18" t="s">
        <v>84</v>
      </c>
      <c r="BK276" s="104">
        <f t="shared" si="104"/>
        <v>0</v>
      </c>
      <c r="BL276" s="18" t="s">
        <v>196</v>
      </c>
      <c r="BM276" s="18" t="s">
        <v>644</v>
      </c>
    </row>
    <row r="277" spans="2:65" s="1" customFormat="1" ht="16.5" customHeight="1">
      <c r="B277" s="34"/>
      <c r="C277" s="168" t="s">
        <v>645</v>
      </c>
      <c r="D277" s="168" t="s">
        <v>207</v>
      </c>
      <c r="E277" s="169" t="s">
        <v>646</v>
      </c>
      <c r="F277" s="241" t="s">
        <v>647</v>
      </c>
      <c r="G277" s="241"/>
      <c r="H277" s="241"/>
      <c r="I277" s="241"/>
      <c r="J277" s="170" t="s">
        <v>167</v>
      </c>
      <c r="K277" s="171">
        <v>1.32</v>
      </c>
      <c r="L277" s="242">
        <v>0</v>
      </c>
      <c r="M277" s="243"/>
      <c r="N277" s="244">
        <f t="shared" si="95"/>
        <v>0</v>
      </c>
      <c r="O277" s="240"/>
      <c r="P277" s="240"/>
      <c r="Q277" s="240"/>
      <c r="R277" s="36"/>
      <c r="T277" s="165" t="s">
        <v>22</v>
      </c>
      <c r="U277" s="43" t="s">
        <v>44</v>
      </c>
      <c r="V277" s="35"/>
      <c r="W277" s="166">
        <f t="shared" si="96"/>
        <v>0</v>
      </c>
      <c r="X277" s="166">
        <v>6.0000000000000002E-5</v>
      </c>
      <c r="Y277" s="166">
        <f t="shared" si="97"/>
        <v>7.9200000000000001E-5</v>
      </c>
      <c r="Z277" s="166">
        <v>0</v>
      </c>
      <c r="AA277" s="167">
        <f t="shared" si="98"/>
        <v>0</v>
      </c>
      <c r="AR277" s="18" t="s">
        <v>211</v>
      </c>
      <c r="AT277" s="18" t="s">
        <v>207</v>
      </c>
      <c r="AU277" s="18" t="s">
        <v>100</v>
      </c>
      <c r="AY277" s="18" t="s">
        <v>154</v>
      </c>
      <c r="BE277" s="104">
        <f t="shared" si="99"/>
        <v>0</v>
      </c>
      <c r="BF277" s="104">
        <f t="shared" si="100"/>
        <v>0</v>
      </c>
      <c r="BG277" s="104">
        <f t="shared" si="101"/>
        <v>0</v>
      </c>
      <c r="BH277" s="104">
        <f t="shared" si="102"/>
        <v>0</v>
      </c>
      <c r="BI277" s="104">
        <f t="shared" si="103"/>
        <v>0</v>
      </c>
      <c r="BJ277" s="18" t="s">
        <v>84</v>
      </c>
      <c r="BK277" s="104">
        <f t="shared" si="104"/>
        <v>0</v>
      </c>
      <c r="BL277" s="18" t="s">
        <v>196</v>
      </c>
      <c r="BM277" s="18" t="s">
        <v>648</v>
      </c>
    </row>
    <row r="278" spans="2:65" s="1" customFormat="1" ht="25.5" customHeight="1">
      <c r="B278" s="34"/>
      <c r="C278" s="161" t="s">
        <v>649</v>
      </c>
      <c r="D278" s="161" t="s">
        <v>155</v>
      </c>
      <c r="E278" s="162" t="s">
        <v>650</v>
      </c>
      <c r="F278" s="237" t="s">
        <v>651</v>
      </c>
      <c r="G278" s="237"/>
      <c r="H278" s="237"/>
      <c r="I278" s="237"/>
      <c r="J278" s="163" t="s">
        <v>158</v>
      </c>
      <c r="K278" s="164">
        <v>5.7</v>
      </c>
      <c r="L278" s="238">
        <v>0</v>
      </c>
      <c r="M278" s="239"/>
      <c r="N278" s="240">
        <f t="shared" si="95"/>
        <v>0</v>
      </c>
      <c r="O278" s="240"/>
      <c r="P278" s="240"/>
      <c r="Q278" s="240"/>
      <c r="R278" s="36"/>
      <c r="T278" s="165" t="s">
        <v>22</v>
      </c>
      <c r="U278" s="43" t="s">
        <v>44</v>
      </c>
      <c r="V278" s="35"/>
      <c r="W278" s="166">
        <f t="shared" si="96"/>
        <v>0</v>
      </c>
      <c r="X278" s="166">
        <v>7.1500000000000001E-3</v>
      </c>
      <c r="Y278" s="166">
        <f t="shared" si="97"/>
        <v>4.0755E-2</v>
      </c>
      <c r="Z278" s="166">
        <v>0</v>
      </c>
      <c r="AA278" s="167">
        <f t="shared" si="98"/>
        <v>0</v>
      </c>
      <c r="AR278" s="18" t="s">
        <v>196</v>
      </c>
      <c r="AT278" s="18" t="s">
        <v>155</v>
      </c>
      <c r="AU278" s="18" t="s">
        <v>100</v>
      </c>
      <c r="AY278" s="18" t="s">
        <v>154</v>
      </c>
      <c r="BE278" s="104">
        <f t="shared" si="99"/>
        <v>0</v>
      </c>
      <c r="BF278" s="104">
        <f t="shared" si="100"/>
        <v>0</v>
      </c>
      <c r="BG278" s="104">
        <f t="shared" si="101"/>
        <v>0</v>
      </c>
      <c r="BH278" s="104">
        <f t="shared" si="102"/>
        <v>0</v>
      </c>
      <c r="BI278" s="104">
        <f t="shared" si="103"/>
        <v>0</v>
      </c>
      <c r="BJ278" s="18" t="s">
        <v>84</v>
      </c>
      <c r="BK278" s="104">
        <f t="shared" si="104"/>
        <v>0</v>
      </c>
      <c r="BL278" s="18" t="s">
        <v>196</v>
      </c>
      <c r="BM278" s="18" t="s">
        <v>652</v>
      </c>
    </row>
    <row r="279" spans="2:65" s="1" customFormat="1" ht="38.25" customHeight="1">
      <c r="B279" s="34"/>
      <c r="C279" s="161" t="s">
        <v>653</v>
      </c>
      <c r="D279" s="161" t="s">
        <v>155</v>
      </c>
      <c r="E279" s="162" t="s">
        <v>654</v>
      </c>
      <c r="F279" s="237" t="s">
        <v>655</v>
      </c>
      <c r="G279" s="237"/>
      <c r="H279" s="237"/>
      <c r="I279" s="237"/>
      <c r="J279" s="163" t="s">
        <v>158</v>
      </c>
      <c r="K279" s="164">
        <v>11.4</v>
      </c>
      <c r="L279" s="238">
        <v>0</v>
      </c>
      <c r="M279" s="239"/>
      <c r="N279" s="240">
        <f t="shared" si="95"/>
        <v>0</v>
      </c>
      <c r="O279" s="240"/>
      <c r="P279" s="240"/>
      <c r="Q279" s="240"/>
      <c r="R279" s="36"/>
      <c r="T279" s="165" t="s">
        <v>22</v>
      </c>
      <c r="U279" s="43" t="s">
        <v>44</v>
      </c>
      <c r="V279" s="35"/>
      <c r="W279" s="166">
        <f t="shared" si="96"/>
        <v>0</v>
      </c>
      <c r="X279" s="166">
        <v>1.7899999999999999E-3</v>
      </c>
      <c r="Y279" s="166">
        <f t="shared" si="97"/>
        <v>2.0406000000000001E-2</v>
      </c>
      <c r="Z279" s="166">
        <v>0</v>
      </c>
      <c r="AA279" s="167">
        <f t="shared" si="98"/>
        <v>0</v>
      </c>
      <c r="AR279" s="18" t="s">
        <v>196</v>
      </c>
      <c r="AT279" s="18" t="s">
        <v>155</v>
      </c>
      <c r="AU279" s="18" t="s">
        <v>100</v>
      </c>
      <c r="AY279" s="18" t="s">
        <v>154</v>
      </c>
      <c r="BE279" s="104">
        <f t="shared" si="99"/>
        <v>0</v>
      </c>
      <c r="BF279" s="104">
        <f t="shared" si="100"/>
        <v>0</v>
      </c>
      <c r="BG279" s="104">
        <f t="shared" si="101"/>
        <v>0</v>
      </c>
      <c r="BH279" s="104">
        <f t="shared" si="102"/>
        <v>0</v>
      </c>
      <c r="BI279" s="104">
        <f t="shared" si="103"/>
        <v>0</v>
      </c>
      <c r="BJ279" s="18" t="s">
        <v>84</v>
      </c>
      <c r="BK279" s="104">
        <f t="shared" si="104"/>
        <v>0</v>
      </c>
      <c r="BL279" s="18" t="s">
        <v>196</v>
      </c>
      <c r="BM279" s="18" t="s">
        <v>656</v>
      </c>
    </row>
    <row r="280" spans="2:65" s="1" customFormat="1" ht="25.5" customHeight="1">
      <c r="B280" s="34"/>
      <c r="C280" s="161" t="s">
        <v>657</v>
      </c>
      <c r="D280" s="161" t="s">
        <v>155</v>
      </c>
      <c r="E280" s="162" t="s">
        <v>658</v>
      </c>
      <c r="F280" s="237" t="s">
        <v>659</v>
      </c>
      <c r="G280" s="237"/>
      <c r="H280" s="237"/>
      <c r="I280" s="237"/>
      <c r="J280" s="163" t="s">
        <v>179</v>
      </c>
      <c r="K280" s="164">
        <v>0.20499999999999999</v>
      </c>
      <c r="L280" s="238">
        <v>0</v>
      </c>
      <c r="M280" s="239"/>
      <c r="N280" s="240">
        <f t="shared" si="95"/>
        <v>0</v>
      </c>
      <c r="O280" s="240"/>
      <c r="P280" s="240"/>
      <c r="Q280" s="240"/>
      <c r="R280" s="36"/>
      <c r="T280" s="165" t="s">
        <v>22</v>
      </c>
      <c r="U280" s="43" t="s">
        <v>44</v>
      </c>
      <c r="V280" s="35"/>
      <c r="W280" s="166">
        <f t="shared" si="96"/>
        <v>0</v>
      </c>
      <c r="X280" s="166">
        <v>0</v>
      </c>
      <c r="Y280" s="166">
        <f t="shared" si="97"/>
        <v>0</v>
      </c>
      <c r="Z280" s="166">
        <v>0</v>
      </c>
      <c r="AA280" s="167">
        <f t="shared" si="98"/>
        <v>0</v>
      </c>
      <c r="AR280" s="18" t="s">
        <v>196</v>
      </c>
      <c r="AT280" s="18" t="s">
        <v>155</v>
      </c>
      <c r="AU280" s="18" t="s">
        <v>100</v>
      </c>
      <c r="AY280" s="18" t="s">
        <v>154</v>
      </c>
      <c r="BE280" s="104">
        <f t="shared" si="99"/>
        <v>0</v>
      </c>
      <c r="BF280" s="104">
        <f t="shared" si="100"/>
        <v>0</v>
      </c>
      <c r="BG280" s="104">
        <f t="shared" si="101"/>
        <v>0</v>
      </c>
      <c r="BH280" s="104">
        <f t="shared" si="102"/>
        <v>0</v>
      </c>
      <c r="BI280" s="104">
        <f t="shared" si="103"/>
        <v>0</v>
      </c>
      <c r="BJ280" s="18" t="s">
        <v>84</v>
      </c>
      <c r="BK280" s="104">
        <f t="shared" si="104"/>
        <v>0</v>
      </c>
      <c r="BL280" s="18" t="s">
        <v>196</v>
      </c>
      <c r="BM280" s="18" t="s">
        <v>660</v>
      </c>
    </row>
    <row r="281" spans="2:65" s="1" customFormat="1" ht="25.5" customHeight="1">
      <c r="B281" s="34"/>
      <c r="C281" s="161" t="s">
        <v>661</v>
      </c>
      <c r="D281" s="161" t="s">
        <v>155</v>
      </c>
      <c r="E281" s="162" t="s">
        <v>662</v>
      </c>
      <c r="F281" s="237" t="s">
        <v>663</v>
      </c>
      <c r="G281" s="237"/>
      <c r="H281" s="237"/>
      <c r="I281" s="237"/>
      <c r="J281" s="163" t="s">
        <v>179</v>
      </c>
      <c r="K281" s="164">
        <v>0.20499999999999999</v>
      </c>
      <c r="L281" s="238">
        <v>0</v>
      </c>
      <c r="M281" s="239"/>
      <c r="N281" s="240">
        <f t="shared" si="95"/>
        <v>0</v>
      </c>
      <c r="O281" s="240"/>
      <c r="P281" s="240"/>
      <c r="Q281" s="240"/>
      <c r="R281" s="36"/>
      <c r="T281" s="165" t="s">
        <v>22</v>
      </c>
      <c r="U281" s="43" t="s">
        <v>44</v>
      </c>
      <c r="V281" s="35"/>
      <c r="W281" s="166">
        <f t="shared" si="96"/>
        <v>0</v>
      </c>
      <c r="X281" s="166">
        <v>0</v>
      </c>
      <c r="Y281" s="166">
        <f t="shared" si="97"/>
        <v>0</v>
      </c>
      <c r="Z281" s="166">
        <v>0</v>
      </c>
      <c r="AA281" s="167">
        <f t="shared" si="98"/>
        <v>0</v>
      </c>
      <c r="AR281" s="18" t="s">
        <v>196</v>
      </c>
      <c r="AT281" s="18" t="s">
        <v>155</v>
      </c>
      <c r="AU281" s="18" t="s">
        <v>100</v>
      </c>
      <c r="AY281" s="18" t="s">
        <v>154</v>
      </c>
      <c r="BE281" s="104">
        <f t="shared" si="99"/>
        <v>0</v>
      </c>
      <c r="BF281" s="104">
        <f t="shared" si="100"/>
        <v>0</v>
      </c>
      <c r="BG281" s="104">
        <f t="shared" si="101"/>
        <v>0</v>
      </c>
      <c r="BH281" s="104">
        <f t="shared" si="102"/>
        <v>0</v>
      </c>
      <c r="BI281" s="104">
        <f t="shared" si="103"/>
        <v>0</v>
      </c>
      <c r="BJ281" s="18" t="s">
        <v>84</v>
      </c>
      <c r="BK281" s="104">
        <f t="shared" si="104"/>
        <v>0</v>
      </c>
      <c r="BL281" s="18" t="s">
        <v>196</v>
      </c>
      <c r="BM281" s="18" t="s">
        <v>664</v>
      </c>
    </row>
    <row r="282" spans="2:65" s="9" customFormat="1" ht="29.85" customHeight="1">
      <c r="B282" s="150"/>
      <c r="C282" s="151"/>
      <c r="D282" s="160" t="s">
        <v>126</v>
      </c>
      <c r="E282" s="160"/>
      <c r="F282" s="160"/>
      <c r="G282" s="160"/>
      <c r="H282" s="160"/>
      <c r="I282" s="160"/>
      <c r="J282" s="160"/>
      <c r="K282" s="160"/>
      <c r="L282" s="160"/>
      <c r="M282" s="160"/>
      <c r="N282" s="250">
        <f>BK282</f>
        <v>0</v>
      </c>
      <c r="O282" s="251"/>
      <c r="P282" s="251"/>
      <c r="Q282" s="251"/>
      <c r="R282" s="153"/>
      <c r="T282" s="154"/>
      <c r="U282" s="151"/>
      <c r="V282" s="151"/>
      <c r="W282" s="155">
        <f>SUM(W283:W286)</f>
        <v>0</v>
      </c>
      <c r="X282" s="151"/>
      <c r="Y282" s="155">
        <f>SUM(Y283:Y286)</f>
        <v>0</v>
      </c>
      <c r="Z282" s="151"/>
      <c r="AA282" s="156">
        <f>SUM(AA283:AA286)</f>
        <v>1.8971999999999999E-2</v>
      </c>
      <c r="AR282" s="157" t="s">
        <v>100</v>
      </c>
      <c r="AT282" s="158" t="s">
        <v>78</v>
      </c>
      <c r="AU282" s="158" t="s">
        <v>84</v>
      </c>
      <c r="AY282" s="157" t="s">
        <v>154</v>
      </c>
      <c r="BK282" s="159">
        <f>SUM(BK283:BK286)</f>
        <v>0</v>
      </c>
    </row>
    <row r="283" spans="2:65" s="1" customFormat="1" ht="25.5" customHeight="1">
      <c r="B283" s="34"/>
      <c r="C283" s="161" t="s">
        <v>665</v>
      </c>
      <c r="D283" s="161" t="s">
        <v>155</v>
      </c>
      <c r="E283" s="162" t="s">
        <v>666</v>
      </c>
      <c r="F283" s="237" t="s">
        <v>667</v>
      </c>
      <c r="G283" s="237"/>
      <c r="H283" s="237"/>
      <c r="I283" s="237"/>
      <c r="J283" s="163" t="s">
        <v>158</v>
      </c>
      <c r="K283" s="164">
        <v>5.7</v>
      </c>
      <c r="L283" s="238">
        <v>0</v>
      </c>
      <c r="M283" s="239"/>
      <c r="N283" s="240">
        <f>ROUND(L283*K283,2)</f>
        <v>0</v>
      </c>
      <c r="O283" s="240"/>
      <c r="P283" s="240"/>
      <c r="Q283" s="240"/>
      <c r="R283" s="36"/>
      <c r="T283" s="165" t="s">
        <v>22</v>
      </c>
      <c r="U283" s="43" t="s">
        <v>44</v>
      </c>
      <c r="V283" s="35"/>
      <c r="W283" s="166">
        <f>V283*K283</f>
        <v>0</v>
      </c>
      <c r="X283" s="166">
        <v>0</v>
      </c>
      <c r="Y283" s="166">
        <f>X283*K283</f>
        <v>0</v>
      </c>
      <c r="Z283" s="166">
        <v>2.5000000000000001E-3</v>
      </c>
      <c r="AA283" s="167">
        <f>Z283*K283</f>
        <v>1.4250000000000001E-2</v>
      </c>
      <c r="AR283" s="18" t="s">
        <v>196</v>
      </c>
      <c r="AT283" s="18" t="s">
        <v>155</v>
      </c>
      <c r="AU283" s="18" t="s">
        <v>100</v>
      </c>
      <c r="AY283" s="18" t="s">
        <v>154</v>
      </c>
      <c r="BE283" s="104">
        <f>IF(U283="základní",N283,0)</f>
        <v>0</v>
      </c>
      <c r="BF283" s="104">
        <f>IF(U283="snížená",N283,0)</f>
        <v>0</v>
      </c>
      <c r="BG283" s="104">
        <f>IF(U283="zákl. přenesená",N283,0)</f>
        <v>0</v>
      </c>
      <c r="BH283" s="104">
        <f>IF(U283="sníž. přenesená",N283,0)</f>
        <v>0</v>
      </c>
      <c r="BI283" s="104">
        <f>IF(U283="nulová",N283,0)</f>
        <v>0</v>
      </c>
      <c r="BJ283" s="18" t="s">
        <v>84</v>
      </c>
      <c r="BK283" s="104">
        <f>ROUND(L283*K283,2)</f>
        <v>0</v>
      </c>
      <c r="BL283" s="18" t="s">
        <v>196</v>
      </c>
      <c r="BM283" s="18" t="s">
        <v>668</v>
      </c>
    </row>
    <row r="284" spans="2:65" s="1" customFormat="1" ht="25.5" customHeight="1">
      <c r="B284" s="34"/>
      <c r="C284" s="161" t="s">
        <v>669</v>
      </c>
      <c r="D284" s="161" t="s">
        <v>155</v>
      </c>
      <c r="E284" s="162" t="s">
        <v>670</v>
      </c>
      <c r="F284" s="237" t="s">
        <v>671</v>
      </c>
      <c r="G284" s="237"/>
      <c r="H284" s="237"/>
      <c r="I284" s="237"/>
      <c r="J284" s="163" t="s">
        <v>167</v>
      </c>
      <c r="K284" s="164">
        <v>15.74</v>
      </c>
      <c r="L284" s="238">
        <v>0</v>
      </c>
      <c r="M284" s="239"/>
      <c r="N284" s="240">
        <f>ROUND(L284*K284,2)</f>
        <v>0</v>
      </c>
      <c r="O284" s="240"/>
      <c r="P284" s="240"/>
      <c r="Q284" s="240"/>
      <c r="R284" s="36"/>
      <c r="T284" s="165" t="s">
        <v>22</v>
      </c>
      <c r="U284" s="43" t="s">
        <v>44</v>
      </c>
      <c r="V284" s="35"/>
      <c r="W284" s="166">
        <f>V284*K284</f>
        <v>0</v>
      </c>
      <c r="X284" s="166">
        <v>0</v>
      </c>
      <c r="Y284" s="166">
        <f>X284*K284</f>
        <v>0</v>
      </c>
      <c r="Z284" s="166">
        <v>2.9999999999999997E-4</v>
      </c>
      <c r="AA284" s="167">
        <f>Z284*K284</f>
        <v>4.7219999999999996E-3</v>
      </c>
      <c r="AR284" s="18" t="s">
        <v>196</v>
      </c>
      <c r="AT284" s="18" t="s">
        <v>155</v>
      </c>
      <c r="AU284" s="18" t="s">
        <v>100</v>
      </c>
      <c r="AY284" s="18" t="s">
        <v>154</v>
      </c>
      <c r="BE284" s="104">
        <f>IF(U284="základní",N284,0)</f>
        <v>0</v>
      </c>
      <c r="BF284" s="104">
        <f>IF(U284="snížená",N284,0)</f>
        <v>0</v>
      </c>
      <c r="BG284" s="104">
        <f>IF(U284="zákl. přenesená",N284,0)</f>
        <v>0</v>
      </c>
      <c r="BH284" s="104">
        <f>IF(U284="sníž. přenesená",N284,0)</f>
        <v>0</v>
      </c>
      <c r="BI284" s="104">
        <f>IF(U284="nulová",N284,0)</f>
        <v>0</v>
      </c>
      <c r="BJ284" s="18" t="s">
        <v>84</v>
      </c>
      <c r="BK284" s="104">
        <f>ROUND(L284*K284,2)</f>
        <v>0</v>
      </c>
      <c r="BL284" s="18" t="s">
        <v>196</v>
      </c>
      <c r="BM284" s="18" t="s">
        <v>672</v>
      </c>
    </row>
    <row r="285" spans="2:65" s="1" customFormat="1" ht="25.5" customHeight="1">
      <c r="B285" s="34"/>
      <c r="C285" s="161" t="s">
        <v>673</v>
      </c>
      <c r="D285" s="161" t="s">
        <v>155</v>
      </c>
      <c r="E285" s="162" t="s">
        <v>674</v>
      </c>
      <c r="F285" s="237" t="s">
        <v>675</v>
      </c>
      <c r="G285" s="237"/>
      <c r="H285" s="237"/>
      <c r="I285" s="237"/>
      <c r="J285" s="163" t="s">
        <v>158</v>
      </c>
      <c r="K285" s="164">
        <v>9.48</v>
      </c>
      <c r="L285" s="238">
        <v>0</v>
      </c>
      <c r="M285" s="239"/>
      <c r="N285" s="240">
        <f>ROUND(L285*K285,2)</f>
        <v>0</v>
      </c>
      <c r="O285" s="240"/>
      <c r="P285" s="240"/>
      <c r="Q285" s="240"/>
      <c r="R285" s="36"/>
      <c r="T285" s="165" t="s">
        <v>22</v>
      </c>
      <c r="U285" s="43" t="s">
        <v>44</v>
      </c>
      <c r="V285" s="35"/>
      <c r="W285" s="166">
        <f>V285*K285</f>
        <v>0</v>
      </c>
      <c r="X285" s="166">
        <v>0</v>
      </c>
      <c r="Y285" s="166">
        <f>X285*K285</f>
        <v>0</v>
      </c>
      <c r="Z285" s="166">
        <v>0</v>
      </c>
      <c r="AA285" s="167">
        <f>Z285*K285</f>
        <v>0</v>
      </c>
      <c r="AR285" s="18" t="s">
        <v>196</v>
      </c>
      <c r="AT285" s="18" t="s">
        <v>155</v>
      </c>
      <c r="AU285" s="18" t="s">
        <v>100</v>
      </c>
      <c r="AY285" s="18" t="s">
        <v>154</v>
      </c>
      <c r="BE285" s="104">
        <f>IF(U285="základní",N285,0)</f>
        <v>0</v>
      </c>
      <c r="BF285" s="104">
        <f>IF(U285="snížená",N285,0)</f>
        <v>0</v>
      </c>
      <c r="BG285" s="104">
        <f>IF(U285="zákl. přenesená",N285,0)</f>
        <v>0</v>
      </c>
      <c r="BH285" s="104">
        <f>IF(U285="sníž. přenesená",N285,0)</f>
        <v>0</v>
      </c>
      <c r="BI285" s="104">
        <f>IF(U285="nulová",N285,0)</f>
        <v>0</v>
      </c>
      <c r="BJ285" s="18" t="s">
        <v>84</v>
      </c>
      <c r="BK285" s="104">
        <f>ROUND(L285*K285,2)</f>
        <v>0</v>
      </c>
      <c r="BL285" s="18" t="s">
        <v>196</v>
      </c>
      <c r="BM285" s="18" t="s">
        <v>676</v>
      </c>
    </row>
    <row r="286" spans="2:65" s="1" customFormat="1" ht="16.5" customHeight="1">
      <c r="B286" s="34"/>
      <c r="C286" s="161" t="s">
        <v>677</v>
      </c>
      <c r="D286" s="161" t="s">
        <v>155</v>
      </c>
      <c r="E286" s="162" t="s">
        <v>678</v>
      </c>
      <c r="F286" s="237" t="s">
        <v>679</v>
      </c>
      <c r="G286" s="237"/>
      <c r="H286" s="237"/>
      <c r="I286" s="237"/>
      <c r="J286" s="163" t="s">
        <v>158</v>
      </c>
      <c r="K286" s="164">
        <v>5.7</v>
      </c>
      <c r="L286" s="238">
        <v>0</v>
      </c>
      <c r="M286" s="239"/>
      <c r="N286" s="240">
        <f>ROUND(L286*K286,2)</f>
        <v>0</v>
      </c>
      <c r="O286" s="240"/>
      <c r="P286" s="240"/>
      <c r="Q286" s="240"/>
      <c r="R286" s="36"/>
      <c r="T286" s="165" t="s">
        <v>22</v>
      </c>
      <c r="U286" s="43" t="s">
        <v>44</v>
      </c>
      <c r="V286" s="35"/>
      <c r="W286" s="166">
        <f>V286*K286</f>
        <v>0</v>
      </c>
      <c r="X286" s="166">
        <v>0</v>
      </c>
      <c r="Y286" s="166">
        <f>X286*K286</f>
        <v>0</v>
      </c>
      <c r="Z286" s="166">
        <v>0</v>
      </c>
      <c r="AA286" s="167">
        <f>Z286*K286</f>
        <v>0</v>
      </c>
      <c r="AR286" s="18" t="s">
        <v>196</v>
      </c>
      <c r="AT286" s="18" t="s">
        <v>155</v>
      </c>
      <c r="AU286" s="18" t="s">
        <v>100</v>
      </c>
      <c r="AY286" s="18" t="s">
        <v>154</v>
      </c>
      <c r="BE286" s="104">
        <f>IF(U286="základní",N286,0)</f>
        <v>0</v>
      </c>
      <c r="BF286" s="104">
        <f>IF(U286="snížená",N286,0)</f>
        <v>0</v>
      </c>
      <c r="BG286" s="104">
        <f>IF(U286="zákl. přenesená",N286,0)</f>
        <v>0</v>
      </c>
      <c r="BH286" s="104">
        <f>IF(U286="sníž. přenesená",N286,0)</f>
        <v>0</v>
      </c>
      <c r="BI286" s="104">
        <f>IF(U286="nulová",N286,0)</f>
        <v>0</v>
      </c>
      <c r="BJ286" s="18" t="s">
        <v>84</v>
      </c>
      <c r="BK286" s="104">
        <f>ROUND(L286*K286,2)</f>
        <v>0</v>
      </c>
      <c r="BL286" s="18" t="s">
        <v>196</v>
      </c>
      <c r="BM286" s="18" t="s">
        <v>680</v>
      </c>
    </row>
    <row r="287" spans="2:65" s="9" customFormat="1" ht="29.85" customHeight="1">
      <c r="B287" s="150"/>
      <c r="C287" s="151"/>
      <c r="D287" s="160" t="s">
        <v>127</v>
      </c>
      <c r="E287" s="160"/>
      <c r="F287" s="160"/>
      <c r="G287" s="160"/>
      <c r="H287" s="160"/>
      <c r="I287" s="160"/>
      <c r="J287" s="160"/>
      <c r="K287" s="160"/>
      <c r="L287" s="160"/>
      <c r="M287" s="160"/>
      <c r="N287" s="250">
        <f>BK287</f>
        <v>0</v>
      </c>
      <c r="O287" s="251"/>
      <c r="P287" s="251"/>
      <c r="Q287" s="251"/>
      <c r="R287" s="153"/>
      <c r="T287" s="154"/>
      <c r="U287" s="151"/>
      <c r="V287" s="151"/>
      <c r="W287" s="155">
        <f>SUM(W288:W295)</f>
        <v>0</v>
      </c>
      <c r="X287" s="151"/>
      <c r="Y287" s="155">
        <f>SUM(Y288:Y295)</f>
        <v>0.39578839999999998</v>
      </c>
      <c r="Z287" s="151"/>
      <c r="AA287" s="156">
        <f>SUM(AA288:AA295)</f>
        <v>0</v>
      </c>
      <c r="AR287" s="157" t="s">
        <v>100</v>
      </c>
      <c r="AT287" s="158" t="s">
        <v>78</v>
      </c>
      <c r="AU287" s="158" t="s">
        <v>84</v>
      </c>
      <c r="AY287" s="157" t="s">
        <v>154</v>
      </c>
      <c r="BK287" s="159">
        <f>SUM(BK288:BK295)</f>
        <v>0</v>
      </c>
    </row>
    <row r="288" spans="2:65" s="1" customFormat="1" ht="38.25" customHeight="1">
      <c r="B288" s="34"/>
      <c r="C288" s="161" t="s">
        <v>681</v>
      </c>
      <c r="D288" s="161" t="s">
        <v>155</v>
      </c>
      <c r="E288" s="162" t="s">
        <v>682</v>
      </c>
      <c r="F288" s="237" t="s">
        <v>683</v>
      </c>
      <c r="G288" s="237"/>
      <c r="H288" s="237"/>
      <c r="I288" s="237"/>
      <c r="J288" s="163" t="s">
        <v>158</v>
      </c>
      <c r="K288" s="164">
        <v>23.574000000000002</v>
      </c>
      <c r="L288" s="238">
        <v>0</v>
      </c>
      <c r="M288" s="239"/>
      <c r="N288" s="240">
        <f t="shared" ref="N288:N295" si="105">ROUND(L288*K288,2)</f>
        <v>0</v>
      </c>
      <c r="O288" s="240"/>
      <c r="P288" s="240"/>
      <c r="Q288" s="240"/>
      <c r="R288" s="36"/>
      <c r="T288" s="165" t="s">
        <v>22</v>
      </c>
      <c r="U288" s="43" t="s">
        <v>44</v>
      </c>
      <c r="V288" s="35"/>
      <c r="W288" s="166">
        <f t="shared" ref="W288:W295" si="106">V288*K288</f>
        <v>0</v>
      </c>
      <c r="X288" s="166">
        <v>3.0000000000000001E-3</v>
      </c>
      <c r="Y288" s="166">
        <f t="shared" ref="Y288:Y295" si="107">X288*K288</f>
        <v>7.0722000000000007E-2</v>
      </c>
      <c r="Z288" s="166">
        <v>0</v>
      </c>
      <c r="AA288" s="167">
        <f t="shared" ref="AA288:AA295" si="108">Z288*K288</f>
        <v>0</v>
      </c>
      <c r="AR288" s="18" t="s">
        <v>196</v>
      </c>
      <c r="AT288" s="18" t="s">
        <v>155</v>
      </c>
      <c r="AU288" s="18" t="s">
        <v>100</v>
      </c>
      <c r="AY288" s="18" t="s">
        <v>154</v>
      </c>
      <c r="BE288" s="104">
        <f t="shared" ref="BE288:BE295" si="109">IF(U288="základní",N288,0)</f>
        <v>0</v>
      </c>
      <c r="BF288" s="104">
        <f t="shared" ref="BF288:BF295" si="110">IF(U288="snížená",N288,0)</f>
        <v>0</v>
      </c>
      <c r="BG288" s="104">
        <f t="shared" ref="BG288:BG295" si="111">IF(U288="zákl. přenesená",N288,0)</f>
        <v>0</v>
      </c>
      <c r="BH288" s="104">
        <f t="shared" ref="BH288:BH295" si="112">IF(U288="sníž. přenesená",N288,0)</f>
        <v>0</v>
      </c>
      <c r="BI288" s="104">
        <f t="shared" ref="BI288:BI295" si="113">IF(U288="nulová",N288,0)</f>
        <v>0</v>
      </c>
      <c r="BJ288" s="18" t="s">
        <v>84</v>
      </c>
      <c r="BK288" s="104">
        <f t="shared" ref="BK288:BK295" si="114">ROUND(L288*K288,2)</f>
        <v>0</v>
      </c>
      <c r="BL288" s="18" t="s">
        <v>196</v>
      </c>
      <c r="BM288" s="18" t="s">
        <v>684</v>
      </c>
    </row>
    <row r="289" spans="2:65" s="1" customFormat="1" ht="16.5" customHeight="1">
      <c r="B289" s="34"/>
      <c r="C289" s="168" t="s">
        <v>685</v>
      </c>
      <c r="D289" s="168" t="s">
        <v>207</v>
      </c>
      <c r="E289" s="169" t="s">
        <v>686</v>
      </c>
      <c r="F289" s="241" t="s">
        <v>687</v>
      </c>
      <c r="G289" s="241"/>
      <c r="H289" s="241"/>
      <c r="I289" s="241"/>
      <c r="J289" s="170" t="s">
        <v>158</v>
      </c>
      <c r="K289" s="171">
        <v>25.931000000000001</v>
      </c>
      <c r="L289" s="242">
        <v>0</v>
      </c>
      <c r="M289" s="243"/>
      <c r="N289" s="244">
        <f t="shared" si="105"/>
        <v>0</v>
      </c>
      <c r="O289" s="240"/>
      <c r="P289" s="240"/>
      <c r="Q289" s="240"/>
      <c r="R289" s="36"/>
      <c r="T289" s="165" t="s">
        <v>22</v>
      </c>
      <c r="U289" s="43" t="s">
        <v>44</v>
      </c>
      <c r="V289" s="35"/>
      <c r="W289" s="166">
        <f t="shared" si="106"/>
        <v>0</v>
      </c>
      <c r="X289" s="166">
        <v>1.18E-2</v>
      </c>
      <c r="Y289" s="166">
        <f t="shared" si="107"/>
        <v>0.30598580000000003</v>
      </c>
      <c r="Z289" s="166">
        <v>0</v>
      </c>
      <c r="AA289" s="167">
        <f t="shared" si="108"/>
        <v>0</v>
      </c>
      <c r="AR289" s="18" t="s">
        <v>211</v>
      </c>
      <c r="AT289" s="18" t="s">
        <v>207</v>
      </c>
      <c r="AU289" s="18" t="s">
        <v>100</v>
      </c>
      <c r="AY289" s="18" t="s">
        <v>154</v>
      </c>
      <c r="BE289" s="104">
        <f t="shared" si="109"/>
        <v>0</v>
      </c>
      <c r="BF289" s="104">
        <f t="shared" si="110"/>
        <v>0</v>
      </c>
      <c r="BG289" s="104">
        <f t="shared" si="111"/>
        <v>0</v>
      </c>
      <c r="BH289" s="104">
        <f t="shared" si="112"/>
        <v>0</v>
      </c>
      <c r="BI289" s="104">
        <f t="shared" si="113"/>
        <v>0</v>
      </c>
      <c r="BJ289" s="18" t="s">
        <v>84</v>
      </c>
      <c r="BK289" s="104">
        <f t="shared" si="114"/>
        <v>0</v>
      </c>
      <c r="BL289" s="18" t="s">
        <v>196</v>
      </c>
      <c r="BM289" s="18" t="s">
        <v>688</v>
      </c>
    </row>
    <row r="290" spans="2:65" s="1" customFormat="1" ht="25.5" customHeight="1">
      <c r="B290" s="34"/>
      <c r="C290" s="161" t="s">
        <v>689</v>
      </c>
      <c r="D290" s="161" t="s">
        <v>155</v>
      </c>
      <c r="E290" s="162" t="s">
        <v>690</v>
      </c>
      <c r="F290" s="237" t="s">
        <v>691</v>
      </c>
      <c r="G290" s="237"/>
      <c r="H290" s="237"/>
      <c r="I290" s="237"/>
      <c r="J290" s="163" t="s">
        <v>158</v>
      </c>
      <c r="K290" s="164">
        <v>23.574000000000002</v>
      </c>
      <c r="L290" s="238">
        <v>0</v>
      </c>
      <c r="M290" s="239"/>
      <c r="N290" s="240">
        <f t="shared" si="105"/>
        <v>0</v>
      </c>
      <c r="O290" s="240"/>
      <c r="P290" s="240"/>
      <c r="Q290" s="240"/>
      <c r="R290" s="36"/>
      <c r="T290" s="165" t="s">
        <v>22</v>
      </c>
      <c r="U290" s="43" t="s">
        <v>44</v>
      </c>
      <c r="V290" s="35"/>
      <c r="W290" s="166">
        <f t="shared" si="106"/>
        <v>0</v>
      </c>
      <c r="X290" s="166">
        <v>0</v>
      </c>
      <c r="Y290" s="166">
        <f t="shared" si="107"/>
        <v>0</v>
      </c>
      <c r="Z290" s="166">
        <v>0</v>
      </c>
      <c r="AA290" s="167">
        <f t="shared" si="108"/>
        <v>0</v>
      </c>
      <c r="AR290" s="18" t="s">
        <v>196</v>
      </c>
      <c r="AT290" s="18" t="s">
        <v>155</v>
      </c>
      <c r="AU290" s="18" t="s">
        <v>100</v>
      </c>
      <c r="AY290" s="18" t="s">
        <v>154</v>
      </c>
      <c r="BE290" s="104">
        <f t="shared" si="109"/>
        <v>0</v>
      </c>
      <c r="BF290" s="104">
        <f t="shared" si="110"/>
        <v>0</v>
      </c>
      <c r="BG290" s="104">
        <f t="shared" si="111"/>
        <v>0</v>
      </c>
      <c r="BH290" s="104">
        <f t="shared" si="112"/>
        <v>0</v>
      </c>
      <c r="BI290" s="104">
        <f t="shared" si="113"/>
        <v>0</v>
      </c>
      <c r="BJ290" s="18" t="s">
        <v>84</v>
      </c>
      <c r="BK290" s="104">
        <f t="shared" si="114"/>
        <v>0</v>
      </c>
      <c r="BL290" s="18" t="s">
        <v>196</v>
      </c>
      <c r="BM290" s="18" t="s">
        <v>692</v>
      </c>
    </row>
    <row r="291" spans="2:65" s="1" customFormat="1" ht="25.5" customHeight="1">
      <c r="B291" s="34"/>
      <c r="C291" s="161" t="s">
        <v>693</v>
      </c>
      <c r="D291" s="161" t="s">
        <v>155</v>
      </c>
      <c r="E291" s="162" t="s">
        <v>694</v>
      </c>
      <c r="F291" s="237" t="s">
        <v>695</v>
      </c>
      <c r="G291" s="237"/>
      <c r="H291" s="237"/>
      <c r="I291" s="237"/>
      <c r="J291" s="163" t="s">
        <v>167</v>
      </c>
      <c r="K291" s="164">
        <v>25.2</v>
      </c>
      <c r="L291" s="238">
        <v>0</v>
      </c>
      <c r="M291" s="239"/>
      <c r="N291" s="240">
        <f t="shared" si="105"/>
        <v>0</v>
      </c>
      <c r="O291" s="240"/>
      <c r="P291" s="240"/>
      <c r="Q291" s="240"/>
      <c r="R291" s="36"/>
      <c r="T291" s="165" t="s">
        <v>22</v>
      </c>
      <c r="U291" s="43" t="s">
        <v>44</v>
      </c>
      <c r="V291" s="35"/>
      <c r="W291" s="166">
        <f t="shared" si="106"/>
        <v>0</v>
      </c>
      <c r="X291" s="166">
        <v>3.1E-4</v>
      </c>
      <c r="Y291" s="166">
        <f t="shared" si="107"/>
        <v>7.8119999999999995E-3</v>
      </c>
      <c r="Z291" s="166">
        <v>0</v>
      </c>
      <c r="AA291" s="167">
        <f t="shared" si="108"/>
        <v>0</v>
      </c>
      <c r="AR291" s="18" t="s">
        <v>196</v>
      </c>
      <c r="AT291" s="18" t="s">
        <v>155</v>
      </c>
      <c r="AU291" s="18" t="s">
        <v>100</v>
      </c>
      <c r="AY291" s="18" t="s">
        <v>154</v>
      </c>
      <c r="BE291" s="104">
        <f t="shared" si="109"/>
        <v>0</v>
      </c>
      <c r="BF291" s="104">
        <f t="shared" si="110"/>
        <v>0</v>
      </c>
      <c r="BG291" s="104">
        <f t="shared" si="111"/>
        <v>0</v>
      </c>
      <c r="BH291" s="104">
        <f t="shared" si="112"/>
        <v>0</v>
      </c>
      <c r="BI291" s="104">
        <f t="shared" si="113"/>
        <v>0</v>
      </c>
      <c r="BJ291" s="18" t="s">
        <v>84</v>
      </c>
      <c r="BK291" s="104">
        <f t="shared" si="114"/>
        <v>0</v>
      </c>
      <c r="BL291" s="18" t="s">
        <v>196</v>
      </c>
      <c r="BM291" s="18" t="s">
        <v>696</v>
      </c>
    </row>
    <row r="292" spans="2:65" s="1" customFormat="1" ht="25.5" customHeight="1">
      <c r="B292" s="34"/>
      <c r="C292" s="161" t="s">
        <v>697</v>
      </c>
      <c r="D292" s="161" t="s">
        <v>155</v>
      </c>
      <c r="E292" s="162" t="s">
        <v>698</v>
      </c>
      <c r="F292" s="237" t="s">
        <v>699</v>
      </c>
      <c r="G292" s="237"/>
      <c r="H292" s="237"/>
      <c r="I292" s="237"/>
      <c r="J292" s="163" t="s">
        <v>167</v>
      </c>
      <c r="K292" s="164">
        <v>16.14</v>
      </c>
      <c r="L292" s="238">
        <v>0</v>
      </c>
      <c r="M292" s="239"/>
      <c r="N292" s="240">
        <f t="shared" si="105"/>
        <v>0</v>
      </c>
      <c r="O292" s="240"/>
      <c r="P292" s="240"/>
      <c r="Q292" s="240"/>
      <c r="R292" s="36"/>
      <c r="T292" s="165" t="s">
        <v>22</v>
      </c>
      <c r="U292" s="43" t="s">
        <v>44</v>
      </c>
      <c r="V292" s="35"/>
      <c r="W292" s="166">
        <f t="shared" si="106"/>
        <v>0</v>
      </c>
      <c r="X292" s="166">
        <v>2.5999999999999998E-4</v>
      </c>
      <c r="Y292" s="166">
        <f t="shared" si="107"/>
        <v>4.1963999999999994E-3</v>
      </c>
      <c r="Z292" s="166">
        <v>0</v>
      </c>
      <c r="AA292" s="167">
        <f t="shared" si="108"/>
        <v>0</v>
      </c>
      <c r="AR292" s="18" t="s">
        <v>196</v>
      </c>
      <c r="AT292" s="18" t="s">
        <v>155</v>
      </c>
      <c r="AU292" s="18" t="s">
        <v>100</v>
      </c>
      <c r="AY292" s="18" t="s">
        <v>154</v>
      </c>
      <c r="BE292" s="104">
        <f t="shared" si="109"/>
        <v>0</v>
      </c>
      <c r="BF292" s="104">
        <f t="shared" si="110"/>
        <v>0</v>
      </c>
      <c r="BG292" s="104">
        <f t="shared" si="111"/>
        <v>0</v>
      </c>
      <c r="BH292" s="104">
        <f t="shared" si="112"/>
        <v>0</v>
      </c>
      <c r="BI292" s="104">
        <f t="shared" si="113"/>
        <v>0</v>
      </c>
      <c r="BJ292" s="18" t="s">
        <v>84</v>
      </c>
      <c r="BK292" s="104">
        <f t="shared" si="114"/>
        <v>0</v>
      </c>
      <c r="BL292" s="18" t="s">
        <v>196</v>
      </c>
      <c r="BM292" s="18" t="s">
        <v>700</v>
      </c>
    </row>
    <row r="293" spans="2:65" s="1" customFormat="1" ht="16.5" customHeight="1">
      <c r="B293" s="34"/>
      <c r="C293" s="161" t="s">
        <v>701</v>
      </c>
      <c r="D293" s="161" t="s">
        <v>155</v>
      </c>
      <c r="E293" s="162" t="s">
        <v>702</v>
      </c>
      <c r="F293" s="237" t="s">
        <v>703</v>
      </c>
      <c r="G293" s="237"/>
      <c r="H293" s="237"/>
      <c r="I293" s="237"/>
      <c r="J293" s="163" t="s">
        <v>158</v>
      </c>
      <c r="K293" s="164">
        <v>23.574000000000002</v>
      </c>
      <c r="L293" s="238">
        <v>0</v>
      </c>
      <c r="M293" s="239"/>
      <c r="N293" s="240">
        <f t="shared" si="105"/>
        <v>0</v>
      </c>
      <c r="O293" s="240"/>
      <c r="P293" s="240"/>
      <c r="Q293" s="240"/>
      <c r="R293" s="36"/>
      <c r="T293" s="165" t="s">
        <v>22</v>
      </c>
      <c r="U293" s="43" t="s">
        <v>44</v>
      </c>
      <c r="V293" s="35"/>
      <c r="W293" s="166">
        <f t="shared" si="106"/>
        <v>0</v>
      </c>
      <c r="X293" s="166">
        <v>2.9999999999999997E-4</v>
      </c>
      <c r="Y293" s="166">
        <f t="shared" si="107"/>
        <v>7.0721999999999998E-3</v>
      </c>
      <c r="Z293" s="166">
        <v>0</v>
      </c>
      <c r="AA293" s="167">
        <f t="shared" si="108"/>
        <v>0</v>
      </c>
      <c r="AR293" s="18" t="s">
        <v>196</v>
      </c>
      <c r="AT293" s="18" t="s">
        <v>155</v>
      </c>
      <c r="AU293" s="18" t="s">
        <v>100</v>
      </c>
      <c r="AY293" s="18" t="s">
        <v>154</v>
      </c>
      <c r="BE293" s="104">
        <f t="shared" si="109"/>
        <v>0</v>
      </c>
      <c r="BF293" s="104">
        <f t="shared" si="110"/>
        <v>0</v>
      </c>
      <c r="BG293" s="104">
        <f t="shared" si="111"/>
        <v>0</v>
      </c>
      <c r="BH293" s="104">
        <f t="shared" si="112"/>
        <v>0</v>
      </c>
      <c r="BI293" s="104">
        <f t="shared" si="113"/>
        <v>0</v>
      </c>
      <c r="BJ293" s="18" t="s">
        <v>84</v>
      </c>
      <c r="BK293" s="104">
        <f t="shared" si="114"/>
        <v>0</v>
      </c>
      <c r="BL293" s="18" t="s">
        <v>196</v>
      </c>
      <c r="BM293" s="18" t="s">
        <v>704</v>
      </c>
    </row>
    <row r="294" spans="2:65" s="1" customFormat="1" ht="25.5" customHeight="1">
      <c r="B294" s="34"/>
      <c r="C294" s="161" t="s">
        <v>705</v>
      </c>
      <c r="D294" s="161" t="s">
        <v>155</v>
      </c>
      <c r="E294" s="162" t="s">
        <v>706</v>
      </c>
      <c r="F294" s="237" t="s">
        <v>707</v>
      </c>
      <c r="G294" s="237"/>
      <c r="H294" s="237"/>
      <c r="I294" s="237"/>
      <c r="J294" s="163" t="s">
        <v>179</v>
      </c>
      <c r="K294" s="164">
        <v>0.39600000000000002</v>
      </c>
      <c r="L294" s="238">
        <v>0</v>
      </c>
      <c r="M294" s="239"/>
      <c r="N294" s="240">
        <f t="shared" si="105"/>
        <v>0</v>
      </c>
      <c r="O294" s="240"/>
      <c r="P294" s="240"/>
      <c r="Q294" s="240"/>
      <c r="R294" s="36"/>
      <c r="T294" s="165" t="s">
        <v>22</v>
      </c>
      <c r="U294" s="43" t="s">
        <v>44</v>
      </c>
      <c r="V294" s="35"/>
      <c r="W294" s="166">
        <f t="shared" si="106"/>
        <v>0</v>
      </c>
      <c r="X294" s="166">
        <v>0</v>
      </c>
      <c r="Y294" s="166">
        <f t="shared" si="107"/>
        <v>0</v>
      </c>
      <c r="Z294" s="166">
        <v>0</v>
      </c>
      <c r="AA294" s="167">
        <f t="shared" si="108"/>
        <v>0</v>
      </c>
      <c r="AR294" s="18" t="s">
        <v>196</v>
      </c>
      <c r="AT294" s="18" t="s">
        <v>155</v>
      </c>
      <c r="AU294" s="18" t="s">
        <v>100</v>
      </c>
      <c r="AY294" s="18" t="s">
        <v>154</v>
      </c>
      <c r="BE294" s="104">
        <f t="shared" si="109"/>
        <v>0</v>
      </c>
      <c r="BF294" s="104">
        <f t="shared" si="110"/>
        <v>0</v>
      </c>
      <c r="BG294" s="104">
        <f t="shared" si="111"/>
        <v>0</v>
      </c>
      <c r="BH294" s="104">
        <f t="shared" si="112"/>
        <v>0</v>
      </c>
      <c r="BI294" s="104">
        <f t="shared" si="113"/>
        <v>0</v>
      </c>
      <c r="BJ294" s="18" t="s">
        <v>84</v>
      </c>
      <c r="BK294" s="104">
        <f t="shared" si="114"/>
        <v>0</v>
      </c>
      <c r="BL294" s="18" t="s">
        <v>196</v>
      </c>
      <c r="BM294" s="18" t="s">
        <v>708</v>
      </c>
    </row>
    <row r="295" spans="2:65" s="1" customFormat="1" ht="25.5" customHeight="1">
      <c r="B295" s="34"/>
      <c r="C295" s="161" t="s">
        <v>709</v>
      </c>
      <c r="D295" s="161" t="s">
        <v>155</v>
      </c>
      <c r="E295" s="162" t="s">
        <v>710</v>
      </c>
      <c r="F295" s="237" t="s">
        <v>711</v>
      </c>
      <c r="G295" s="237"/>
      <c r="H295" s="237"/>
      <c r="I295" s="237"/>
      <c r="J295" s="163" t="s">
        <v>179</v>
      </c>
      <c r="K295" s="164">
        <v>0.39600000000000002</v>
      </c>
      <c r="L295" s="238">
        <v>0</v>
      </c>
      <c r="M295" s="239"/>
      <c r="N295" s="240">
        <f t="shared" si="105"/>
        <v>0</v>
      </c>
      <c r="O295" s="240"/>
      <c r="P295" s="240"/>
      <c r="Q295" s="240"/>
      <c r="R295" s="36"/>
      <c r="T295" s="165" t="s">
        <v>22</v>
      </c>
      <c r="U295" s="43" t="s">
        <v>44</v>
      </c>
      <c r="V295" s="35"/>
      <c r="W295" s="166">
        <f t="shared" si="106"/>
        <v>0</v>
      </c>
      <c r="X295" s="166">
        <v>0</v>
      </c>
      <c r="Y295" s="166">
        <f t="shared" si="107"/>
        <v>0</v>
      </c>
      <c r="Z295" s="166">
        <v>0</v>
      </c>
      <c r="AA295" s="167">
        <f t="shared" si="108"/>
        <v>0</v>
      </c>
      <c r="AR295" s="18" t="s">
        <v>196</v>
      </c>
      <c r="AT295" s="18" t="s">
        <v>155</v>
      </c>
      <c r="AU295" s="18" t="s">
        <v>100</v>
      </c>
      <c r="AY295" s="18" t="s">
        <v>154</v>
      </c>
      <c r="BE295" s="104">
        <f t="shared" si="109"/>
        <v>0</v>
      </c>
      <c r="BF295" s="104">
        <f t="shared" si="110"/>
        <v>0</v>
      </c>
      <c r="BG295" s="104">
        <f t="shared" si="111"/>
        <v>0</v>
      </c>
      <c r="BH295" s="104">
        <f t="shared" si="112"/>
        <v>0</v>
      </c>
      <c r="BI295" s="104">
        <f t="shared" si="113"/>
        <v>0</v>
      </c>
      <c r="BJ295" s="18" t="s">
        <v>84</v>
      </c>
      <c r="BK295" s="104">
        <f t="shared" si="114"/>
        <v>0</v>
      </c>
      <c r="BL295" s="18" t="s">
        <v>196</v>
      </c>
      <c r="BM295" s="18" t="s">
        <v>712</v>
      </c>
    </row>
    <row r="296" spans="2:65" s="9" customFormat="1" ht="29.85" customHeight="1">
      <c r="B296" s="150"/>
      <c r="C296" s="151"/>
      <c r="D296" s="160" t="s">
        <v>128</v>
      </c>
      <c r="E296" s="160"/>
      <c r="F296" s="160"/>
      <c r="G296" s="160"/>
      <c r="H296" s="160"/>
      <c r="I296" s="160"/>
      <c r="J296" s="160"/>
      <c r="K296" s="160"/>
      <c r="L296" s="160"/>
      <c r="M296" s="160"/>
      <c r="N296" s="250">
        <f>BK296</f>
        <v>0</v>
      </c>
      <c r="O296" s="251"/>
      <c r="P296" s="251"/>
      <c r="Q296" s="251"/>
      <c r="R296" s="153"/>
      <c r="T296" s="154"/>
      <c r="U296" s="151"/>
      <c r="V296" s="151"/>
      <c r="W296" s="155">
        <f>SUM(W297:W299)</f>
        <v>0</v>
      </c>
      <c r="X296" s="151"/>
      <c r="Y296" s="155">
        <f>SUM(Y297:Y299)</f>
        <v>2.4550400000000003E-2</v>
      </c>
      <c r="Z296" s="151"/>
      <c r="AA296" s="156">
        <f>SUM(AA297:AA299)</f>
        <v>5.5552000000000006E-3</v>
      </c>
      <c r="AR296" s="157" t="s">
        <v>100</v>
      </c>
      <c r="AT296" s="158" t="s">
        <v>78</v>
      </c>
      <c r="AU296" s="158" t="s">
        <v>84</v>
      </c>
      <c r="AY296" s="157" t="s">
        <v>154</v>
      </c>
      <c r="BK296" s="159">
        <f>SUM(BK297:BK299)</f>
        <v>0</v>
      </c>
    </row>
    <row r="297" spans="2:65" s="1" customFormat="1" ht="25.5" customHeight="1">
      <c r="B297" s="34"/>
      <c r="C297" s="161" t="s">
        <v>713</v>
      </c>
      <c r="D297" s="161" t="s">
        <v>155</v>
      </c>
      <c r="E297" s="162" t="s">
        <v>714</v>
      </c>
      <c r="F297" s="237" t="s">
        <v>715</v>
      </c>
      <c r="G297" s="237"/>
      <c r="H297" s="237"/>
      <c r="I297" s="237"/>
      <c r="J297" s="163" t="s">
        <v>158</v>
      </c>
      <c r="K297" s="164">
        <v>17.920000000000002</v>
      </c>
      <c r="L297" s="238">
        <v>0</v>
      </c>
      <c r="M297" s="239"/>
      <c r="N297" s="240">
        <f>ROUND(L297*K297,2)</f>
        <v>0</v>
      </c>
      <c r="O297" s="240"/>
      <c r="P297" s="240"/>
      <c r="Q297" s="240"/>
      <c r="R297" s="36"/>
      <c r="T297" s="165" t="s">
        <v>22</v>
      </c>
      <c r="U297" s="43" t="s">
        <v>44</v>
      </c>
      <c r="V297" s="35"/>
      <c r="W297" s="166">
        <f>V297*K297</f>
        <v>0</v>
      </c>
      <c r="X297" s="166">
        <v>1E-3</v>
      </c>
      <c r="Y297" s="166">
        <f>X297*K297</f>
        <v>1.7920000000000002E-2</v>
      </c>
      <c r="Z297" s="166">
        <v>3.1E-4</v>
      </c>
      <c r="AA297" s="167">
        <f>Z297*K297</f>
        <v>5.5552000000000006E-3</v>
      </c>
      <c r="AR297" s="18" t="s">
        <v>196</v>
      </c>
      <c r="AT297" s="18" t="s">
        <v>155</v>
      </c>
      <c r="AU297" s="18" t="s">
        <v>100</v>
      </c>
      <c r="AY297" s="18" t="s">
        <v>154</v>
      </c>
      <c r="BE297" s="104">
        <f>IF(U297="základní",N297,0)</f>
        <v>0</v>
      </c>
      <c r="BF297" s="104">
        <f>IF(U297="snížená",N297,0)</f>
        <v>0</v>
      </c>
      <c r="BG297" s="104">
        <f>IF(U297="zákl. přenesená",N297,0)</f>
        <v>0</v>
      </c>
      <c r="BH297" s="104">
        <f>IF(U297="sníž. přenesená",N297,0)</f>
        <v>0</v>
      </c>
      <c r="BI297" s="104">
        <f>IF(U297="nulová",N297,0)</f>
        <v>0</v>
      </c>
      <c r="BJ297" s="18" t="s">
        <v>84</v>
      </c>
      <c r="BK297" s="104">
        <f>ROUND(L297*K297,2)</f>
        <v>0</v>
      </c>
      <c r="BL297" s="18" t="s">
        <v>196</v>
      </c>
      <c r="BM297" s="18" t="s">
        <v>716</v>
      </c>
    </row>
    <row r="298" spans="2:65" s="1" customFormat="1" ht="25.5" customHeight="1">
      <c r="B298" s="34"/>
      <c r="C298" s="161" t="s">
        <v>717</v>
      </c>
      <c r="D298" s="161" t="s">
        <v>155</v>
      </c>
      <c r="E298" s="162" t="s">
        <v>718</v>
      </c>
      <c r="F298" s="237" t="s">
        <v>719</v>
      </c>
      <c r="G298" s="237"/>
      <c r="H298" s="237"/>
      <c r="I298" s="237"/>
      <c r="J298" s="163" t="s">
        <v>158</v>
      </c>
      <c r="K298" s="164">
        <v>17.920000000000002</v>
      </c>
      <c r="L298" s="238">
        <v>0</v>
      </c>
      <c r="M298" s="239"/>
      <c r="N298" s="240">
        <f>ROUND(L298*K298,2)</f>
        <v>0</v>
      </c>
      <c r="O298" s="240"/>
      <c r="P298" s="240"/>
      <c r="Q298" s="240"/>
      <c r="R298" s="36"/>
      <c r="T298" s="165" t="s">
        <v>22</v>
      </c>
      <c r="U298" s="43" t="s">
        <v>44</v>
      </c>
      <c r="V298" s="35"/>
      <c r="W298" s="166">
        <f>V298*K298</f>
        <v>0</v>
      </c>
      <c r="X298" s="166">
        <v>2.0000000000000001E-4</v>
      </c>
      <c r="Y298" s="166">
        <f>X298*K298</f>
        <v>3.5840000000000004E-3</v>
      </c>
      <c r="Z298" s="166">
        <v>0</v>
      </c>
      <c r="AA298" s="167">
        <f>Z298*K298</f>
        <v>0</v>
      </c>
      <c r="AR298" s="18" t="s">
        <v>196</v>
      </c>
      <c r="AT298" s="18" t="s">
        <v>155</v>
      </c>
      <c r="AU298" s="18" t="s">
        <v>100</v>
      </c>
      <c r="AY298" s="18" t="s">
        <v>154</v>
      </c>
      <c r="BE298" s="104">
        <f>IF(U298="základní",N298,0)</f>
        <v>0</v>
      </c>
      <c r="BF298" s="104">
        <f>IF(U298="snížená",N298,0)</f>
        <v>0</v>
      </c>
      <c r="BG298" s="104">
        <f>IF(U298="zákl. přenesená",N298,0)</f>
        <v>0</v>
      </c>
      <c r="BH298" s="104">
        <f>IF(U298="sníž. přenesená",N298,0)</f>
        <v>0</v>
      </c>
      <c r="BI298" s="104">
        <f>IF(U298="nulová",N298,0)</f>
        <v>0</v>
      </c>
      <c r="BJ298" s="18" t="s">
        <v>84</v>
      </c>
      <c r="BK298" s="104">
        <f>ROUND(L298*K298,2)</f>
        <v>0</v>
      </c>
      <c r="BL298" s="18" t="s">
        <v>196</v>
      </c>
      <c r="BM298" s="18" t="s">
        <v>720</v>
      </c>
    </row>
    <row r="299" spans="2:65" s="1" customFormat="1" ht="38.25" customHeight="1">
      <c r="B299" s="34"/>
      <c r="C299" s="161" t="s">
        <v>721</v>
      </c>
      <c r="D299" s="161" t="s">
        <v>155</v>
      </c>
      <c r="E299" s="162" t="s">
        <v>722</v>
      </c>
      <c r="F299" s="237" t="s">
        <v>723</v>
      </c>
      <c r="G299" s="237"/>
      <c r="H299" s="237"/>
      <c r="I299" s="237"/>
      <c r="J299" s="163" t="s">
        <v>158</v>
      </c>
      <c r="K299" s="164">
        <v>17.920000000000002</v>
      </c>
      <c r="L299" s="238">
        <v>0</v>
      </c>
      <c r="M299" s="239"/>
      <c r="N299" s="240">
        <f>ROUND(L299*K299,2)</f>
        <v>0</v>
      </c>
      <c r="O299" s="240"/>
      <c r="P299" s="240"/>
      <c r="Q299" s="240"/>
      <c r="R299" s="36"/>
      <c r="T299" s="165" t="s">
        <v>22</v>
      </c>
      <c r="U299" s="43" t="s">
        <v>44</v>
      </c>
      <c r="V299" s="35"/>
      <c r="W299" s="166">
        <f>V299*K299</f>
        <v>0</v>
      </c>
      <c r="X299" s="166">
        <v>1.7000000000000001E-4</v>
      </c>
      <c r="Y299" s="166">
        <f>X299*K299</f>
        <v>3.0464000000000003E-3</v>
      </c>
      <c r="Z299" s="166">
        <v>0</v>
      </c>
      <c r="AA299" s="167">
        <f>Z299*K299</f>
        <v>0</v>
      </c>
      <c r="AR299" s="18" t="s">
        <v>196</v>
      </c>
      <c r="AT299" s="18" t="s">
        <v>155</v>
      </c>
      <c r="AU299" s="18" t="s">
        <v>100</v>
      </c>
      <c r="AY299" s="18" t="s">
        <v>154</v>
      </c>
      <c r="BE299" s="104">
        <f>IF(U299="základní",N299,0)</f>
        <v>0</v>
      </c>
      <c r="BF299" s="104">
        <f>IF(U299="snížená",N299,0)</f>
        <v>0</v>
      </c>
      <c r="BG299" s="104">
        <f>IF(U299="zákl. přenesená",N299,0)</f>
        <v>0</v>
      </c>
      <c r="BH299" s="104">
        <f>IF(U299="sníž. přenesená",N299,0)</f>
        <v>0</v>
      </c>
      <c r="BI299" s="104">
        <f>IF(U299="nulová",N299,0)</f>
        <v>0</v>
      </c>
      <c r="BJ299" s="18" t="s">
        <v>84</v>
      </c>
      <c r="BK299" s="104">
        <f>ROUND(L299*K299,2)</f>
        <v>0</v>
      </c>
      <c r="BL299" s="18" t="s">
        <v>196</v>
      </c>
      <c r="BM299" s="18" t="s">
        <v>724</v>
      </c>
    </row>
    <row r="300" spans="2:65" s="9" customFormat="1" ht="37.35" customHeight="1">
      <c r="B300" s="150"/>
      <c r="C300" s="151"/>
      <c r="D300" s="152" t="s">
        <v>129</v>
      </c>
      <c r="E300" s="152"/>
      <c r="F300" s="152"/>
      <c r="G300" s="152"/>
      <c r="H300" s="152"/>
      <c r="I300" s="152"/>
      <c r="J300" s="152"/>
      <c r="K300" s="152"/>
      <c r="L300" s="152"/>
      <c r="M300" s="152"/>
      <c r="N300" s="252">
        <f>BK300</f>
        <v>0</v>
      </c>
      <c r="O300" s="253"/>
      <c r="P300" s="253"/>
      <c r="Q300" s="253"/>
      <c r="R300" s="153"/>
      <c r="T300" s="154"/>
      <c r="U300" s="151"/>
      <c r="V300" s="151"/>
      <c r="W300" s="155">
        <f>W301</f>
        <v>0</v>
      </c>
      <c r="X300" s="151"/>
      <c r="Y300" s="155">
        <f>Y301</f>
        <v>0</v>
      </c>
      <c r="Z300" s="151"/>
      <c r="AA300" s="156">
        <f>AA301</f>
        <v>0</v>
      </c>
      <c r="AR300" s="157" t="s">
        <v>172</v>
      </c>
      <c r="AT300" s="158" t="s">
        <v>78</v>
      </c>
      <c r="AU300" s="158" t="s">
        <v>79</v>
      </c>
      <c r="AY300" s="157" t="s">
        <v>154</v>
      </c>
      <c r="BK300" s="159">
        <f>BK301</f>
        <v>0</v>
      </c>
    </row>
    <row r="301" spans="2:65" s="9" customFormat="1" ht="19.95" customHeight="1">
      <c r="B301" s="150"/>
      <c r="C301" s="151"/>
      <c r="D301" s="160" t="s">
        <v>130</v>
      </c>
      <c r="E301" s="160"/>
      <c r="F301" s="160"/>
      <c r="G301" s="160"/>
      <c r="H301" s="160"/>
      <c r="I301" s="160"/>
      <c r="J301" s="160"/>
      <c r="K301" s="160"/>
      <c r="L301" s="160"/>
      <c r="M301" s="160"/>
      <c r="N301" s="248">
        <f>BK301</f>
        <v>0</v>
      </c>
      <c r="O301" s="249"/>
      <c r="P301" s="249"/>
      <c r="Q301" s="249"/>
      <c r="R301" s="153"/>
      <c r="T301" s="154"/>
      <c r="U301" s="151"/>
      <c r="V301" s="151"/>
      <c r="W301" s="155">
        <f>W302</f>
        <v>0</v>
      </c>
      <c r="X301" s="151"/>
      <c r="Y301" s="155">
        <f>Y302</f>
        <v>0</v>
      </c>
      <c r="Z301" s="151"/>
      <c r="AA301" s="156">
        <f>AA302</f>
        <v>0</v>
      </c>
      <c r="AR301" s="157" t="s">
        <v>172</v>
      </c>
      <c r="AT301" s="158" t="s">
        <v>78</v>
      </c>
      <c r="AU301" s="158" t="s">
        <v>84</v>
      </c>
      <c r="AY301" s="157" t="s">
        <v>154</v>
      </c>
      <c r="BK301" s="159">
        <f>BK302</f>
        <v>0</v>
      </c>
    </row>
    <row r="302" spans="2:65" s="1" customFormat="1" ht="16.5" customHeight="1">
      <c r="B302" s="34"/>
      <c r="C302" s="161" t="s">
        <v>725</v>
      </c>
      <c r="D302" s="161" t="s">
        <v>155</v>
      </c>
      <c r="E302" s="162" t="s">
        <v>726</v>
      </c>
      <c r="F302" s="237" t="s">
        <v>727</v>
      </c>
      <c r="G302" s="237"/>
      <c r="H302" s="237"/>
      <c r="I302" s="237"/>
      <c r="J302" s="163" t="s">
        <v>234</v>
      </c>
      <c r="K302" s="164">
        <v>1</v>
      </c>
      <c r="L302" s="238">
        <v>0</v>
      </c>
      <c r="M302" s="239"/>
      <c r="N302" s="240">
        <f>ROUND(L302*K302,2)</f>
        <v>0</v>
      </c>
      <c r="O302" s="240"/>
      <c r="P302" s="240"/>
      <c r="Q302" s="240"/>
      <c r="R302" s="36"/>
      <c r="T302" s="165" t="s">
        <v>22</v>
      </c>
      <c r="U302" s="43" t="s">
        <v>44</v>
      </c>
      <c r="V302" s="35"/>
      <c r="W302" s="166">
        <f>V302*K302</f>
        <v>0</v>
      </c>
      <c r="X302" s="166">
        <v>0</v>
      </c>
      <c r="Y302" s="166">
        <f>X302*K302</f>
        <v>0</v>
      </c>
      <c r="Z302" s="166">
        <v>0</v>
      </c>
      <c r="AA302" s="167">
        <f>Z302*K302</f>
        <v>0</v>
      </c>
      <c r="AR302" s="18" t="s">
        <v>439</v>
      </c>
      <c r="AT302" s="18" t="s">
        <v>155</v>
      </c>
      <c r="AU302" s="18" t="s">
        <v>100</v>
      </c>
      <c r="AY302" s="18" t="s">
        <v>154</v>
      </c>
      <c r="BE302" s="104">
        <f>IF(U302="základní",N302,0)</f>
        <v>0</v>
      </c>
      <c r="BF302" s="104">
        <f>IF(U302="snížená",N302,0)</f>
        <v>0</v>
      </c>
      <c r="BG302" s="104">
        <f>IF(U302="zákl. přenesená",N302,0)</f>
        <v>0</v>
      </c>
      <c r="BH302" s="104">
        <f>IF(U302="sníž. přenesená",N302,0)</f>
        <v>0</v>
      </c>
      <c r="BI302" s="104">
        <f>IF(U302="nulová",N302,0)</f>
        <v>0</v>
      </c>
      <c r="BJ302" s="18" t="s">
        <v>84</v>
      </c>
      <c r="BK302" s="104">
        <f>ROUND(L302*K302,2)</f>
        <v>0</v>
      </c>
      <c r="BL302" s="18" t="s">
        <v>439</v>
      </c>
      <c r="BM302" s="18" t="s">
        <v>728</v>
      </c>
    </row>
    <row r="303" spans="2:65" s="1" customFormat="1" ht="49.95" customHeight="1">
      <c r="B303" s="34"/>
      <c r="C303" s="35"/>
      <c r="D303" s="152" t="s">
        <v>729</v>
      </c>
      <c r="E303" s="35"/>
      <c r="F303" s="35"/>
      <c r="G303" s="35"/>
      <c r="H303" s="35"/>
      <c r="I303" s="35"/>
      <c r="J303" s="35"/>
      <c r="K303" s="35"/>
      <c r="L303" s="35"/>
      <c r="M303" s="35"/>
      <c r="N303" s="252">
        <f>BK303</f>
        <v>0</v>
      </c>
      <c r="O303" s="253"/>
      <c r="P303" s="253"/>
      <c r="Q303" s="253"/>
      <c r="R303" s="36"/>
      <c r="T303" s="141"/>
      <c r="U303" s="55"/>
      <c r="V303" s="55"/>
      <c r="W303" s="55"/>
      <c r="X303" s="55"/>
      <c r="Y303" s="55"/>
      <c r="Z303" s="55"/>
      <c r="AA303" s="57"/>
      <c r="AT303" s="18" t="s">
        <v>78</v>
      </c>
      <c r="AU303" s="18" t="s">
        <v>79</v>
      </c>
      <c r="AY303" s="18" t="s">
        <v>730</v>
      </c>
      <c r="BK303" s="104">
        <v>0</v>
      </c>
    </row>
    <row r="304" spans="2:65" s="1" customFormat="1" ht="6.9" customHeight="1">
      <c r="B304" s="58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60"/>
    </row>
  </sheetData>
  <sheetProtection algorithmName="SHA-512" hashValue="b3lq7VJDNv4Cjv/3MKmqVD6iCUKorukrSzrW55kvMthwNcWlSihrKsuOnqZQbUyE10R6L8SEGNZMIO6km6NVUw==" saltValue="9Hr2jFMMLgXSmFy1kZiLNBg5OlA0HwmRe3Qq10fGOcfZmU4UZDoeNedFpjgFoy3XRfnVitUU+GDFqsXX9ZzPcw==" spinCount="10" sheet="1" objects="1" scenarios="1" formatColumns="0" formatRows="0"/>
  <mergeCells count="536">
    <mergeCell ref="N296:Q296"/>
    <mergeCell ref="N300:Q300"/>
    <mergeCell ref="N301:Q301"/>
    <mergeCell ref="N303:Q303"/>
    <mergeCell ref="H1:K1"/>
    <mergeCell ref="S2:AC2"/>
    <mergeCell ref="F302:I302"/>
    <mergeCell ref="L302:M302"/>
    <mergeCell ref="N302:Q302"/>
    <mergeCell ref="N136:Q136"/>
    <mergeCell ref="N137:Q137"/>
    <mergeCell ref="N138:Q138"/>
    <mergeCell ref="N144:Q144"/>
    <mergeCell ref="N149:Q149"/>
    <mergeCell ref="N150:Q150"/>
    <mergeCell ref="N164:Q164"/>
    <mergeCell ref="N179:Q179"/>
    <mergeCell ref="N194:Q194"/>
    <mergeCell ref="N197:Q197"/>
    <mergeCell ref="N216:Q216"/>
    <mergeCell ref="N223:Q223"/>
    <mergeCell ref="N227:Q227"/>
    <mergeCell ref="N237:Q237"/>
    <mergeCell ref="N248:Q248"/>
    <mergeCell ref="N258:Q258"/>
    <mergeCell ref="N262:Q262"/>
    <mergeCell ref="N270:Q270"/>
    <mergeCell ref="N272:Q272"/>
    <mergeCell ref="N282:Q282"/>
    <mergeCell ref="N287:Q287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86:I286"/>
    <mergeCell ref="L286:M286"/>
    <mergeCell ref="N286:Q286"/>
    <mergeCell ref="F288:I288"/>
    <mergeCell ref="L288:M288"/>
    <mergeCell ref="N288:Q288"/>
    <mergeCell ref="F289:I289"/>
    <mergeCell ref="L289:M289"/>
    <mergeCell ref="N289:Q289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68:I268"/>
    <mergeCell ref="L268:M268"/>
    <mergeCell ref="N268:Q268"/>
    <mergeCell ref="F269:I269"/>
    <mergeCell ref="L269:M269"/>
    <mergeCell ref="N269:Q269"/>
    <mergeCell ref="F271:I271"/>
    <mergeCell ref="L271:M271"/>
    <mergeCell ref="N271:Q271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1:I261"/>
    <mergeCell ref="L261:M261"/>
    <mergeCell ref="N261:Q261"/>
    <mergeCell ref="F263:I263"/>
    <mergeCell ref="L263:M263"/>
    <mergeCell ref="N263:Q263"/>
    <mergeCell ref="F264:I264"/>
    <mergeCell ref="L264:M264"/>
    <mergeCell ref="N264:Q264"/>
    <mergeCell ref="F257:I257"/>
    <mergeCell ref="L257:M257"/>
    <mergeCell ref="N257:Q257"/>
    <mergeCell ref="F259:I259"/>
    <mergeCell ref="L259:M259"/>
    <mergeCell ref="N259:Q259"/>
    <mergeCell ref="F260:I260"/>
    <mergeCell ref="L260:M260"/>
    <mergeCell ref="N260:Q260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47:I247"/>
    <mergeCell ref="L247:M247"/>
    <mergeCell ref="N247:Q247"/>
    <mergeCell ref="F249:I249"/>
    <mergeCell ref="L249:M249"/>
    <mergeCell ref="N249:Q249"/>
    <mergeCell ref="F250:I250"/>
    <mergeCell ref="L250:M250"/>
    <mergeCell ref="N250:Q250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3:I193"/>
    <mergeCell ref="L193:M193"/>
    <mergeCell ref="N193:Q193"/>
    <mergeCell ref="F195:I195"/>
    <mergeCell ref="L195:M195"/>
    <mergeCell ref="N195:Q195"/>
    <mergeCell ref="F196:I196"/>
    <mergeCell ref="L196:M196"/>
    <mergeCell ref="N196:Q196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7:I147"/>
    <mergeCell ref="L147:M147"/>
    <mergeCell ref="N147:Q147"/>
    <mergeCell ref="F148:I148"/>
    <mergeCell ref="L148:M148"/>
    <mergeCell ref="N148:Q148"/>
    <mergeCell ref="F151:I151"/>
    <mergeCell ref="L151:M151"/>
    <mergeCell ref="N151:Q151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28:P128"/>
    <mergeCell ref="M130:P130"/>
    <mergeCell ref="M132:Q132"/>
    <mergeCell ref="M133:Q133"/>
    <mergeCell ref="F135:I135"/>
    <mergeCell ref="L135:M135"/>
    <mergeCell ref="N135:Q135"/>
    <mergeCell ref="F139:I139"/>
    <mergeCell ref="L139:M139"/>
    <mergeCell ref="N139:Q139"/>
    <mergeCell ref="D115:H115"/>
    <mergeCell ref="N115:Q115"/>
    <mergeCell ref="D116:H116"/>
    <mergeCell ref="N116:Q116"/>
    <mergeCell ref="D117:H117"/>
    <mergeCell ref="N117:Q117"/>
    <mergeCell ref="N118:Q118"/>
    <mergeCell ref="L120:Q120"/>
    <mergeCell ref="C126:Q126"/>
    <mergeCell ref="N107:Q107"/>
    <mergeCell ref="N108:Q108"/>
    <mergeCell ref="N109:Q109"/>
    <mergeCell ref="N110:Q110"/>
    <mergeCell ref="N112:Q112"/>
    <mergeCell ref="D113:H113"/>
    <mergeCell ref="N113:Q113"/>
    <mergeCell ref="D114:H114"/>
    <mergeCell ref="N114:Q114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3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Mesto - Stavební úpravy o...</vt:lpstr>
      <vt:lpstr>'Mesto - Stavební úpravy o...'!Názvy_tisku</vt:lpstr>
      <vt:lpstr>'Rekapitulace stavby'!Názvy_tisku</vt:lpstr>
      <vt:lpstr>'Mesto - Stavební úpravy o...'!Oblast_tisku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LENKA\Lenka Jandová</dc:creator>
  <cp:lastModifiedBy>Lenka Jandová</cp:lastModifiedBy>
  <cp:lastPrinted>2018-05-15T08:06:11Z</cp:lastPrinted>
  <dcterms:created xsi:type="dcterms:W3CDTF">2018-05-15T08:04:42Z</dcterms:created>
  <dcterms:modified xsi:type="dcterms:W3CDTF">2018-05-15T08:06:27Z</dcterms:modified>
</cp:coreProperties>
</file>