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201501031 - stavebně-tech..." sheetId="2" r:id="rId2"/>
    <sheet name="201501032 - vedlejší a os..." sheetId="3" r:id="rId3"/>
    <sheet name="Pokyny pro vyplnění" sheetId="4" r:id="rId4"/>
  </sheets>
  <definedNames>
    <definedName name="_xlnm._FilterDatabase" localSheetId="1" hidden="1">'201501031 - stavebně-tech...'!$C$85:$K$85</definedName>
    <definedName name="_xlnm._FilterDatabase" localSheetId="2" hidden="1">'201501032 - vedlejší a os...'!$C$80:$K$80</definedName>
    <definedName name="_xlnm.Print_Titles" localSheetId="1">'201501031 - stavebně-tech...'!$85:$85</definedName>
    <definedName name="_xlnm.Print_Titles" localSheetId="2">'201501032 - vedlejší a os...'!$80:$80</definedName>
    <definedName name="_xlnm.Print_Titles" localSheetId="0">'Rekapitulace stavby'!$49:$49</definedName>
    <definedName name="_xlnm.Print_Area" localSheetId="1">'201501031 - stavebně-tech...'!$C$4:$J$36,'201501031 - stavebně-tech...'!$C$42:$J$67,'201501031 - stavebně-tech...'!$C$73:$K$377</definedName>
    <definedName name="_xlnm.Print_Area" localSheetId="2">'201501032 - vedlejší a os...'!$C$4:$J$36,'201501032 - vedlejší a os...'!$C$42:$J$62,'201501032 - vedlejší a os...'!$C$68:$K$102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<sst xmlns="http://schemas.openxmlformats.org/spreadsheetml/2006/main" count="3397" uniqueCount="746">
  <si>
    <t>Export VZ</t>
  </si>
  <si>
    <t>List obsahuje:</t>
  </si>
  <si>
    <t>3.0</t>
  </si>
  <si>
    <t>False</t>
  </si>
  <si>
    <t>{7613F629-3DA1-4D52-8075-B87587A985CA}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</si>
  <si>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</si>
  <si>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</si>
  <si>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</si>
  <si>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</si>
  <si>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</si>
  <si>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</si>
  <si>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</si>
  <si>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</si>
  <si>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</si>
  <si>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20150103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</si>
  <si>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</si>
  <si>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</si>
  <si>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Dětské hřiště</t>
  </si>
  <si>
    <t>0,1</t>
  </si>
  <si>
    <t>KSO:</t>
  </si>
  <si>
    <t>823 33</t>
  </si>
  <si>
    <t>CC-CZ:</t>
  </si>
  <si>
    <t>1</t>
  </si>
  <si>
    <t>Místo:</t>
  </si>
  <si>
    <t>Nová Včelnice</t>
  </si>
  <si>
    <t>Datum:</t>
  </si>
  <si>
    <t>13.01.2015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</si>
  <si>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</si>
  <si>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</si>
  <si>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</si>
  <si>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</si>
  <si>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</si>
  <si>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</si>
  <si>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</si>
  <si>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</si>
  <si>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</si>
  <si>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Marie Buzková, Kunžak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</si>
  <si>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</si>
  <si>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</si>
  <si>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</si>
  <si>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</si>
  <si>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</si>
  <si>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</si>
  <si>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</si>
  <si>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</si>
  <si>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</si>
  <si>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</si>
  <si>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</si>
  <si>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</si>
  <si>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</si>
  <si>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</si>
  <si>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</si>
  <si>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</si>
  <si>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</si>
  <si>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</si>
  <si>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</si>
  <si>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</si>
  <si>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</si>
  <si>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</si>
  <si>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</si>
  <si>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</si>
  <si>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</si>
  <si>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</si>
  <si>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</si>
  <si>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</si>
  <si>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</si>
  <si>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</si>
  <si>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</si>
  <si>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</si>
  <si>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</si>
  <si>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</si>
  <si>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</si>
  <si>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</si>
  <si>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</si>
  <si>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</si>
  <si>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</si>
  <si>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</si>
  <si>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</si>
  <si>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201501031</t>
  </si>
  <si>
    <t>stavebně-technické řešení</t>
  </si>
  <si>
    <t>STA</t>
  </si>
  <si>
    <t>{DA15B9F0-601E-4735-BE07-CF307A98843C}</t>
  </si>
  <si>
    <t>2</t>
  </si>
  <si>
    <t>201501032</t>
  </si>
  <si>
    <t>vedlejší a ostatní náklady</t>
  </si>
  <si>
    <t>VON</t>
  </si>
  <si>
    <t>{48229EA7-2571-419A-AAEE-E62B702D5CF0}</t>
  </si>
  <si>
    <t>Zpět na list:</t>
  </si>
  <si>
    <t>KRYCÍ LIST SOUPISU</t>
  </si>
  <si>
    <t>Objekt:</t>
  </si>
  <si>
    <t>201501031 - stavebně-technické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</si>
  <si>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</si>
  <si>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</si>
  <si>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</si>
  <si>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</si>
  <si>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</si>
  <si>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</si>
  <si>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</si>
  <si>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</si>
  <si>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</si>
  <si>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</si>
  <si>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</si>
  <si>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</si>
  <si>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</si>
  <si>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</si>
  <si>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</si>
  <si>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</si>
  <si>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</si>
  <si>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</si>
  <si>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</si>
  <si>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</si>
  <si>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</si>
  <si>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</si>
  <si>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</si>
  <si>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</si>
  <si>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</si>
  <si>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</si>
  <si>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</si>
  <si>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</si>
  <si>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</si>
  <si>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</si>
  <si>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</si>
  <si>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</si>
  <si>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</si>
  <si>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</si>
  <si>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</si>
  <si>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111103202</t>
  </si>
  <si>
    <t>Kosení ve vegetačním období travního porostu středně hustého</t>
  </si>
  <si>
    <t>ha</t>
  </si>
  <si>
    <t>CS ÚRS 2014 02</t>
  </si>
  <si>
    <t>4</t>
  </si>
  <si>
    <t>1730145763</t>
  </si>
  <si>
    <t>PP</t>
  </si>
  <si>
    <t>Kosení s ponecháním na místě ve vegetačním období travního porostu středně hustého</t>
  </si>
  <si>
    <t>VV</t>
  </si>
  <si>
    <t>(9,3+1,5*2)*(38+1,5*2)/10000"v.č.D.1.1.2.</t>
  </si>
  <si>
    <t>111201101</t>
  </si>
  <si>
    <t>Odstranění křovin a stromů průměru kmene do 100 mm i s kořeny z celkové plochy do 1000 m2</t>
  </si>
  <si>
    <t>m2</t>
  </si>
  <si>
    <t>-207659068</t>
  </si>
  <si>
    <t>Odstranění křovin a stromů s odstraněním kořenů průměru kmene do 100 mm do sklonu terénu 1 : 5, při celkové ploše do 1 000 m2</t>
  </si>
  <si>
    <t>2*2"v.č.D.1.1.2.</t>
  </si>
  <si>
    <t>3</t>
  </si>
  <si>
    <t>111301111</t>
  </si>
  <si>
    <t>Sejmutí drnu tl do 100 mm s přemístěním do 50 m nebo naložením na dopravní prostředek</t>
  </si>
  <si>
    <t>-146659218</t>
  </si>
  <si>
    <t>Sejmutí drnu tl. do 100 mm, v jakékoliv ploše</t>
  </si>
  <si>
    <t>8,1*3,148</t>
  </si>
  <si>
    <t>pi*1,5*1,5</t>
  </si>
  <si>
    <t>6,54*2,26</t>
  </si>
  <si>
    <t>pi*2,84*2,84</t>
  </si>
  <si>
    <t>7*4,5+8*2,5+pi*1,85*1,85</t>
  </si>
  <si>
    <t>Mezisoučet"v.č.D.1.1.2.</t>
  </si>
  <si>
    <t>0,35*0,35*(16+3+11+5+3)"v.č.D.1.1.2. oplocení sloupky</t>
  </si>
  <si>
    <t>0,35*0,35*2"v.č.D.1.1.2. infotabule</t>
  </si>
  <si>
    <t>0,4*0,4*10+0,45*0,45*2+0,3*0,3+0,5*0,3"v.č.D.1.1.2.</t>
  </si>
  <si>
    <t>0,5*0,5+0,4*0,4*6"v.č.D.1.1.2.</t>
  </si>
  <si>
    <t>0,6*0,6"v.č.D.1.1.2.</t>
  </si>
  <si>
    <t>0,4*0,4"v.č.D.1.1.2.</t>
  </si>
  <si>
    <t>0,5*0,5*4"v.č.D.1.1.2.</t>
  </si>
  <si>
    <t>0,4*0,4*4"v.č.D.1.1.2.</t>
  </si>
  <si>
    <t>Mezisoučet</t>
  </si>
  <si>
    <t>Součet</t>
  </si>
  <si>
    <t>113107132</t>
  </si>
  <si>
    <t>Odstranění podkladu pl do 50 m2 z betonu prostého tl 300 mm</t>
  </si>
  <si>
    <t>-1471928309</t>
  </si>
  <si>
    <t>Odstranění podkladů nebo krytů s přemístěním hmot na skládku na vzdálenost do 3 m nebo s naložením na dopravní prostředek v ploše jednotlivě do 50 m2 z betonu prostého, o tl. vrstvy přes 150 do 300 mm</t>
  </si>
  <si>
    <t>10"v.č.D.1.1.2.</t>
  </si>
  <si>
    <t>5</t>
  </si>
  <si>
    <t>121112011</t>
  </si>
  <si>
    <t>Sejmutí ornice tl vrstvy do 150 mm ručně s odhozením do 3 m bez vodorovného přemístění</t>
  </si>
  <si>
    <t>m3</t>
  </si>
  <si>
    <t>1320801745</t>
  </si>
  <si>
    <t>Sejmutí ornice ručně bez vodorovného přemístění s naložením na dopravní prostředek nebo s odhozením do 3 m tloušťky vrstvy do 150 mm</t>
  </si>
  <si>
    <t>Součet"v.č.D.1.1.2.</t>
  </si>
  <si>
    <t>134,939*0,15"v.č.D.1.1.2.</t>
  </si>
  <si>
    <t>6</t>
  </si>
  <si>
    <t>122101101</t>
  </si>
  <si>
    <t>Odkopávky a prokopávky nezapažené v hornině tř. 1 a 2 objem do 100 m3</t>
  </si>
  <si>
    <t>990931779</t>
  </si>
  <si>
    <t>Odkopávky a prokopávky nezapažené s přehozením výkopku na vzdálenost do 3 m nebo s naložením na dopravní prostředek v horninách tř. 1 a 2 do 100 m3</t>
  </si>
  <si>
    <t>7</t>
  </si>
  <si>
    <t>122201101</t>
  </si>
  <si>
    <t>Odkopávky a prokopávky nezapažené v hornině tř. 3 objem do 100 m3</t>
  </si>
  <si>
    <t>-206322669</t>
  </si>
  <si>
    <t>Odkopávky a prokopávky nezapažené s přehozením výkopku na vzdálenost do 3 m nebo s naložením na dopravní prostředek v hornině tř. 3 do 100 m3</t>
  </si>
  <si>
    <t>10*0,25"v.č.D.1.1.2.</t>
  </si>
  <si>
    <t>8</t>
  </si>
  <si>
    <t>122201109</t>
  </si>
  <si>
    <t>Příplatek za lepivost u odkopávek v hornině tř. 1 až 3</t>
  </si>
  <si>
    <t>-1325957990</t>
  </si>
  <si>
    <t>Odkopávky a prokopávky nezapažené s přehozením výkopku na vzdálenost do 3 m nebo s naložením na dopravní prostředek v hornině tř. 3 Příplatek k cenám za lepivost horniny tř. 3</t>
  </si>
  <si>
    <t>9</t>
  </si>
  <si>
    <t>133102011</t>
  </si>
  <si>
    <t>Hloubení šachet ručním nebo pneum nářadím v soudržných horninách tř. 1 a 2, plocha výkopu do 4 m2</t>
  </si>
  <si>
    <t>636016692</t>
  </si>
  <si>
    <t>Hloubení zapažených i nezapažených šachet plocha výkopu do 20 m2 ručním nebo pneumatickým nářadím s případným nutným přemístěním výkopku ve výkopišti v horninách soudržných tř. 1 a 2, plocha výkopu do 4 m2</t>
  </si>
  <si>
    <t>0,35*0,35*0,5*(16+3+11+5+3)"v.č.D.1.1.2. oplocení sloupky</t>
  </si>
  <si>
    <t>0,35*0,35*0,5*2"v.č.D.1.1.2. infotabule</t>
  </si>
  <si>
    <t>133202011</t>
  </si>
  <si>
    <t>Hloubení šachet ručním nebo pneum nářadím v soudržných horninách tř. 3, plocha výkopu do 4 m2</t>
  </si>
  <si>
    <t>-1528699667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</si>
  <si>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</si>
  <si>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0,4*0,4*0,8*10+0,45*0,45*0,8*2+0,3*0,3*0,8+0,5*0,3*0,8"v.č.D.1.1.2.</t>
  </si>
  <si>
    <t>0,5*0,5*0,8+0,4*0,4*0,8*6"v.č.D.1.1.2.</t>
  </si>
  <si>
    <t>0,6*0,6*0,8"v.č.D.1.1.2.</t>
  </si>
  <si>
    <t>0,4*0,4*0,8"v.č.D.1.1.2.</t>
  </si>
  <si>
    <t>0,5*0,5*0,85*4"v.č.D.1.1.2.</t>
  </si>
  <si>
    <t>0,4*0,4*0,8*4"v.č.D.1.1.2.</t>
  </si>
  <si>
    <t>11</t>
  </si>
  <si>
    <t>162202111</t>
  </si>
  <si>
    <t>Vodorovné přemístění drnu bez naložení se složením do 100 m</t>
  </si>
  <si>
    <t>185245417</t>
  </si>
  <si>
    <t>Vodorovné přemístění drnu na suchu na vzdálenost přes 50 do 100 m</t>
  </si>
  <si>
    <t>12</t>
  </si>
  <si>
    <t>162301501</t>
  </si>
  <si>
    <t>Vodorovné přemístění křovin do 5 km D kmene do 100 mm</t>
  </si>
  <si>
    <t>2117507610</t>
  </si>
  <si>
    <t>Vodorovné přemístění smýcených křovin do průměru kmene 100 mm na vzdálenost do 5 000 m</t>
  </si>
  <si>
    <t>13</t>
  </si>
  <si>
    <t>162601102</t>
  </si>
  <si>
    <t>Vodorovné přemístění do 5000 m výkopku/sypaniny z horniny tř. 1 až 4</t>
  </si>
  <si>
    <t>-1632971695</t>
  </si>
  <si>
    <t>Vodorovné přemístění výkopku nebo sypaniny po suchu na obvyklém dopravním prostředku, bez naložení výkopku, avšak se složením bez rozhrnutí z horniny tř. 1 až 4 na vzdálenost přes 4 000 do 5 000 m</t>
  </si>
  <si>
    <t>20,241+2,5+2,451+4,542"položky dílu 1</t>
  </si>
  <si>
    <t>14</t>
  </si>
  <si>
    <t>162602112</t>
  </si>
  <si>
    <t>Vodorovné přemístění drnu bez naložení se složením do 5000 m</t>
  </si>
  <si>
    <t>2062003440</t>
  </si>
  <si>
    <t>Vodorovné přemístění drnu na suchu na vzdálenost přes 4000 do 5000 m</t>
  </si>
  <si>
    <t>167101101</t>
  </si>
  <si>
    <t>Nakládání výkopku z hornin tř. 1 až 4 do 100 m3</t>
  </si>
  <si>
    <t>1292018065</t>
  </si>
  <si>
    <t>Nakládání, skládání a překládání neulehlého výkopku nebo sypaniny nakládání, množství do 100 m3, z hornin tř. 1 až 4</t>
  </si>
  <si>
    <t>16</t>
  </si>
  <si>
    <t>167102111</t>
  </si>
  <si>
    <t>Nakládání drnu ze skládky</t>
  </si>
  <si>
    <t>226717839</t>
  </si>
  <si>
    <t>17</t>
  </si>
  <si>
    <t>171201201</t>
  </si>
  <si>
    <t>Uložení sypaniny na skládky</t>
  </si>
  <si>
    <t>1196781274</t>
  </si>
  <si>
    <t>18</t>
  </si>
  <si>
    <t>171201211</t>
  </si>
  <si>
    <t>Poplatek za uložení odpadu ze sypaniny na skládce (skládkovné)</t>
  </si>
  <si>
    <t>t</t>
  </si>
  <si>
    <t>-1303124465</t>
  </si>
  <si>
    <t>Uložení sypaniny poplatek za uložení sypaniny na skládce (skládkovné)</t>
  </si>
  <si>
    <t>29,734*2"v.č.D.1.1.2.</t>
  </si>
  <si>
    <t>19</t>
  </si>
  <si>
    <t>180404111</t>
  </si>
  <si>
    <t>Založení hřišťového trávníku výsevem na vrstvě ornice</t>
  </si>
  <si>
    <t>1526935071</t>
  </si>
  <si>
    <t>(9,3+1,5*2)*(38+1,5*2)"v.č.D.1.1.2.</t>
  </si>
  <si>
    <t>-134,939"dopadové plochy</t>
  </si>
  <si>
    <t>-10"zpevněná plocha</t>
  </si>
  <si>
    <t>20</t>
  </si>
  <si>
    <t>M</t>
  </si>
  <si>
    <t>005724400</t>
  </si>
  <si>
    <t>osivo směs travní hřištní</t>
  </si>
  <si>
    <t>kg</t>
  </si>
  <si>
    <t>-115647173</t>
  </si>
  <si>
    <t>osiva pícnin směsi travní balení obvykle 25 kg hřišťová</t>
  </si>
  <si>
    <t>359,361*0,03 'Přepočtené koeficientem množství</t>
  </si>
  <si>
    <t>181111111</t>
  </si>
  <si>
    <t>Plošná úprava terénu do 500 m2 zemina tř 1 až 4 nerovnosti do +/- 100 mm v rovinně a svahu do 1:5</t>
  </si>
  <si>
    <t>-2100773700</t>
  </si>
  <si>
    <t>Plošná úprava terénu v zemině tř. 1 až 4 s urovnáním povrchu bez doplnění ornice souvislé plochy do 500 m2 při nerovnostech terénu přes +/-50 do +/- 100 mm v rovině nebo na svahu do 1:5</t>
  </si>
  <si>
    <t>22</t>
  </si>
  <si>
    <t>181301101</t>
  </si>
  <si>
    <t>Rozprostření ornice tl vrstvy do 100 mm pl do 500 m2 v rovině nebo ve svahu do 1:5</t>
  </si>
  <si>
    <t>987394190</t>
  </si>
  <si>
    <t>Rozprostření a urovnání ornice v rovině nebo ve svahu sklonu do 1:5 při souvislé ploše do 500 m2, tl. vrstvy do 100 mm</t>
  </si>
  <si>
    <t>23</t>
  </si>
  <si>
    <t>181951102</t>
  </si>
  <si>
    <t>Úprava pláně v hornině tř. 1 až 4 se zhutněním</t>
  </si>
  <si>
    <t>1858698436</t>
  </si>
  <si>
    <t>Úprava pláně vyrovnáním výškových rozdílů v hornině tř. 1 až 4 se zhutněním</t>
  </si>
  <si>
    <t>24</t>
  </si>
  <si>
    <t>182501501</t>
  </si>
  <si>
    <t>Příprava pozemku pro výsadbu živého plotu</t>
  </si>
  <si>
    <t>m</t>
  </si>
  <si>
    <t>-825284004</t>
  </si>
  <si>
    <t>7"v.č.D.1.1.2.</t>
  </si>
  <si>
    <t>kus</t>
  </si>
  <si>
    <t>26</t>
  </si>
  <si>
    <t>026603480</t>
  </si>
  <si>
    <t>Zerav západní /Thuja occidentalis/ 100 - 120 cm, ZB</t>
  </si>
  <si>
    <t>668914172</t>
  </si>
  <si>
    <t>dřeviny okrasné jehličnaté Zerav západní /Thuja occidentalis/ 100 - 120 cm     ZB</t>
  </si>
  <si>
    <t>7*4"v.č.D.1.1.2.</t>
  </si>
  <si>
    <t>Zakládání</t>
  </si>
  <si>
    <t>27</t>
  </si>
  <si>
    <t>275313611</t>
  </si>
  <si>
    <t>Základové patky z betonu tř. C 16/20</t>
  </si>
  <si>
    <t>1378686670</t>
  </si>
  <si>
    <t>Základy z betonu prostého patky a bloky z betonu kamenem neprokládaného tř. C 16/20</t>
  </si>
  <si>
    <t>Svislé a kompletní konstrukce</t>
  </si>
  <si>
    <t>28</t>
  </si>
  <si>
    <t>338171113</t>
  </si>
  <si>
    <t>Osazování sloupků a vzpěr plotových ocelových v 2,00 m se zabetonováním</t>
  </si>
  <si>
    <t>410181382</t>
  </si>
  <si>
    <t>Osazování sloupků a vzpěr plotových ocelových trubkových nebo profilovaných výšky do 2,00 m se zabetonováním (tř. C 25/30) do 0,08 m3 do připravených jamek</t>
  </si>
  <si>
    <t>3+16+3+11+5"v.č.D.1.1.2.</t>
  </si>
  <si>
    <t>29</t>
  </si>
  <si>
    <t>553422501</t>
  </si>
  <si>
    <t>sloupek plotový průběžný pozinkované a komaxitové hranatý 60/60/2mm dl.1500mm s krytkou</t>
  </si>
  <si>
    <t>-244727590</t>
  </si>
  <si>
    <t>příslušenství stavební kovové sloupky plotové pozinkované a komaxitové průběžný  38x1,5 mm včetně čepičky, úchytek 1500 mm</t>
  </si>
  <si>
    <t>30</t>
  </si>
  <si>
    <t>338171123</t>
  </si>
  <si>
    <t>Osazování sloupků a vzpěr plotových ocelových v 2,60 m se zabetonováním</t>
  </si>
  <si>
    <t>-2141006492</t>
  </si>
  <si>
    <t>Osazování sloupků a vzpěr plotových ocelových trubkových nebo profilovaných výšky do 2,60 m se zabetonováním (tř. C 25/30) do 0,08 m3 do připravených jamek</t>
  </si>
  <si>
    <t>2"v.č.D.1.1.2. infotabule</t>
  </si>
  <si>
    <t>31</t>
  </si>
  <si>
    <t>SPCM3483</t>
  </si>
  <si>
    <t>dodávka infotabule 50x100x180cm s cedulí</t>
  </si>
  <si>
    <t>-642513047</t>
  </si>
  <si>
    <t>1"v.č.D.1.1.2.</t>
  </si>
  <si>
    <t>32</t>
  </si>
  <si>
    <t>348101220</t>
  </si>
  <si>
    <t>Osazení vrat a vrátek k oplocení na ocelové sloupky do 4 m2 vč.aretační trubky v zemi</t>
  </si>
  <si>
    <t>595031895</t>
  </si>
  <si>
    <t>Montáž vrat a vrátek k oplocení na sloupky ocelové, plochy jednotlivě přes 2 do 4 m2</t>
  </si>
  <si>
    <t>33</t>
  </si>
  <si>
    <t>SPCM3482</t>
  </si>
  <si>
    <t>brána 2500/1000mm systémová k oplocení rámovému</t>
  </si>
  <si>
    <t>-2112527065</t>
  </si>
  <si>
    <t>34</t>
  </si>
  <si>
    <t>348171110</t>
  </si>
  <si>
    <t>Osazení rámového oplocení výšky do 1 m ve sklonu svahu do 15°</t>
  </si>
  <si>
    <t>183642493</t>
  </si>
  <si>
    <t>Osazení oplocení z dílců kovových rámových, na ocelové sloupky do 15 st. sklonu svahu, výšky do 1,0 m</t>
  </si>
  <si>
    <t>9,269+38+9,3+25,184+10,316"v.č.D.1.1.2.</t>
  </si>
  <si>
    <t>35</t>
  </si>
  <si>
    <t>SPCM3481</t>
  </si>
  <si>
    <t>dodávka oplocení z panelů viz.technická zpráva</t>
  </si>
  <si>
    <t>1539940774</t>
  </si>
  <si>
    <t>Komunikace</t>
  </si>
  <si>
    <t>36</t>
  </si>
  <si>
    <t>564231111</t>
  </si>
  <si>
    <t>Podklad nebo podsyp ze štěrkopísku ŠP tl 100 mm</t>
  </si>
  <si>
    <t>-1336627068</t>
  </si>
  <si>
    <t>Podklad nebo podsyp ze štěrkopísku ŠP s rozprostřením, vlhčením a zhutněním, po zhutnění tl. 100 mm</t>
  </si>
  <si>
    <t>37</t>
  </si>
  <si>
    <t>564731110</t>
  </si>
  <si>
    <t>Podklad z kameniva hrubého drceného vel. 8-16mm tl 100 mm</t>
  </si>
  <si>
    <t>-728469035</t>
  </si>
  <si>
    <t>Podklad nebo kryt z kameniva hrubého drceného vel. 32-63 mm s rozprostřením a zhutněním, po zhutnění tl. 100 mm</t>
  </si>
  <si>
    <t>10,000"v.č.D.1.1.2.</t>
  </si>
  <si>
    <t>38</t>
  </si>
  <si>
    <t>564761111</t>
  </si>
  <si>
    <t>Podklad z kameniva hrubého drceného vel. 32-63 mm tl 200 mm</t>
  </si>
  <si>
    <t>-858790228</t>
  </si>
  <si>
    <t>Podklad nebo kryt z kameniva hrubého drceného vel. 32-63 mm s rozprostřením a zhutněním, po zhutnění tl. 200 mm</t>
  </si>
  <si>
    <t>39</t>
  </si>
  <si>
    <t>596212210</t>
  </si>
  <si>
    <t>Kladení zámkové dlažby pozemních komunikací tl 80 mm skupiny A pl do 50 m2</t>
  </si>
  <si>
    <t>237403301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</si>
  <si>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</si>
  <si>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40</t>
  </si>
  <si>
    <t>592450070</t>
  </si>
  <si>
    <t>dlažba zámková H-PROFIL HBB 20x16,5x8 cm přírodní</t>
  </si>
  <si>
    <t>514543251</t>
  </si>
  <si>
    <t>dlaždice betonové dlažba zámková (ČSN EN 1338) dlažba H-PROFIL s fazetou, 1 m2=36 kusů HBB  20 x 16,5 x 8 přírodní</t>
  </si>
  <si>
    <t>10,000*1,1"v.č.D.1.1.2.</t>
  </si>
  <si>
    <t>Ostatní konstrukce a práce-bourání</t>
  </si>
  <si>
    <t>41</t>
  </si>
  <si>
    <t>916331112</t>
  </si>
  <si>
    <t>Osazení zahradního obrubníku betonového do lože z betonu s boční opěrou</t>
  </si>
  <si>
    <t>-1999853671</t>
  </si>
  <si>
    <t>Osazení zahradního obrubníku betonového s ložem tl. od 50 do 100 mm z betonu prostého tř. C 12/15 s boční opěrou z betonu prostého tř. C 12/15</t>
  </si>
  <si>
    <t>2,573*2+2,5+1,5*2"v.č.D.1.1.2.</t>
  </si>
  <si>
    <t>(8,1+3,148)*2"v.č.D.1.1.2.</t>
  </si>
  <si>
    <t>pi*3"v.č.D.1.1.2.</t>
  </si>
  <si>
    <t>pi*2,26+4,543*2"v.č.D.1.1.2.</t>
  </si>
  <si>
    <t>pi*5,675"v.č.D.1.1.2.</t>
  </si>
  <si>
    <t>9+2*2+3,5+1,5+1+pi*1,5*0,5+3+pi*1,5*0,5+5+2"v.č.D.1.1.2.</t>
  </si>
  <si>
    <t>42</t>
  </si>
  <si>
    <t>592173040</t>
  </si>
  <si>
    <t>obrubník betonový zahradní přírodní šedá 50x5x20 cm</t>
  </si>
  <si>
    <t>-697016551</t>
  </si>
  <si>
    <t>obrubníky betonové a železobetonové obrubníky zahradní přír. šedá        50 x 5 x 20</t>
  </si>
  <si>
    <t>110,294*2*1,05</t>
  </si>
  <si>
    <t>232"v.č.D.1.1.2.</t>
  </si>
  <si>
    <t>43</t>
  </si>
  <si>
    <t>916991121</t>
  </si>
  <si>
    <t>Lože pod obrubníky, krajníky nebo obruby z dlažebních kostek z betonu prostého</t>
  </si>
  <si>
    <t>-1486879534</t>
  </si>
  <si>
    <t>Lože pod obrubníky, krajníky nebo obruby z dlažebních kostek z betonu prostého tř. C 12/15</t>
  </si>
  <si>
    <t>110,294*0,3*0,2"v.č.D.1.1.2.</t>
  </si>
  <si>
    <t>44</t>
  </si>
  <si>
    <t>936001003</t>
  </si>
  <si>
    <t>Montáž prvků dětských hřišť - herní sestava se skluzavkou</t>
  </si>
  <si>
    <t>1638815294</t>
  </si>
  <si>
    <t>Montáž prvků městské a zahradní architektury hmotnosti přes 0,1 do 1,5 t</t>
  </si>
  <si>
    <t>45</t>
  </si>
  <si>
    <t>749102221</t>
  </si>
  <si>
    <t xml:space="preserve">herní sestava se skluzavkou </t>
  </si>
  <si>
    <t>-1373040747</t>
  </si>
  <si>
    <t>zařízení městského mobiliáře květináče betonové BDA 80 x 40 cm kruhový Mia nat</t>
  </si>
  <si>
    <t>47</t>
  </si>
  <si>
    <t>936001004</t>
  </si>
  <si>
    <t>Montáž prvků dětských hřišť - jehlan - šplhací sestava - lanová prolézačka</t>
  </si>
  <si>
    <t>-1571208218</t>
  </si>
  <si>
    <t>46</t>
  </si>
  <si>
    <t>749102222</t>
  </si>
  <si>
    <t>herní prvek - jehlan - šplhací sestava - lanová prolézačka</t>
  </si>
  <si>
    <t>-1782585720</t>
  </si>
  <si>
    <t>48</t>
  </si>
  <si>
    <t>936004212</t>
  </si>
  <si>
    <t>Udržování dětských pískovišť s výměnou písku</t>
  </si>
  <si>
    <t>-337562947</t>
  </si>
  <si>
    <t>2,7"v.č.D.1.1.2.</t>
  </si>
  <si>
    <t>49</t>
  </si>
  <si>
    <t>936005212</t>
  </si>
  <si>
    <t>Montáž dětské houpačky řetízkové dvoumístné</t>
  </si>
  <si>
    <t>1395486033</t>
  </si>
  <si>
    <t>Montáž dětské houpačky řetízkové s ocelovou konstrukcí dvoumístné</t>
  </si>
  <si>
    <t>50</t>
  </si>
  <si>
    <t>749200060</t>
  </si>
  <si>
    <t>houpačka řetízková dvoumístná, 1,1 x 3,2 x 2,7 m</t>
  </si>
  <si>
    <t>-344703510</t>
  </si>
  <si>
    <t>zařízení dětských hřišť houpačky řetízková - min.plocha 3,3 x 8 x 2,5 m dvoumístná - výška 2,3 m</t>
  </si>
  <si>
    <t>51</t>
  </si>
  <si>
    <t>936005221</t>
  </si>
  <si>
    <t>Montáž dětské houpačky dvoumístné</t>
  </si>
  <si>
    <t>-26290275</t>
  </si>
  <si>
    <t>Montáž dětské houpačky kládové dvoumístné</t>
  </si>
  <si>
    <t>52</t>
  </si>
  <si>
    <t>749200011</t>
  </si>
  <si>
    <t>vahadlová houpačka s dvěma sedátky,
obloukové dorazy</t>
  </si>
  <si>
    <t>-48688371</t>
  </si>
  <si>
    <t>zařízení dětských hřišť houpačky kládová - min.plocha 2,7 x 7 x 2,7 m dvoumístná - výška 1,3 m</t>
  </si>
  <si>
    <t>53</t>
  </si>
  <si>
    <t>936005231</t>
  </si>
  <si>
    <t>Montáž dětské houpačky pružinové jednomístné</t>
  </si>
  <si>
    <t>1546085883</t>
  </si>
  <si>
    <t>54</t>
  </si>
  <si>
    <t>749200091</t>
  </si>
  <si>
    <t>koník - houpadlo z vysoce molekulárního
voděvzdorného polyethylenu, pružina ze
speciální pružinové ocele, žárově zinkované
kotvící elementy, komaxitované ocelové prvky</t>
  </si>
  <si>
    <t>461493194</t>
  </si>
  <si>
    <t>zařízení dětských hřišť houpačky pružinové MOBY výška 1,2 m, sedák 0,6 m pes PE</t>
  </si>
  <si>
    <t>55</t>
  </si>
  <si>
    <t>936009113</t>
  </si>
  <si>
    <t>Bezpečnostní dopadová plocha venkovní na dětském hřišti tl 30 cm z kačírku</t>
  </si>
  <si>
    <t>-256399906</t>
  </si>
  <si>
    <t>Bezpečnostní dopadová plocha na dětském hřišti tloušťky 30 cm z kačírku</t>
  </si>
  <si>
    <t>56</t>
  </si>
  <si>
    <t>936124113</t>
  </si>
  <si>
    <t>Montáž lavičky stabilní kotvené šrouby na pevný podklad</t>
  </si>
  <si>
    <t>-475098591</t>
  </si>
  <si>
    <t>Montáž lavičky parkové stabilní přichycené kotevními šrouby</t>
  </si>
  <si>
    <t>2"v.č.D.1.1.2.</t>
  </si>
  <si>
    <t>57</t>
  </si>
  <si>
    <t>961044111</t>
  </si>
  <si>
    <t>Bourání základů z betonu prostého</t>
  </si>
  <si>
    <t>1405644713</t>
  </si>
  <si>
    <t>Bourání základů z betonu prostého</t>
  </si>
  <si>
    <t>0,8*0,8*0,6+0,5*0,5*0,6*(4+8+6)"v.č.D.1.1.2.</t>
  </si>
  <si>
    <t>58</t>
  </si>
  <si>
    <t>966001114</t>
  </si>
  <si>
    <t>Odstranění dětské průlezky - železná koule</t>
  </si>
  <si>
    <t>1544041401</t>
  </si>
  <si>
    <t>Odstranění dětské houpačky s ocelovou konstrukcí kládové</t>
  </si>
  <si>
    <t>59</t>
  </si>
  <si>
    <t>966001115</t>
  </si>
  <si>
    <t>Odstranění dětské průlezky - železná U</t>
  </si>
  <si>
    <t>-490262834</t>
  </si>
  <si>
    <t>60</t>
  </si>
  <si>
    <t>966001116</t>
  </si>
  <si>
    <t>Odstranění dětské průlezky - železná A</t>
  </si>
  <si>
    <t>1712982702</t>
  </si>
  <si>
    <t>61</t>
  </si>
  <si>
    <t>966001117</t>
  </si>
  <si>
    <t>Odstranění dětské průlezky - železný oblouk</t>
  </si>
  <si>
    <t>1709595154</t>
  </si>
  <si>
    <t>62</t>
  </si>
  <si>
    <t>966001212</t>
  </si>
  <si>
    <t>Odstranění lavičky stabilní kotvené šrouby na pevný podklad</t>
  </si>
  <si>
    <t>1128556736</t>
  </si>
  <si>
    <t>Odstranění lavičky parkové stabilní přichycené kotevními šrouby</t>
  </si>
  <si>
    <t>997</t>
  </si>
  <si>
    <t>Přesun sutě</t>
  </si>
  <si>
    <t>63</t>
  </si>
  <si>
    <t>997013111</t>
  </si>
  <si>
    <t>Vnitrostaveništní doprava suti a vybouraných hmot pro budovy v do 6 m s použitím mechanizace</t>
  </si>
  <si>
    <t>2050179157</t>
  </si>
  <si>
    <t>Vnitrostaveništní doprava suti a vybouraných hmot vodorovně do 50 m svisle s použitím mechanizace pro budovy a haly výšky do 6 m</t>
  </si>
  <si>
    <t>64</t>
  </si>
  <si>
    <t>997013509</t>
  </si>
  <si>
    <t>Příplatek k odvozu suti a vybouraných hmot na skládku ZKD 1 km přes 1 km</t>
  </si>
  <si>
    <t>54965729</t>
  </si>
  <si>
    <t>Odvoz suti a vybouraných hmot na skládku nebo meziskládku se složením, na vzdálenost Příplatek k ceně za každý další i započatý 1 km přes 1 km</t>
  </si>
  <si>
    <t>12,998*3 'Přepočtené koeficientem množství</t>
  </si>
  <si>
    <t>65</t>
  </si>
  <si>
    <t>997013511</t>
  </si>
  <si>
    <t>Odvoz suti a vybouraných hmot z meziskládky na skládku do 1 km s naložením a se složením</t>
  </si>
  <si>
    <t>-1677340232</t>
  </si>
  <si>
    <t>Odvoz suti a vybouraných hmot z meziskládky na skládku s naložením a se složením, na vzdálenost do 1 km</t>
  </si>
  <si>
    <t>66</t>
  </si>
  <si>
    <t>997013801</t>
  </si>
  <si>
    <t>Poplatek za uložení stavebního betonového odpadu na skládce (skládkovné)</t>
  </si>
  <si>
    <t>-297085767</t>
  </si>
  <si>
    <t>Poplatek za uložení stavebního odpadu na skládce (skládkovné) betonového</t>
  </si>
  <si>
    <t>998</t>
  </si>
  <si>
    <t>Přesun hmot</t>
  </si>
  <si>
    <t>67</t>
  </si>
  <si>
    <t>998222012</t>
  </si>
  <si>
    <t>Přesun hmot pro tělovýchovné plochy</t>
  </si>
  <si>
    <t>1198794170</t>
  </si>
  <si>
    <t>Přesun hmot pro tělovýchovné plochy dopravní vzdálenost do 200 m</t>
  </si>
  <si>
    <t>PSV</t>
  </si>
  <si>
    <t>Práce a dodávky PSV</t>
  </si>
  <si>
    <t>783</t>
  </si>
  <si>
    <t>Dokončovací práce - nátěry</t>
  </si>
  <si>
    <t>68</t>
  </si>
  <si>
    <t>7830001</t>
  </si>
  <si>
    <t>Očištění a nový nátěr herního prvku domeček</t>
  </si>
  <si>
    <t>1104234144</t>
  </si>
  <si>
    <t>69</t>
  </si>
  <si>
    <t>7830002</t>
  </si>
  <si>
    <t>Očištění a nový nátěr herního prvku pneumatiky</t>
  </si>
  <si>
    <t>955028193</t>
  </si>
  <si>
    <t>4"v.č.D.1.1.2.</t>
  </si>
  <si>
    <t>201501032 -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</si>
  <si>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</si>
  <si>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</si>
  <si>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</si>
  <si>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</si>
  <si>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</si>
  <si>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</si>
  <si>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</si>
  <si>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</si>
  <si>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</si>
  <si>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</si>
  <si>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</si>
  <si>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Kč</t>
  </si>
  <si>
    <t>1024</t>
  </si>
  <si>
    <t>1095720634</t>
  </si>
  <si>
    <t>Průzkumné, geodetické a projektové práce geodetické práce při provádění stavby</t>
  </si>
  <si>
    <t>012303000</t>
  </si>
  <si>
    <t>Geodetické práce po výstavbě</t>
  </si>
  <si>
    <t>1998436232</t>
  </si>
  <si>
    <t>Průzkumné, geodetické a projektové práce geodetické práce po výstavbě</t>
  </si>
  <si>
    <t>013244000</t>
  </si>
  <si>
    <t>Dokumentace pro provádění stavby</t>
  </si>
  <si>
    <t>-27228259</t>
  </si>
  <si>
    <t>Průzkumné, geodetické a projektové práce projektové práce dokumentace stavby (výkresová a textová) pro provádění stavby</t>
  </si>
  <si>
    <t>013254000</t>
  </si>
  <si>
    <t>Dokumentace skutečného provedení stavby</t>
  </si>
  <si>
    <t>1915624513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</si>
  <si>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</si>
  <si>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</si>
  <si>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</si>
  <si>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</si>
  <si>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-979422501</t>
  </si>
  <si>
    <t>Základní rozdělení průvodních činností a nákladů zařízení staveniště</t>
  </si>
  <si>
    <t>VRN8</t>
  </si>
  <si>
    <t>Přesun stavebních kapacit</t>
  </si>
  <si>
    <t>081104000</t>
  </si>
  <si>
    <t>Denní doprava pracovníků na pracoviště</t>
  </si>
  <si>
    <t>-799030819</t>
  </si>
  <si>
    <t>Další náklady na pracovníky Další náklady na pracovníky doprava denní doprava pracovníků na pracoviště</t>
  </si>
  <si>
    <t>082104000</t>
  </si>
  <si>
    <t>Stravné</t>
  </si>
  <si>
    <t>1898827945</t>
  </si>
  <si>
    <t>Další náklady na pracovníky Další náklady na pracovníky náklady na stravné</t>
  </si>
  <si>
    <t>VRN9</t>
  </si>
  <si>
    <t>Ostatní náklady</t>
  </si>
  <si>
    <t>090001003</t>
  </si>
  <si>
    <t>Vytýčení stávajících sítí</t>
  </si>
  <si>
    <t>-23645280</t>
  </si>
  <si>
    <t>Hlavní tituly průvodních činností a nákladů ostatní náklady Vytýčení stávajících sítí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</si>
  <si>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</si>
  <si>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</si>
  <si>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</si>
  <si>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</si>
  <si>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</si>
  <si>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</si>
  <si>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</si>
  <si>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</si>
  <si>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</si>
  <si>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</si>
  <si>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</si>
  <si>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</si>
  <si>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</si>
  <si>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</si>
  <si>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</si>
  <si>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</si>
  <si>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</si>
  <si>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</si>
  <si>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</si>
  <si>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</si>
  <si>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</si>
  <si>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</si>
  <si>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</si>
  <si>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</si>
  <si>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</si>
  <si>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</si>
  <si>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</si>
  <si>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</si>
  <si>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</si>
  <si>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</si>
  <si>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</si>
  <si>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</si>
  <si>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</si>
  <si>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</si>
  <si>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</si>
  <si>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</si>
  <si>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</si>
  <si>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</si>
  <si>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</si>
  <si>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</si>
  <si>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</si>
  <si>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</si>
  <si>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</si>
  <si>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</si>
  <si>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</si>
  <si>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</si>
  <si>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</si>
  <si>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</si>
  <si>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</si>
  <si>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</si>
  <si>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</si>
  <si>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</si>
  <si>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</si>
  <si>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</si>
  <si>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</si>
  <si>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</si>
  <si>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</si>
  <si>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</si>
  <si>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</si>
  <si>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</si>
  <si>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</si>
  <si>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</si>
  <si>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</si>
  <si>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</si>
  <si>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</si>
  <si>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</si>
  <si>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</si>
  <si>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</si>
  <si>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</si>
  <si>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</si>
  <si>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</si>
  <si>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</si>
  <si>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</si>
  <si>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</si>
  <si>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</si>
  <si>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</si>
  <si>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</si>
  <si>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</si>
  <si>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</si>
  <si>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</si>
  <si>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</si>
  <si>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</si>
  <si>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</si>
  <si>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</si>
  <si>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</si>
  <si>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</si>
  <si>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</si>
  <si>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</si>
  <si>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</si>
  <si>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</si>
  <si>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</si>
  <si>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</si>
  <si>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</si>
  <si>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</si>
  <si>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</si>
  <si>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</si>
  <si>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</si>
  <si>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</si>
  <si>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</si>
  <si>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</si>
  <si>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</si>
  <si>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</si>
  <si>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</si>
  <si>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</si>
  <si>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</si>
  <si>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</si>
  <si>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</si>
  <si>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</si>
  <si>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</si>
  <si>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</si>
  <si>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</si>
  <si>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</si>
  <si>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</si>
  <si>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</si>
  <si>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</si>
  <si>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</si>
  <si>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</si>
  <si>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</si>
  <si>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</si>
  <si>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</si>
  <si>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</si>
  <si>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</si>
  <si>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</si>
  <si>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</si>
  <si>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</si>
  <si>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</si>
  <si>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</si>
  <si>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</si>
  <si>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</si>
  <si>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</si>
  <si>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</si>
  <si>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</si>
  <si>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</si>
  <si>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</si>
  <si>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</si>
  <si>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</si>
  <si>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</si>
  <si>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</si>
  <si>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</si>
  <si>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</si>
  <si>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</si>
  <si>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</si>
  <si>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</si>
  <si>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</si>
  <si>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</si>
  <si>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</si>
  <si>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</si>
  <si>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</si>
  <si>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</si>
  <si>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</si>
  <si>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</si>
  <si>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</si>
  <si>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</si>
  <si>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</si>
  <si>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</si>
  <si>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</si>
  <si>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</si>
  <si>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</si>
  <si>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</si>
  <si>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</si>
  <si>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</si>
  <si>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</si>
  <si>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</si>
  <si>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</si>
  <si>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</si>
  <si>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</si>
  <si>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</si>
  <si>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</si>
  <si>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</si>
  <si>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</si>
  <si>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Věra Davidová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</si>
</sst>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3" fillId="35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8AB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5F7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46C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8ABA.tmp" descr="C:\KROSplusData\System\Temp\rad58AB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5F7B.tmp" descr="C:\KROSplusData\System\Temp\radE5F7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46CE.tmp" descr="C:\KROSplusData\System\Temp\radF46C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Y17" sqref="Y1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1" t="s">
        <v>0</v>
      </c>
      <c r="B1" s="172"/>
      <c r="C1" s="172"/>
      <c r="D1" s="173" t="s">
        <v>1</v>
      </c>
      <c r="E1" s="172"/>
      <c r="F1" s="172"/>
      <c r="G1" s="172"/>
      <c r="H1" s="172"/>
      <c r="I1" s="172"/>
      <c r="J1" s="172"/>
      <c r="K1" s="174" t="s">
        <v>575</v>
      </c>
      <c r="L1" s="174"/>
      <c r="M1" s="174"/>
      <c r="N1" s="174"/>
      <c r="O1" s="174"/>
      <c r="P1" s="174"/>
      <c r="Q1" s="174"/>
      <c r="R1" s="174"/>
      <c r="S1" s="174"/>
      <c r="T1" s="172"/>
      <c r="U1" s="172"/>
      <c r="V1" s="172"/>
      <c r="W1" s="174" t="s">
        <v>576</v>
      </c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6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7" t="s">
        <v>5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54" t="s">
        <v>14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Q5" s="12"/>
      <c r="BE5" s="250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55" t="s">
        <v>17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Q6" s="12"/>
      <c r="BE6" s="251"/>
      <c r="BS6" s="6" t="s">
        <v>18</v>
      </c>
    </row>
    <row r="7" spans="2:71" s="2" customFormat="1" ht="15" customHeight="1">
      <c r="B7" s="10"/>
      <c r="D7" s="18" t="s">
        <v>19</v>
      </c>
      <c r="K7" s="16" t="s">
        <v>20</v>
      </c>
      <c r="AK7" s="18" t="s">
        <v>21</v>
      </c>
      <c r="AN7" s="16"/>
      <c r="AQ7" s="12"/>
      <c r="BE7" s="251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251"/>
      <c r="BS8" s="6" t="s">
        <v>27</v>
      </c>
    </row>
    <row r="9" spans="2:71" s="2" customFormat="1" ht="15" customHeight="1">
      <c r="B9" s="10"/>
      <c r="AQ9" s="12"/>
      <c r="BE9" s="251"/>
      <c r="BS9" s="6" t="s">
        <v>28</v>
      </c>
    </row>
    <row r="10" spans="2:71" s="2" customFormat="1" ht="15" customHeight="1">
      <c r="B10" s="10"/>
      <c r="D10" s="18" t="s">
        <v>29</v>
      </c>
      <c r="AK10" s="18" t="s">
        <v>30</v>
      </c>
      <c r="AN10" s="16"/>
      <c r="AQ10" s="12"/>
      <c r="BE10" s="251"/>
      <c r="BS10" s="6" t="s">
        <v>18</v>
      </c>
    </row>
    <row r="11" spans="2:71" s="2" customFormat="1" ht="19.5" customHeight="1">
      <c r="B11" s="10"/>
      <c r="E11" s="16" t="s">
        <v>31</v>
      </c>
      <c r="AK11" s="18" t="s">
        <v>32</v>
      </c>
      <c r="AN11" s="16"/>
      <c r="AQ11" s="12"/>
      <c r="BE11" s="251"/>
      <c r="BS11" s="6" t="s">
        <v>18</v>
      </c>
    </row>
    <row r="12" spans="2:71" s="2" customFormat="1" ht="7.5" customHeight="1">
      <c r="B12" s="10"/>
      <c r="AQ12" s="12"/>
      <c r="BE12" s="251"/>
      <c r="BS12" s="6" t="s">
        <v>18</v>
      </c>
    </row>
    <row r="13" spans="2:71" s="2" customFormat="1" ht="15" customHeight="1">
      <c r="B13" s="10"/>
      <c r="D13" s="18" t="s">
        <v>33</v>
      </c>
      <c r="AK13" s="18" t="s">
        <v>30</v>
      </c>
      <c r="AN13" s="20" t="s">
        <v>34</v>
      </c>
      <c r="AQ13" s="12"/>
      <c r="BE13" s="251"/>
      <c r="BS13" s="6" t="s">
        <v>18</v>
      </c>
    </row>
    <row r="14" spans="2:71" s="2" customFormat="1" ht="15.75" customHeight="1">
      <c r="B14" s="10"/>
      <c r="E14" s="256" t="s">
        <v>34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18" t="s">
        <v>32</v>
      </c>
      <c r="AN14" s="20" t="s">
        <v>34</v>
      </c>
      <c r="AQ14" s="12"/>
      <c r="BE14" s="251"/>
      <c r="BS14" s="6" t="s">
        <v>18</v>
      </c>
    </row>
    <row r="15" spans="2:71" s="2" customFormat="1" ht="7.5" customHeight="1">
      <c r="B15" s="10"/>
      <c r="AQ15" s="12"/>
      <c r="BE15" s="251"/>
      <c r="BS15" s="6" t="s">
        <v>3</v>
      </c>
    </row>
    <row r="16" spans="2:71" s="2" customFormat="1" ht="15" customHeight="1">
      <c r="B16" s="10"/>
      <c r="D16" s="18" t="s">
        <v>35</v>
      </c>
      <c r="AK16" s="18" t="s">
        <v>30</v>
      </c>
      <c r="AN16" s="16"/>
      <c r="AQ16" s="12"/>
      <c r="BE16" s="251"/>
      <c r="BS16" s="6" t="s">
        <v>3</v>
      </c>
    </row>
    <row r="17" spans="2:71" s="2" customFormat="1" ht="19.5" customHeight="1">
      <c r="B17" s="10"/>
      <c r="E17" s="16" t="s">
        <v>745</v>
      </c>
      <c r="AK17" s="18" t="s">
        <v>32</v>
      </c>
      <c r="AN17" s="16"/>
      <c r="AQ17" s="12"/>
      <c r="BE17" s="251"/>
      <c r="BS17" s="6" t="s">
        <v>37</v>
      </c>
    </row>
    <row r="18" spans="2:71" s="2" customFormat="1" ht="7.5" customHeight="1">
      <c r="B18" s="10"/>
      <c r="AQ18" s="12"/>
      <c r="BE18" s="251"/>
      <c r="BS18" s="6" t="s">
        <v>6</v>
      </c>
    </row>
    <row r="19" spans="2:71" s="2" customFormat="1" ht="15" customHeight="1">
      <c r="B19" s="10"/>
      <c r="D19" s="18" t="s">
        <v>38</v>
      </c>
      <c r="AQ19" s="12"/>
      <c r="BE19" s="251"/>
      <c r="BS19" s="6" t="s">
        <v>6</v>
      </c>
    </row>
    <row r="20" spans="2:71" s="2" customFormat="1" ht="70.5" customHeight="1">
      <c r="B20" s="10"/>
      <c r="E20" s="257" t="s">
        <v>39</v>
      </c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Q20" s="12"/>
      <c r="BE20" s="251"/>
      <c r="BS20" s="6" t="s">
        <v>3</v>
      </c>
    </row>
    <row r="21" spans="2:57" s="2" customFormat="1" ht="7.5" customHeight="1">
      <c r="B21" s="10"/>
      <c r="AQ21" s="12"/>
      <c r="BE21" s="251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51"/>
    </row>
    <row r="23" spans="2:57" s="6" customFormat="1" ht="27" customHeight="1">
      <c r="B23" s="22"/>
      <c r="D23" s="23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8">
        <f>ROUND($AG$51,2)</f>
        <v>0</v>
      </c>
      <c r="AL23" s="259"/>
      <c r="AM23" s="259"/>
      <c r="AN23" s="259"/>
      <c r="AO23" s="259"/>
      <c r="AQ23" s="25"/>
      <c r="BE23" s="252"/>
    </row>
    <row r="24" spans="2:57" s="6" customFormat="1" ht="7.5" customHeight="1">
      <c r="B24" s="22"/>
      <c r="AQ24" s="25"/>
      <c r="BE24" s="252"/>
    </row>
    <row r="25" spans="2:57" s="6" customFormat="1" ht="14.25" customHeight="1">
      <c r="B25" s="22"/>
      <c r="L25" s="260" t="s">
        <v>41</v>
      </c>
      <c r="M25" s="252"/>
      <c r="N25" s="252"/>
      <c r="O25" s="252"/>
      <c r="W25" s="260" t="s">
        <v>42</v>
      </c>
      <c r="X25" s="252"/>
      <c r="Y25" s="252"/>
      <c r="Z25" s="252"/>
      <c r="AA25" s="252"/>
      <c r="AB25" s="252"/>
      <c r="AC25" s="252"/>
      <c r="AD25" s="252"/>
      <c r="AE25" s="252"/>
      <c r="AK25" s="260" t="s">
        <v>43</v>
      </c>
      <c r="AL25" s="252"/>
      <c r="AM25" s="252"/>
      <c r="AN25" s="252"/>
      <c r="AO25" s="252"/>
      <c r="AQ25" s="25"/>
      <c r="BE25" s="252"/>
    </row>
    <row r="26" spans="2:57" s="6" customFormat="1" ht="15" customHeight="1">
      <c r="B26" s="27"/>
      <c r="D26" s="28" t="s">
        <v>44</v>
      </c>
      <c r="F26" s="28" t="s">
        <v>45</v>
      </c>
      <c r="L26" s="261">
        <v>0.21</v>
      </c>
      <c r="M26" s="253"/>
      <c r="N26" s="253"/>
      <c r="O26" s="253"/>
      <c r="W26" s="262">
        <f>ROUND($AZ$51,2)</f>
        <v>0</v>
      </c>
      <c r="X26" s="253"/>
      <c r="Y26" s="253"/>
      <c r="Z26" s="253"/>
      <c r="AA26" s="253"/>
      <c r="AB26" s="253"/>
      <c r="AC26" s="253"/>
      <c r="AD26" s="253"/>
      <c r="AE26" s="253"/>
      <c r="AK26" s="262">
        <f>ROUND($AV$51,2)</f>
        <v>0</v>
      </c>
      <c r="AL26" s="253"/>
      <c r="AM26" s="253"/>
      <c r="AN26" s="253"/>
      <c r="AO26" s="253"/>
      <c r="AQ26" s="29"/>
      <c r="BE26" s="253"/>
    </row>
    <row r="27" spans="2:57" s="6" customFormat="1" ht="15" customHeight="1">
      <c r="B27" s="27"/>
      <c r="F27" s="28" t="s">
        <v>46</v>
      </c>
      <c r="L27" s="261">
        <v>0.15</v>
      </c>
      <c r="M27" s="253"/>
      <c r="N27" s="253"/>
      <c r="O27" s="253"/>
      <c r="W27" s="262">
        <f>ROUND($BA$51,2)</f>
        <v>0</v>
      </c>
      <c r="X27" s="253"/>
      <c r="Y27" s="253"/>
      <c r="Z27" s="253"/>
      <c r="AA27" s="253"/>
      <c r="AB27" s="253"/>
      <c r="AC27" s="253"/>
      <c r="AD27" s="253"/>
      <c r="AE27" s="253"/>
      <c r="AK27" s="262">
        <f>ROUND($AW$51,2)</f>
        <v>0</v>
      </c>
      <c r="AL27" s="253"/>
      <c r="AM27" s="253"/>
      <c r="AN27" s="253"/>
      <c r="AO27" s="253"/>
      <c r="AQ27" s="29"/>
      <c r="BE27" s="253"/>
    </row>
    <row r="28" spans="2:57" s="6" customFormat="1" ht="15" customHeight="1" hidden="1">
      <c r="B28" s="27"/>
      <c r="F28" s="28" t="s">
        <v>47</v>
      </c>
      <c r="L28" s="261">
        <v>0.21</v>
      </c>
      <c r="M28" s="253"/>
      <c r="N28" s="253"/>
      <c r="O28" s="253"/>
      <c r="W28" s="262">
        <f>ROUND($BB$51,2)</f>
        <v>0</v>
      </c>
      <c r="X28" s="253"/>
      <c r="Y28" s="253"/>
      <c r="Z28" s="253"/>
      <c r="AA28" s="253"/>
      <c r="AB28" s="253"/>
      <c r="AC28" s="253"/>
      <c r="AD28" s="253"/>
      <c r="AE28" s="253"/>
      <c r="AK28" s="262">
        <v>0</v>
      </c>
      <c r="AL28" s="253"/>
      <c r="AM28" s="253"/>
      <c r="AN28" s="253"/>
      <c r="AO28" s="253"/>
      <c r="AQ28" s="29"/>
      <c r="BE28" s="253"/>
    </row>
    <row r="29" spans="2:57" s="6" customFormat="1" ht="15" customHeight="1" hidden="1">
      <c r="B29" s="27"/>
      <c r="F29" s="28" t="s">
        <v>48</v>
      </c>
      <c r="L29" s="261">
        <v>0.15</v>
      </c>
      <c r="M29" s="253"/>
      <c r="N29" s="253"/>
      <c r="O29" s="253"/>
      <c r="W29" s="262">
        <f>ROUND($BC$51,2)</f>
        <v>0</v>
      </c>
      <c r="X29" s="253"/>
      <c r="Y29" s="253"/>
      <c r="Z29" s="253"/>
      <c r="AA29" s="253"/>
      <c r="AB29" s="253"/>
      <c r="AC29" s="253"/>
      <c r="AD29" s="253"/>
      <c r="AE29" s="253"/>
      <c r="AK29" s="262">
        <v>0</v>
      </c>
      <c r="AL29" s="253"/>
      <c r="AM29" s="253"/>
      <c r="AN29" s="253"/>
      <c r="AO29" s="253"/>
      <c r="AQ29" s="29"/>
      <c r="BE29" s="253"/>
    </row>
    <row r="30" spans="2:57" s="6" customFormat="1" ht="15" customHeight="1" hidden="1">
      <c r="B30" s="27"/>
      <c r="F30" s="28" t="s">
        <v>49</v>
      </c>
      <c r="L30" s="261">
        <v>0</v>
      </c>
      <c r="M30" s="253"/>
      <c r="N30" s="253"/>
      <c r="O30" s="253"/>
      <c r="W30" s="262">
        <f>ROUND($BD$51,2)</f>
        <v>0</v>
      </c>
      <c r="X30" s="253"/>
      <c r="Y30" s="253"/>
      <c r="Z30" s="253"/>
      <c r="AA30" s="253"/>
      <c r="AB30" s="253"/>
      <c r="AC30" s="253"/>
      <c r="AD30" s="253"/>
      <c r="AE30" s="253"/>
      <c r="AK30" s="262">
        <v>0</v>
      </c>
      <c r="AL30" s="253"/>
      <c r="AM30" s="253"/>
      <c r="AN30" s="253"/>
      <c r="AO30" s="253"/>
      <c r="AQ30" s="29"/>
      <c r="BE30" s="253"/>
    </row>
    <row r="31" spans="2:57" s="6" customFormat="1" ht="7.5" customHeight="1">
      <c r="B31" s="22"/>
      <c r="AQ31" s="25"/>
      <c r="BE31" s="252"/>
    </row>
    <row r="32" spans="2:57" s="6" customFormat="1" ht="27" customHeight="1">
      <c r="B32" s="22"/>
      <c r="C32" s="30"/>
      <c r="D32" s="31" t="s">
        <v>50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51</v>
      </c>
      <c r="U32" s="32"/>
      <c r="V32" s="32"/>
      <c r="W32" s="32"/>
      <c r="X32" s="272" t="s">
        <v>52</v>
      </c>
      <c r="Y32" s="267"/>
      <c r="Z32" s="267"/>
      <c r="AA32" s="267"/>
      <c r="AB32" s="267"/>
      <c r="AC32" s="32"/>
      <c r="AD32" s="32"/>
      <c r="AE32" s="32"/>
      <c r="AF32" s="32"/>
      <c r="AG32" s="32"/>
      <c r="AH32" s="32"/>
      <c r="AI32" s="32"/>
      <c r="AJ32" s="32"/>
      <c r="AK32" s="273">
        <f>SUM($AK$23:$AK$30)</f>
        <v>0</v>
      </c>
      <c r="AL32" s="267"/>
      <c r="AM32" s="267"/>
      <c r="AN32" s="267"/>
      <c r="AO32" s="274"/>
      <c r="AP32" s="30"/>
      <c r="AQ32" s="35"/>
      <c r="BE32" s="252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53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20150103</v>
      </c>
      <c r="AR41" s="41"/>
    </row>
    <row r="42" spans="2:44" s="42" customFormat="1" ht="37.5" customHeight="1">
      <c r="B42" s="43"/>
      <c r="C42" s="42" t="s">
        <v>16</v>
      </c>
      <c r="L42" s="275" t="str">
        <f>$K$6</f>
        <v>Dětské hřiště</v>
      </c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4" t="str">
        <f>IF($K$8="","",$K$8)</f>
        <v>Nová Včelnice</v>
      </c>
      <c r="AI44" s="18" t="s">
        <v>25</v>
      </c>
      <c r="AM44" s="276" t="str">
        <f>IF($AN$8="","",$AN$8)</f>
        <v>13.01.2015</v>
      </c>
      <c r="AN44" s="252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29</v>
      </c>
      <c r="L46" s="16" t="str">
        <f>IF($E$11="","",$E$11)</f>
        <v> </v>
      </c>
      <c r="AI46" s="18" t="s">
        <v>35</v>
      </c>
      <c r="AM46" s="254" t="str">
        <f>IF($E$17="","",$E$17)</f>
        <v>Věra Davidová</v>
      </c>
      <c r="AN46" s="252"/>
      <c r="AO46" s="252"/>
      <c r="AP46" s="252"/>
      <c r="AR46" s="22"/>
      <c r="AS46" s="263" t="s">
        <v>54</v>
      </c>
      <c r="AT46" s="264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33</v>
      </c>
      <c r="L47" s="16">
        <f>IF($E$14="Vyplň údaj","",$E$14)</f>
      </c>
      <c r="AR47" s="22"/>
      <c r="AS47" s="265"/>
      <c r="AT47" s="252"/>
      <c r="BD47" s="49"/>
    </row>
    <row r="48" spans="2:56" s="6" customFormat="1" ht="12" customHeight="1">
      <c r="B48" s="22"/>
      <c r="AR48" s="22"/>
      <c r="AS48" s="265"/>
      <c r="AT48" s="252"/>
      <c r="BD48" s="49"/>
    </row>
    <row r="49" spans="2:57" s="6" customFormat="1" ht="30" customHeight="1">
      <c r="B49" s="22"/>
      <c r="C49" s="280" t="s">
        <v>55</v>
      </c>
      <c r="D49" s="267"/>
      <c r="E49" s="267"/>
      <c r="F49" s="267"/>
      <c r="G49" s="267"/>
      <c r="H49" s="32"/>
      <c r="I49" s="266" t="s">
        <v>56</v>
      </c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81" t="s">
        <v>57</v>
      </c>
      <c r="AH49" s="267"/>
      <c r="AI49" s="267"/>
      <c r="AJ49" s="267"/>
      <c r="AK49" s="267"/>
      <c r="AL49" s="267"/>
      <c r="AM49" s="267"/>
      <c r="AN49" s="266" t="s">
        <v>58</v>
      </c>
      <c r="AO49" s="267"/>
      <c r="AP49" s="267"/>
      <c r="AQ49" s="50" t="s">
        <v>59</v>
      </c>
      <c r="AR49" s="22"/>
      <c r="AS49" s="51" t="s">
        <v>60</v>
      </c>
      <c r="AT49" s="52" t="s">
        <v>61</v>
      </c>
      <c r="AU49" s="52" t="s">
        <v>62</v>
      </c>
      <c r="AV49" s="52" t="s">
        <v>63</v>
      </c>
      <c r="AW49" s="52" t="s">
        <v>64</v>
      </c>
      <c r="AX49" s="52" t="s">
        <v>65</v>
      </c>
      <c r="AY49" s="52" t="s">
        <v>66</v>
      </c>
      <c r="AZ49" s="52" t="s">
        <v>67</v>
      </c>
      <c r="BA49" s="52" t="s">
        <v>68</v>
      </c>
      <c r="BB49" s="52" t="s">
        <v>69</v>
      </c>
      <c r="BC49" s="52" t="s">
        <v>70</v>
      </c>
      <c r="BD49" s="53" t="s">
        <v>71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90" s="42" customFormat="1" ht="33" customHeight="1">
      <c r="B51" s="43"/>
      <c r="C51" s="56" t="s">
        <v>72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78">
        <f>ROUND(SUM($AG$52:$AG$53),2)</f>
        <v>0</v>
      </c>
      <c r="AH51" s="279"/>
      <c r="AI51" s="279"/>
      <c r="AJ51" s="279"/>
      <c r="AK51" s="279"/>
      <c r="AL51" s="279"/>
      <c r="AM51" s="279"/>
      <c r="AN51" s="278">
        <f>SUM($AG$51,$AT$51)</f>
        <v>0</v>
      </c>
      <c r="AO51" s="279"/>
      <c r="AP51" s="279"/>
      <c r="AQ51" s="58"/>
      <c r="AR51" s="43"/>
      <c r="AS51" s="59">
        <f>ROUND(SUM($AS$52:$AS$53),2)</f>
        <v>0</v>
      </c>
      <c r="AT51" s="60">
        <f>ROUND(SUM($AV$51:$AW$51),2)</f>
        <v>0</v>
      </c>
      <c r="AU51" s="61">
        <f>ROUND(SUM($AU$52:$AU$53),5)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ROUND(SUM($AZ$52:$AZ$53),2)</f>
        <v>0</v>
      </c>
      <c r="BA51" s="60">
        <f>ROUND(SUM($BA$52:$BA$53),2)</f>
        <v>0</v>
      </c>
      <c r="BB51" s="60">
        <f>ROUND(SUM($BB$52:$BB$53),2)</f>
        <v>0</v>
      </c>
      <c r="BC51" s="60">
        <f>ROUND(SUM($BC$52:$BC$53),2)</f>
        <v>0</v>
      </c>
      <c r="BD51" s="62">
        <f>ROUND(SUM($BD$52:$BD$53),2)</f>
        <v>0</v>
      </c>
      <c r="BS51" s="42" t="s">
        <v>73</v>
      </c>
      <c r="BT51" s="42" t="s">
        <v>74</v>
      </c>
      <c r="BU51" s="63" t="s">
        <v>75</v>
      </c>
      <c r="BV51" s="42" t="s">
        <v>76</v>
      </c>
      <c r="BW51" s="42" t="s">
        <v>4</v>
      </c>
      <c r="BX51" s="42" t="s">
        <v>77</v>
      </c>
      <c r="CL51" s="42" t="s">
        <v>20</v>
      </c>
    </row>
    <row r="52" spans="1:91" s="64" customFormat="1" ht="28.5" customHeight="1">
      <c r="A52" s="167" t="s">
        <v>577</v>
      </c>
      <c r="B52" s="65"/>
      <c r="C52" s="66"/>
      <c r="D52" s="270" t="s">
        <v>78</v>
      </c>
      <c r="E52" s="271"/>
      <c r="F52" s="271"/>
      <c r="G52" s="271"/>
      <c r="H52" s="271"/>
      <c r="I52" s="66"/>
      <c r="J52" s="270" t="s">
        <v>79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68">
        <f>'201501031 - stavebně-tech...'!$J$27</f>
        <v>0</v>
      </c>
      <c r="AH52" s="269"/>
      <c r="AI52" s="269"/>
      <c r="AJ52" s="269"/>
      <c r="AK52" s="269"/>
      <c r="AL52" s="269"/>
      <c r="AM52" s="269"/>
      <c r="AN52" s="268">
        <f>SUM($AG$52,$AT$52)</f>
        <v>0</v>
      </c>
      <c r="AO52" s="269"/>
      <c r="AP52" s="269"/>
      <c r="AQ52" s="67" t="s">
        <v>80</v>
      </c>
      <c r="AR52" s="65"/>
      <c r="AS52" s="68">
        <v>0</v>
      </c>
      <c r="AT52" s="69">
        <f>ROUND(SUM($AV$52:$AW$52),2)</f>
        <v>0</v>
      </c>
      <c r="AU52" s="70">
        <f>'201501031 - stavebně-tech...'!$P$86</f>
        <v>0</v>
      </c>
      <c r="AV52" s="69">
        <f>'201501031 - stavebně-tech...'!$J$30</f>
        <v>0</v>
      </c>
      <c r="AW52" s="69">
        <f>'201501031 - stavebně-tech...'!$J$31</f>
        <v>0</v>
      </c>
      <c r="AX52" s="69">
        <f>'201501031 - stavebně-tech...'!$J$32</f>
        <v>0</v>
      </c>
      <c r="AY52" s="69">
        <f>'201501031 - stavebně-tech...'!$J$33</f>
        <v>0</v>
      </c>
      <c r="AZ52" s="69">
        <f>'201501031 - stavebně-tech...'!$F$30</f>
        <v>0</v>
      </c>
      <c r="BA52" s="69">
        <f>'201501031 - stavebně-tech...'!$F$31</f>
        <v>0</v>
      </c>
      <c r="BB52" s="69">
        <f>'201501031 - stavebně-tech...'!$F$32</f>
        <v>0</v>
      </c>
      <c r="BC52" s="69">
        <f>'201501031 - stavebně-tech...'!$F$33</f>
        <v>0</v>
      </c>
      <c r="BD52" s="71">
        <f>'201501031 - stavebně-tech...'!$F$34</f>
        <v>0</v>
      </c>
      <c r="BT52" s="64" t="s">
        <v>22</v>
      </c>
      <c r="BV52" s="64" t="s">
        <v>76</v>
      </c>
      <c r="BW52" s="64" t="s">
        <v>81</v>
      </c>
      <c r="BX52" s="64" t="s">
        <v>4</v>
      </c>
      <c r="CL52" s="64" t="s">
        <v>20</v>
      </c>
      <c r="CM52" s="64" t="s">
        <v>82</v>
      </c>
    </row>
    <row r="53" spans="1:91" s="64" customFormat="1" ht="28.5" customHeight="1">
      <c r="A53" s="167" t="s">
        <v>577</v>
      </c>
      <c r="B53" s="65"/>
      <c r="C53" s="66"/>
      <c r="D53" s="270" t="s">
        <v>83</v>
      </c>
      <c r="E53" s="271"/>
      <c r="F53" s="271"/>
      <c r="G53" s="271"/>
      <c r="H53" s="271"/>
      <c r="I53" s="66"/>
      <c r="J53" s="270" t="s">
        <v>84</v>
      </c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68">
        <f>'201501032 - vedlejší a os...'!$J$27</f>
        <v>0</v>
      </c>
      <c r="AH53" s="269"/>
      <c r="AI53" s="269"/>
      <c r="AJ53" s="269"/>
      <c r="AK53" s="269"/>
      <c r="AL53" s="269"/>
      <c r="AM53" s="269"/>
      <c r="AN53" s="268">
        <f>SUM($AG$53,$AT$53)</f>
        <v>0</v>
      </c>
      <c r="AO53" s="269"/>
      <c r="AP53" s="269"/>
      <c r="AQ53" s="67" t="s">
        <v>85</v>
      </c>
      <c r="AR53" s="65"/>
      <c r="AS53" s="72">
        <v>0</v>
      </c>
      <c r="AT53" s="73">
        <f>ROUND(SUM($AV$53:$AW$53),2)</f>
        <v>0</v>
      </c>
      <c r="AU53" s="74">
        <f>'201501032 - vedlejší a os...'!$P$81</f>
        <v>0</v>
      </c>
      <c r="AV53" s="73">
        <f>'201501032 - vedlejší a os...'!$J$30</f>
        <v>0</v>
      </c>
      <c r="AW53" s="73">
        <f>'201501032 - vedlejší a os...'!$J$31</f>
        <v>0</v>
      </c>
      <c r="AX53" s="73">
        <f>'201501032 - vedlejší a os...'!$J$32</f>
        <v>0</v>
      </c>
      <c r="AY53" s="73">
        <f>'201501032 - vedlejší a os...'!$J$33</f>
        <v>0</v>
      </c>
      <c r="AZ53" s="73">
        <f>'201501032 - vedlejší a os...'!$F$30</f>
        <v>0</v>
      </c>
      <c r="BA53" s="73">
        <f>'201501032 - vedlejší a os...'!$F$31</f>
        <v>0</v>
      </c>
      <c r="BB53" s="73">
        <f>'201501032 - vedlejší a os...'!$F$32</f>
        <v>0</v>
      </c>
      <c r="BC53" s="73">
        <f>'201501032 - vedlejší a os...'!$F$33</f>
        <v>0</v>
      </c>
      <c r="BD53" s="75">
        <f>'201501032 - vedlejší a os...'!$F$34</f>
        <v>0</v>
      </c>
      <c r="BT53" s="64" t="s">
        <v>22</v>
      </c>
      <c r="BV53" s="64" t="s">
        <v>76</v>
      </c>
      <c r="BW53" s="64" t="s">
        <v>86</v>
      </c>
      <c r="BX53" s="64" t="s">
        <v>4</v>
      </c>
      <c r="CL53" s="64" t="s">
        <v>20</v>
      </c>
      <c r="CM53" s="64" t="s">
        <v>82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501031 - stavebně-tech...'!C2" tooltip="201501031 - stavebně-tech..." display="/"/>
    <hyperlink ref="A53" location="'201501032 - vedlejší a os...'!C2" tooltip="201501032 - vedlejší a os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8"/>
  <sheetViews>
    <sheetView showGridLines="0" tabSelected="1" zoomScalePageLayoutView="0" workbookViewId="0" topLeftCell="A1">
      <pane ySplit="1" topLeftCell="A296" activePane="bottomLeft" state="frozen"/>
      <selection pane="topLeft" activeCell="A1" sqref="A1"/>
      <selection pane="bottomLeft" activeCell="F235" sqref="F23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9"/>
      <c r="C1" s="169"/>
      <c r="D1" s="168" t="s">
        <v>1</v>
      </c>
      <c r="E1" s="169"/>
      <c r="F1" s="170" t="s">
        <v>578</v>
      </c>
      <c r="G1" s="282" t="s">
        <v>579</v>
      </c>
      <c r="H1" s="282"/>
      <c r="I1" s="169"/>
      <c r="J1" s="170" t="s">
        <v>580</v>
      </c>
      <c r="K1" s="168" t="s">
        <v>87</v>
      </c>
      <c r="L1" s="170" t="s">
        <v>581</v>
      </c>
      <c r="M1" s="170"/>
      <c r="N1" s="170"/>
      <c r="O1" s="170"/>
      <c r="P1" s="170"/>
      <c r="Q1" s="170"/>
      <c r="R1" s="170"/>
      <c r="S1" s="170"/>
      <c r="T1" s="170"/>
      <c r="U1" s="166"/>
      <c r="V1" s="16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7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</v>
      </c>
    </row>
    <row r="4" spans="2:46" s="2" customFormat="1" ht="37.5" customHeight="1">
      <c r="B4" s="10"/>
      <c r="D4" s="11" t="s">
        <v>88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83" t="str">
        <f>'Rekapitulace stavby'!$K$6</f>
        <v>Dětské hřiště</v>
      </c>
      <c r="F7" s="251"/>
      <c r="G7" s="251"/>
      <c r="H7" s="251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75" t="s">
        <v>90</v>
      </c>
      <c r="F9" s="252"/>
      <c r="G9" s="252"/>
      <c r="H9" s="252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 t="s">
        <v>20</v>
      </c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13.01.2015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>
        <f>IF('Rekapitulace stavby'!$AN$10="","",'Rekapitulace stavby'!$AN$10)</f>
      </c>
      <c r="K14" s="25"/>
    </row>
    <row r="15" spans="2:11" s="6" customFormat="1" ht="18.75" customHeight="1">
      <c r="B15" s="22"/>
      <c r="E15" s="16" t="str">
        <f>IF('Rekapitulace stavby'!$E$11="","",'Rekapitulace stavby'!$E$11)</f>
        <v> </v>
      </c>
      <c r="I15" s="18" t="s">
        <v>32</v>
      </c>
      <c r="J15" s="16">
        <f>IF('Rekapitulace stavby'!$AN$11="","",'Rekapitulace stavby'!$AN$11)</f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33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35</v>
      </c>
      <c r="I20" s="18" t="s">
        <v>30</v>
      </c>
      <c r="J20" s="16"/>
      <c r="K20" s="25"/>
    </row>
    <row r="21" spans="2:11" s="6" customFormat="1" ht="18.75" customHeight="1">
      <c r="B21" s="22"/>
      <c r="E21" s="16" t="s">
        <v>36</v>
      </c>
      <c r="I21" s="18" t="s">
        <v>32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38</v>
      </c>
      <c r="K23" s="25"/>
    </row>
    <row r="24" spans="2:11" s="76" customFormat="1" ht="15.75" customHeight="1">
      <c r="B24" s="77"/>
      <c r="E24" s="257"/>
      <c r="F24" s="284"/>
      <c r="G24" s="284"/>
      <c r="H24" s="284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40</v>
      </c>
      <c r="J27" s="57">
        <f>ROUND($J$86,2)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42</v>
      </c>
      <c r="I29" s="26" t="s">
        <v>41</v>
      </c>
      <c r="J29" s="26" t="s">
        <v>43</v>
      </c>
      <c r="K29" s="25"/>
    </row>
    <row r="30" spans="2:11" s="6" customFormat="1" ht="15" customHeight="1">
      <c r="B30" s="22"/>
      <c r="D30" s="28" t="s">
        <v>44</v>
      </c>
      <c r="E30" s="28" t="s">
        <v>45</v>
      </c>
      <c r="F30" s="81">
        <f>ROUND(SUM($BE$86:$BE$377),2)</f>
        <v>0</v>
      </c>
      <c r="I30" s="82">
        <v>0.21</v>
      </c>
      <c r="J30" s="81">
        <f>ROUND(ROUND((SUM($BE$86:$BE$377)),2)*$I$30,2)</f>
        <v>0</v>
      </c>
      <c r="K30" s="25"/>
    </row>
    <row r="31" spans="2:11" s="6" customFormat="1" ht="15" customHeight="1">
      <c r="B31" s="22"/>
      <c r="E31" s="28" t="s">
        <v>46</v>
      </c>
      <c r="F31" s="81">
        <f>ROUND(SUM($BF$86:$BF$377),2)</f>
        <v>0</v>
      </c>
      <c r="I31" s="82">
        <v>0.15</v>
      </c>
      <c r="J31" s="81">
        <f>ROUND(ROUND((SUM($BF$86:$BF$377)),2)*$I$31,2)</f>
        <v>0</v>
      </c>
      <c r="K31" s="25"/>
    </row>
    <row r="32" spans="2:11" s="6" customFormat="1" ht="15" customHeight="1" hidden="1">
      <c r="B32" s="22"/>
      <c r="E32" s="28" t="s">
        <v>47</v>
      </c>
      <c r="F32" s="81">
        <f>ROUND(SUM($BG$86:$BG$377),2)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48</v>
      </c>
      <c r="F33" s="81">
        <f>ROUND(SUM($BH$86:$BH$377),2)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49</v>
      </c>
      <c r="F34" s="81">
        <f>ROUND(SUM($BI$86:$BI$377),2)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50</v>
      </c>
      <c r="E36" s="32"/>
      <c r="F36" s="32"/>
      <c r="G36" s="83" t="s">
        <v>51</v>
      </c>
      <c r="H36" s="33" t="s">
        <v>52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83" t="str">
        <f>$E$7</f>
        <v>Dětské hřiště</v>
      </c>
      <c r="F45" s="252"/>
      <c r="G45" s="252"/>
      <c r="H45" s="252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75" t="str">
        <f>$E$9</f>
        <v>201501031 - stavebně-technické řešení</v>
      </c>
      <c r="F47" s="252"/>
      <c r="G47" s="252"/>
      <c r="H47" s="252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Nová Včelnice</v>
      </c>
      <c r="I49" s="18" t="s">
        <v>25</v>
      </c>
      <c r="J49" s="45" t="str">
        <f>IF($J$12="","",$J$12)</f>
        <v>13.01.2015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 </v>
      </c>
      <c r="I51" s="18" t="s">
        <v>35</v>
      </c>
      <c r="J51" s="16" t="str">
        <f>$E$21</f>
        <v>Ing. Marie Buzková, Kunžak</v>
      </c>
      <c r="K51" s="25"/>
    </row>
    <row r="52" spans="2:11" s="6" customFormat="1" ht="15" customHeight="1">
      <c r="B52" s="22"/>
      <c r="C52" s="18" t="s">
        <v>33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92</v>
      </c>
      <c r="D54" s="30"/>
      <c r="E54" s="30"/>
      <c r="F54" s="30"/>
      <c r="G54" s="30"/>
      <c r="H54" s="30"/>
      <c r="I54" s="30"/>
      <c r="J54" s="87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94</v>
      </c>
      <c r="J56" s="57">
        <f>$J$86</f>
        <v>0</v>
      </c>
      <c r="K56" s="25"/>
      <c r="AU56" s="6" t="s">
        <v>95</v>
      </c>
    </row>
    <row r="57" spans="2:11" s="63" customFormat="1" ht="25.5" customHeight="1">
      <c r="B57" s="88"/>
      <c r="D57" s="89" t="s">
        <v>96</v>
      </c>
      <c r="E57" s="89"/>
      <c r="F57" s="89"/>
      <c r="G57" s="89"/>
      <c r="H57" s="89"/>
      <c r="I57" s="89"/>
      <c r="J57" s="90">
        <f>$J$87</f>
        <v>0</v>
      </c>
      <c r="K57" s="91"/>
    </row>
    <row r="58" spans="2:11" s="92" customFormat="1" ht="21" customHeight="1">
      <c r="B58" s="93"/>
      <c r="D58" s="94" t="s">
        <v>97</v>
      </c>
      <c r="E58" s="94"/>
      <c r="F58" s="94"/>
      <c r="G58" s="94"/>
      <c r="H58" s="94"/>
      <c r="I58" s="94"/>
      <c r="J58" s="95">
        <f>$J$88</f>
        <v>0</v>
      </c>
      <c r="K58" s="96"/>
    </row>
    <row r="59" spans="2:11" s="92" customFormat="1" ht="21" customHeight="1">
      <c r="B59" s="93"/>
      <c r="D59" s="94" t="s">
        <v>98</v>
      </c>
      <c r="E59" s="94"/>
      <c r="F59" s="94"/>
      <c r="G59" s="94"/>
      <c r="H59" s="94"/>
      <c r="I59" s="94"/>
      <c r="J59" s="95">
        <f>$J$228</f>
        <v>0</v>
      </c>
      <c r="K59" s="96"/>
    </row>
    <row r="60" spans="2:11" s="92" customFormat="1" ht="21" customHeight="1">
      <c r="B60" s="93"/>
      <c r="D60" s="94" t="s">
        <v>99</v>
      </c>
      <c r="E60" s="94"/>
      <c r="F60" s="94"/>
      <c r="G60" s="94"/>
      <c r="H60" s="94"/>
      <c r="I60" s="94"/>
      <c r="J60" s="95">
        <f>$J$238</f>
        <v>0</v>
      </c>
      <c r="K60" s="96"/>
    </row>
    <row r="61" spans="2:11" s="92" customFormat="1" ht="21" customHeight="1">
      <c r="B61" s="93"/>
      <c r="D61" s="94" t="s">
        <v>100</v>
      </c>
      <c r="E61" s="94"/>
      <c r="F61" s="94"/>
      <c r="G61" s="94"/>
      <c r="H61" s="94"/>
      <c r="I61" s="94"/>
      <c r="J61" s="95">
        <f>$J$260</f>
        <v>0</v>
      </c>
      <c r="K61" s="96"/>
    </row>
    <row r="62" spans="2:11" s="92" customFormat="1" ht="21" customHeight="1">
      <c r="B62" s="93"/>
      <c r="D62" s="94" t="s">
        <v>101</v>
      </c>
      <c r="E62" s="94"/>
      <c r="F62" s="94"/>
      <c r="G62" s="94"/>
      <c r="H62" s="94"/>
      <c r="I62" s="94"/>
      <c r="J62" s="95">
        <f>$J$276</f>
        <v>0</v>
      </c>
      <c r="K62" s="96"/>
    </row>
    <row r="63" spans="2:11" s="92" customFormat="1" ht="21" customHeight="1">
      <c r="B63" s="93"/>
      <c r="D63" s="94" t="s">
        <v>102</v>
      </c>
      <c r="E63" s="94"/>
      <c r="F63" s="94"/>
      <c r="G63" s="94"/>
      <c r="H63" s="94"/>
      <c r="I63" s="94"/>
      <c r="J63" s="95">
        <f>$J$359</f>
        <v>0</v>
      </c>
      <c r="K63" s="96"/>
    </row>
    <row r="64" spans="2:11" s="92" customFormat="1" ht="21" customHeight="1">
      <c r="B64" s="93"/>
      <c r="D64" s="94" t="s">
        <v>103</v>
      </c>
      <c r="E64" s="94"/>
      <c r="F64" s="94"/>
      <c r="G64" s="94"/>
      <c r="H64" s="94"/>
      <c r="I64" s="94"/>
      <c r="J64" s="95">
        <f>$J$369</f>
        <v>0</v>
      </c>
      <c r="K64" s="96"/>
    </row>
    <row r="65" spans="2:11" s="63" customFormat="1" ht="25.5" customHeight="1">
      <c r="B65" s="88"/>
      <c r="D65" s="89" t="s">
        <v>104</v>
      </c>
      <c r="E65" s="89"/>
      <c r="F65" s="89"/>
      <c r="G65" s="89"/>
      <c r="H65" s="89"/>
      <c r="I65" s="89"/>
      <c r="J65" s="90">
        <f>$J$372</f>
        <v>0</v>
      </c>
      <c r="K65" s="91"/>
    </row>
    <row r="66" spans="2:11" s="92" customFormat="1" ht="21" customHeight="1">
      <c r="B66" s="93"/>
      <c r="D66" s="94" t="s">
        <v>105</v>
      </c>
      <c r="E66" s="94"/>
      <c r="F66" s="94"/>
      <c r="G66" s="94"/>
      <c r="H66" s="94"/>
      <c r="I66" s="94"/>
      <c r="J66" s="95">
        <f>$J$373</f>
        <v>0</v>
      </c>
      <c r="K66" s="96"/>
    </row>
    <row r="67" spans="2:11" s="6" customFormat="1" ht="22.5" customHeight="1">
      <c r="B67" s="22"/>
      <c r="K67" s="25"/>
    </row>
    <row r="68" spans="2:11" s="6" customFormat="1" ht="7.5" customHeight="1">
      <c r="B68" s="36"/>
      <c r="C68" s="37"/>
      <c r="D68" s="37"/>
      <c r="E68" s="37"/>
      <c r="F68" s="37"/>
      <c r="G68" s="37"/>
      <c r="H68" s="37"/>
      <c r="I68" s="37"/>
      <c r="J68" s="37"/>
      <c r="K68" s="38"/>
    </row>
    <row r="72" spans="2:12" s="6" customFormat="1" ht="7.5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22"/>
    </row>
    <row r="73" spans="2:12" s="6" customFormat="1" ht="37.5" customHeight="1">
      <c r="B73" s="22"/>
      <c r="C73" s="11" t="s">
        <v>106</v>
      </c>
      <c r="L73" s="22"/>
    </row>
    <row r="74" spans="2:12" s="6" customFormat="1" ht="7.5" customHeight="1">
      <c r="B74" s="22"/>
      <c r="L74" s="22"/>
    </row>
    <row r="75" spans="2:12" s="6" customFormat="1" ht="15" customHeight="1">
      <c r="B75" s="22"/>
      <c r="C75" s="18" t="s">
        <v>16</v>
      </c>
      <c r="L75" s="22"/>
    </row>
    <row r="76" spans="2:12" s="6" customFormat="1" ht="16.5" customHeight="1">
      <c r="B76" s="22"/>
      <c r="E76" s="283" t="str">
        <f>$E$7</f>
        <v>Dětské hřiště</v>
      </c>
      <c r="F76" s="252"/>
      <c r="G76" s="252"/>
      <c r="H76" s="252"/>
      <c r="L76" s="22"/>
    </row>
    <row r="77" spans="2:12" s="6" customFormat="1" ht="15" customHeight="1">
      <c r="B77" s="22"/>
      <c r="C77" s="18" t="s">
        <v>89</v>
      </c>
      <c r="L77" s="22"/>
    </row>
    <row r="78" spans="2:12" s="6" customFormat="1" ht="19.5" customHeight="1">
      <c r="B78" s="22"/>
      <c r="E78" s="275" t="str">
        <f>$E$9</f>
        <v>201501031 - stavebně-technické řešení</v>
      </c>
      <c r="F78" s="252"/>
      <c r="G78" s="252"/>
      <c r="H78" s="252"/>
      <c r="L78" s="22"/>
    </row>
    <row r="79" spans="2:12" s="6" customFormat="1" ht="7.5" customHeight="1">
      <c r="B79" s="22"/>
      <c r="L79" s="22"/>
    </row>
    <row r="80" spans="2:12" s="6" customFormat="1" ht="18.75" customHeight="1">
      <c r="B80" s="22"/>
      <c r="C80" s="18" t="s">
        <v>23</v>
      </c>
      <c r="F80" s="16" t="str">
        <f>$F$12</f>
        <v>Nová Včelnice</v>
      </c>
      <c r="I80" s="18" t="s">
        <v>25</v>
      </c>
      <c r="J80" s="45" t="str">
        <f>IF($J$12="","",$J$12)</f>
        <v>13.01.2015</v>
      </c>
      <c r="L80" s="22"/>
    </row>
    <row r="81" spans="2:12" s="6" customFormat="1" ht="7.5" customHeight="1">
      <c r="B81" s="22"/>
      <c r="L81" s="22"/>
    </row>
    <row r="82" spans="2:12" s="6" customFormat="1" ht="15.75" customHeight="1">
      <c r="B82" s="22"/>
      <c r="C82" s="18" t="s">
        <v>29</v>
      </c>
      <c r="F82" s="16" t="str">
        <f>$E$15</f>
        <v> </v>
      </c>
      <c r="I82" s="18" t="s">
        <v>35</v>
      </c>
      <c r="J82" s="16" t="str">
        <f>$E$21</f>
        <v>Ing. Marie Buzková, Kunžak</v>
      </c>
      <c r="L82" s="22"/>
    </row>
    <row r="83" spans="2:12" s="6" customFormat="1" ht="15" customHeight="1">
      <c r="B83" s="22"/>
      <c r="C83" s="18" t="s">
        <v>33</v>
      </c>
      <c r="F83" s="16">
        <f>IF($E$18="","",$E$18)</f>
      </c>
      <c r="L83" s="22"/>
    </row>
    <row r="84" spans="2:12" s="6" customFormat="1" ht="11.25" customHeight="1">
      <c r="B84" s="22"/>
      <c r="L84" s="22"/>
    </row>
    <row r="85" spans="2:20" s="97" customFormat="1" ht="30" customHeight="1">
      <c r="B85" s="98"/>
      <c r="C85" s="99" t="s">
        <v>107</v>
      </c>
      <c r="D85" s="100" t="s">
        <v>59</v>
      </c>
      <c r="E85" s="100" t="s">
        <v>55</v>
      </c>
      <c r="F85" s="100" t="s">
        <v>108</v>
      </c>
      <c r="G85" s="100" t="s">
        <v>109</v>
      </c>
      <c r="H85" s="100" t="s">
        <v>110</v>
      </c>
      <c r="I85" s="100" t="s">
        <v>111</v>
      </c>
      <c r="J85" s="100" t="s">
        <v>112</v>
      </c>
      <c r="K85" s="101" t="s">
        <v>113</v>
      </c>
      <c r="L85" s="98"/>
      <c r="M85" s="51" t="s">
        <v>114</v>
      </c>
      <c r="N85" s="52" t="s">
        <v>44</v>
      </c>
      <c r="O85" s="52" t="s">
        <v>115</v>
      </c>
      <c r="P85" s="52" t="s">
        <v>116</v>
      </c>
      <c r="Q85" s="52" t="s">
        <v>117</v>
      </c>
      <c r="R85" s="52" t="s">
        <v>118</v>
      </c>
      <c r="S85" s="52" t="s">
        <v>119</v>
      </c>
      <c r="T85" s="53" t="s">
        <v>120</v>
      </c>
    </row>
    <row r="86" spans="2:63" s="6" customFormat="1" ht="30" customHeight="1">
      <c r="B86" s="22"/>
      <c r="C86" s="56" t="s">
        <v>94</v>
      </c>
      <c r="J86" s="102">
        <f>$BK$86</f>
        <v>0</v>
      </c>
      <c r="L86" s="22"/>
      <c r="M86" s="55"/>
      <c r="N86" s="46"/>
      <c r="O86" s="46"/>
      <c r="P86" s="103">
        <f>$P$87+$P$372</f>
        <v>0</v>
      </c>
      <c r="Q86" s="46"/>
      <c r="R86" s="103">
        <f>$R$87+$R$372</f>
        <v>136.95809067</v>
      </c>
      <c r="S86" s="46"/>
      <c r="T86" s="104">
        <f>$T$87+$T$372</f>
        <v>12.998000000000001</v>
      </c>
      <c r="AT86" s="6" t="s">
        <v>73</v>
      </c>
      <c r="AU86" s="6" t="s">
        <v>95</v>
      </c>
      <c r="BK86" s="105">
        <f>$BK$87+$BK$372</f>
        <v>0</v>
      </c>
    </row>
    <row r="87" spans="2:63" s="106" customFormat="1" ht="37.5" customHeight="1">
      <c r="B87" s="107"/>
      <c r="D87" s="108" t="s">
        <v>73</v>
      </c>
      <c r="E87" s="109" t="s">
        <v>121</v>
      </c>
      <c r="F87" s="109" t="s">
        <v>122</v>
      </c>
      <c r="J87" s="110">
        <f>$BK$87</f>
        <v>0</v>
      </c>
      <c r="L87" s="107"/>
      <c r="M87" s="111"/>
      <c r="P87" s="112">
        <f>$P$88+$P$228+$P$238+$P$260+$P$276+$P$359+$P$369</f>
        <v>0</v>
      </c>
      <c r="R87" s="112">
        <f>$R$88+$R$228+$R$238+$R$260+$R$276+$R$359+$R$369</f>
        <v>136.95809067</v>
      </c>
      <c r="T87" s="113">
        <f>$T$88+$T$228+$T$238+$T$260+$T$276+$T$359+$T$369</f>
        <v>12.998000000000001</v>
      </c>
      <c r="AR87" s="108" t="s">
        <v>22</v>
      </c>
      <c r="AT87" s="108" t="s">
        <v>73</v>
      </c>
      <c r="AU87" s="108" t="s">
        <v>74</v>
      </c>
      <c r="AY87" s="108" t="s">
        <v>123</v>
      </c>
      <c r="BK87" s="114">
        <f>$BK$88+$BK$228+$BK$238+$BK$260+$BK$276+$BK$359+$BK$369</f>
        <v>0</v>
      </c>
    </row>
    <row r="88" spans="2:63" s="106" customFormat="1" ht="21" customHeight="1">
      <c r="B88" s="107"/>
      <c r="D88" s="108" t="s">
        <v>73</v>
      </c>
      <c r="E88" s="115" t="s">
        <v>22</v>
      </c>
      <c r="F88" s="115" t="s">
        <v>124</v>
      </c>
      <c r="J88" s="116">
        <f>$BK$88</f>
        <v>0</v>
      </c>
      <c r="L88" s="107"/>
      <c r="M88" s="111"/>
      <c r="P88" s="112">
        <f>SUM($P$89:$P$227)</f>
        <v>0</v>
      </c>
      <c r="R88" s="112">
        <f>SUM($R$89:$R$227)</f>
        <v>0.108781</v>
      </c>
      <c r="T88" s="113">
        <f>SUM($T$89:$T$227)</f>
        <v>5</v>
      </c>
      <c r="AR88" s="108" t="s">
        <v>22</v>
      </c>
      <c r="AT88" s="108" t="s">
        <v>73</v>
      </c>
      <c r="AU88" s="108" t="s">
        <v>22</v>
      </c>
      <c r="AY88" s="108" t="s">
        <v>123</v>
      </c>
      <c r="BK88" s="114">
        <f>SUM($BK$89:$BK$227)</f>
        <v>0</v>
      </c>
    </row>
    <row r="89" spans="2:65" s="6" customFormat="1" ht="15.75" customHeight="1">
      <c r="B89" s="22"/>
      <c r="C89" s="117" t="s">
        <v>22</v>
      </c>
      <c r="D89" s="117" t="s">
        <v>125</v>
      </c>
      <c r="E89" s="118" t="s">
        <v>126</v>
      </c>
      <c r="F89" s="119" t="s">
        <v>127</v>
      </c>
      <c r="G89" s="120" t="s">
        <v>128</v>
      </c>
      <c r="H89" s="121">
        <v>0.05</v>
      </c>
      <c r="I89" s="122"/>
      <c r="J89" s="123">
        <f>ROUND($I$89*$H$89,2)</f>
        <v>0</v>
      </c>
      <c r="K89" s="119" t="s">
        <v>129</v>
      </c>
      <c r="L89" s="22"/>
      <c r="M89" s="124"/>
      <c r="N89" s="125" t="s">
        <v>45</v>
      </c>
      <c r="P89" s="126">
        <f>$O$89*$H$89</f>
        <v>0</v>
      </c>
      <c r="Q89" s="126">
        <v>0</v>
      </c>
      <c r="R89" s="126">
        <f>$Q$89*$H$89</f>
        <v>0</v>
      </c>
      <c r="S89" s="126">
        <v>0</v>
      </c>
      <c r="T89" s="127">
        <f>$S$89*$H$89</f>
        <v>0</v>
      </c>
      <c r="AR89" s="76" t="s">
        <v>130</v>
      </c>
      <c r="AT89" s="76" t="s">
        <v>125</v>
      </c>
      <c r="AU89" s="76" t="s">
        <v>82</v>
      </c>
      <c r="AY89" s="6" t="s">
        <v>123</v>
      </c>
      <c r="BE89" s="128">
        <f>IF($N$89="základní",$J$89,0)</f>
        <v>0</v>
      </c>
      <c r="BF89" s="128">
        <f>IF($N$89="snížená",$J$89,0)</f>
        <v>0</v>
      </c>
      <c r="BG89" s="128">
        <f>IF($N$89="zákl. přenesená",$J$89,0)</f>
        <v>0</v>
      </c>
      <c r="BH89" s="128">
        <f>IF($N$89="sníž. přenesená",$J$89,0)</f>
        <v>0</v>
      </c>
      <c r="BI89" s="128">
        <f>IF($N$89="nulová",$J$89,0)</f>
        <v>0</v>
      </c>
      <c r="BJ89" s="76" t="s">
        <v>22</v>
      </c>
      <c r="BK89" s="128">
        <f>ROUND($I$89*$H$89,2)</f>
        <v>0</v>
      </c>
      <c r="BL89" s="76" t="s">
        <v>130</v>
      </c>
      <c r="BM89" s="76" t="s">
        <v>131</v>
      </c>
    </row>
    <row r="90" spans="2:47" s="6" customFormat="1" ht="16.5" customHeight="1">
      <c r="B90" s="22"/>
      <c r="D90" s="129" t="s">
        <v>132</v>
      </c>
      <c r="F90" s="130" t="s">
        <v>133</v>
      </c>
      <c r="L90" s="22"/>
      <c r="M90" s="48"/>
      <c r="T90" s="49"/>
      <c r="AT90" s="6" t="s">
        <v>132</v>
      </c>
      <c r="AU90" s="6" t="s">
        <v>82</v>
      </c>
    </row>
    <row r="91" spans="2:51" s="6" customFormat="1" ht="15.75" customHeight="1">
      <c r="B91" s="131"/>
      <c r="D91" s="132" t="s">
        <v>134</v>
      </c>
      <c r="E91" s="133"/>
      <c r="F91" s="134" t="s">
        <v>135</v>
      </c>
      <c r="H91" s="135">
        <v>0.05</v>
      </c>
      <c r="L91" s="131"/>
      <c r="M91" s="136"/>
      <c r="T91" s="137"/>
      <c r="AT91" s="133" t="s">
        <v>134</v>
      </c>
      <c r="AU91" s="133" t="s">
        <v>82</v>
      </c>
      <c r="AV91" s="133" t="s">
        <v>82</v>
      </c>
      <c r="AW91" s="133" t="s">
        <v>95</v>
      </c>
      <c r="AX91" s="133" t="s">
        <v>22</v>
      </c>
      <c r="AY91" s="133" t="s">
        <v>123</v>
      </c>
    </row>
    <row r="92" spans="2:65" s="6" customFormat="1" ht="15.75" customHeight="1">
      <c r="B92" s="22"/>
      <c r="C92" s="117" t="s">
        <v>82</v>
      </c>
      <c r="D92" s="117" t="s">
        <v>125</v>
      </c>
      <c r="E92" s="118" t="s">
        <v>136</v>
      </c>
      <c r="F92" s="119" t="s">
        <v>137</v>
      </c>
      <c r="G92" s="120" t="s">
        <v>138</v>
      </c>
      <c r="H92" s="121">
        <v>4</v>
      </c>
      <c r="I92" s="122"/>
      <c r="J92" s="123">
        <f>ROUND($I$92*$H$92,2)</f>
        <v>0</v>
      </c>
      <c r="K92" s="119" t="s">
        <v>129</v>
      </c>
      <c r="L92" s="22"/>
      <c r="M92" s="124"/>
      <c r="N92" s="125" t="s">
        <v>45</v>
      </c>
      <c r="P92" s="126">
        <f>$O$92*$H$92</f>
        <v>0</v>
      </c>
      <c r="Q92" s="126">
        <v>0</v>
      </c>
      <c r="R92" s="126">
        <f>$Q$92*$H$92</f>
        <v>0</v>
      </c>
      <c r="S92" s="126">
        <v>0</v>
      </c>
      <c r="T92" s="127">
        <f>$S$92*$H$92</f>
        <v>0</v>
      </c>
      <c r="AR92" s="76" t="s">
        <v>130</v>
      </c>
      <c r="AT92" s="76" t="s">
        <v>125</v>
      </c>
      <c r="AU92" s="76" t="s">
        <v>82</v>
      </c>
      <c r="AY92" s="6" t="s">
        <v>123</v>
      </c>
      <c r="BE92" s="128">
        <f>IF($N$92="základní",$J$92,0)</f>
        <v>0</v>
      </c>
      <c r="BF92" s="128">
        <f>IF($N$92="snížená",$J$92,0)</f>
        <v>0</v>
      </c>
      <c r="BG92" s="128">
        <f>IF($N$92="zákl. přenesená",$J$92,0)</f>
        <v>0</v>
      </c>
      <c r="BH92" s="128">
        <f>IF($N$92="sníž. přenesená",$J$92,0)</f>
        <v>0</v>
      </c>
      <c r="BI92" s="128">
        <f>IF($N$92="nulová",$J$92,0)</f>
        <v>0</v>
      </c>
      <c r="BJ92" s="76" t="s">
        <v>22</v>
      </c>
      <c r="BK92" s="128">
        <f>ROUND($I$92*$H$92,2)</f>
        <v>0</v>
      </c>
      <c r="BL92" s="76" t="s">
        <v>130</v>
      </c>
      <c r="BM92" s="76" t="s">
        <v>139</v>
      </c>
    </row>
    <row r="93" spans="2:47" s="6" customFormat="1" ht="27" customHeight="1">
      <c r="B93" s="22"/>
      <c r="D93" s="129" t="s">
        <v>132</v>
      </c>
      <c r="F93" s="130" t="s">
        <v>140</v>
      </c>
      <c r="L93" s="22"/>
      <c r="M93" s="48"/>
      <c r="T93" s="49"/>
      <c r="AT93" s="6" t="s">
        <v>132</v>
      </c>
      <c r="AU93" s="6" t="s">
        <v>82</v>
      </c>
    </row>
    <row r="94" spans="2:51" s="6" customFormat="1" ht="15.75" customHeight="1">
      <c r="B94" s="131"/>
      <c r="D94" s="132" t="s">
        <v>134</v>
      </c>
      <c r="E94" s="133"/>
      <c r="F94" s="134" t="s">
        <v>141</v>
      </c>
      <c r="H94" s="135">
        <v>4</v>
      </c>
      <c r="L94" s="131"/>
      <c r="M94" s="136"/>
      <c r="T94" s="137"/>
      <c r="AT94" s="133" t="s">
        <v>134</v>
      </c>
      <c r="AU94" s="133" t="s">
        <v>82</v>
      </c>
      <c r="AV94" s="133" t="s">
        <v>82</v>
      </c>
      <c r="AW94" s="133" t="s">
        <v>95</v>
      </c>
      <c r="AX94" s="133" t="s">
        <v>22</v>
      </c>
      <c r="AY94" s="133" t="s">
        <v>123</v>
      </c>
    </row>
    <row r="95" spans="2:65" s="6" customFormat="1" ht="15.75" customHeight="1">
      <c r="B95" s="22"/>
      <c r="C95" s="117" t="s">
        <v>142</v>
      </c>
      <c r="D95" s="117" t="s">
        <v>125</v>
      </c>
      <c r="E95" s="118" t="s">
        <v>143</v>
      </c>
      <c r="F95" s="119" t="s">
        <v>144</v>
      </c>
      <c r="G95" s="120" t="s">
        <v>138</v>
      </c>
      <c r="H95" s="121">
        <v>145.454</v>
      </c>
      <c r="I95" s="122"/>
      <c r="J95" s="123">
        <f>ROUND($I$95*$H$95,2)</f>
        <v>0</v>
      </c>
      <c r="K95" s="119" t="s">
        <v>129</v>
      </c>
      <c r="L95" s="22"/>
      <c r="M95" s="124"/>
      <c r="N95" s="125" t="s">
        <v>45</v>
      </c>
      <c r="P95" s="126">
        <f>$O$95*$H$95</f>
        <v>0</v>
      </c>
      <c r="Q95" s="126">
        <v>0</v>
      </c>
      <c r="R95" s="126">
        <f>$Q$95*$H$95</f>
        <v>0</v>
      </c>
      <c r="S95" s="126">
        <v>0</v>
      </c>
      <c r="T95" s="127">
        <f>$S$95*$H$95</f>
        <v>0</v>
      </c>
      <c r="AR95" s="76" t="s">
        <v>130</v>
      </c>
      <c r="AT95" s="76" t="s">
        <v>125</v>
      </c>
      <c r="AU95" s="76" t="s">
        <v>82</v>
      </c>
      <c r="AY95" s="6" t="s">
        <v>123</v>
      </c>
      <c r="BE95" s="128">
        <f>IF($N$95="základní",$J$95,0)</f>
        <v>0</v>
      </c>
      <c r="BF95" s="128">
        <f>IF($N$95="snížená",$J$95,0)</f>
        <v>0</v>
      </c>
      <c r="BG95" s="128">
        <f>IF($N$95="zákl. přenesená",$J$95,0)</f>
        <v>0</v>
      </c>
      <c r="BH95" s="128">
        <f>IF($N$95="sníž. přenesená",$J$95,0)</f>
        <v>0</v>
      </c>
      <c r="BI95" s="128">
        <f>IF($N$95="nulová",$J$95,0)</f>
        <v>0</v>
      </c>
      <c r="BJ95" s="76" t="s">
        <v>22</v>
      </c>
      <c r="BK95" s="128">
        <f>ROUND($I$95*$H$95,2)</f>
        <v>0</v>
      </c>
      <c r="BL95" s="76" t="s">
        <v>130</v>
      </c>
      <c r="BM95" s="76" t="s">
        <v>145</v>
      </c>
    </row>
    <row r="96" spans="2:47" s="6" customFormat="1" ht="16.5" customHeight="1">
      <c r="B96" s="22"/>
      <c r="D96" s="129" t="s">
        <v>132</v>
      </c>
      <c r="F96" s="130" t="s">
        <v>146</v>
      </c>
      <c r="L96" s="22"/>
      <c r="M96" s="48"/>
      <c r="T96" s="49"/>
      <c r="AT96" s="6" t="s">
        <v>132</v>
      </c>
      <c r="AU96" s="6" t="s">
        <v>82</v>
      </c>
    </row>
    <row r="97" spans="2:51" s="6" customFormat="1" ht="15.75" customHeight="1">
      <c r="B97" s="131"/>
      <c r="D97" s="132" t="s">
        <v>134</v>
      </c>
      <c r="E97" s="133"/>
      <c r="F97" s="134" t="s">
        <v>147</v>
      </c>
      <c r="H97" s="135">
        <v>25.499</v>
      </c>
      <c r="L97" s="131"/>
      <c r="M97" s="136"/>
      <c r="T97" s="137"/>
      <c r="AT97" s="133" t="s">
        <v>134</v>
      </c>
      <c r="AU97" s="133" t="s">
        <v>82</v>
      </c>
      <c r="AV97" s="133" t="s">
        <v>82</v>
      </c>
      <c r="AW97" s="133" t="s">
        <v>95</v>
      </c>
      <c r="AX97" s="133" t="s">
        <v>74</v>
      </c>
      <c r="AY97" s="133" t="s">
        <v>123</v>
      </c>
    </row>
    <row r="98" spans="2:51" s="6" customFormat="1" ht="15.75" customHeight="1">
      <c r="B98" s="131"/>
      <c r="D98" s="132" t="s">
        <v>134</v>
      </c>
      <c r="E98" s="133"/>
      <c r="F98" s="134" t="s">
        <v>148</v>
      </c>
      <c r="H98" s="135">
        <v>7.069</v>
      </c>
      <c r="L98" s="131"/>
      <c r="M98" s="136"/>
      <c r="T98" s="137"/>
      <c r="AT98" s="133" t="s">
        <v>134</v>
      </c>
      <c r="AU98" s="133" t="s">
        <v>82</v>
      </c>
      <c r="AV98" s="133" t="s">
        <v>82</v>
      </c>
      <c r="AW98" s="133" t="s">
        <v>95</v>
      </c>
      <c r="AX98" s="133" t="s">
        <v>74</v>
      </c>
      <c r="AY98" s="133" t="s">
        <v>123</v>
      </c>
    </row>
    <row r="99" spans="2:51" s="6" customFormat="1" ht="15.75" customHeight="1">
      <c r="B99" s="131"/>
      <c r="D99" s="132" t="s">
        <v>134</v>
      </c>
      <c r="E99" s="133"/>
      <c r="F99" s="134" t="s">
        <v>149</v>
      </c>
      <c r="H99" s="135">
        <v>14.78</v>
      </c>
      <c r="L99" s="131"/>
      <c r="M99" s="136"/>
      <c r="T99" s="137"/>
      <c r="AT99" s="133" t="s">
        <v>134</v>
      </c>
      <c r="AU99" s="133" t="s">
        <v>82</v>
      </c>
      <c r="AV99" s="133" t="s">
        <v>82</v>
      </c>
      <c r="AW99" s="133" t="s">
        <v>95</v>
      </c>
      <c r="AX99" s="133" t="s">
        <v>74</v>
      </c>
      <c r="AY99" s="133" t="s">
        <v>123</v>
      </c>
    </row>
    <row r="100" spans="2:51" s="6" customFormat="1" ht="15.75" customHeight="1">
      <c r="B100" s="131"/>
      <c r="D100" s="132" t="s">
        <v>134</v>
      </c>
      <c r="E100" s="133"/>
      <c r="F100" s="134" t="s">
        <v>150</v>
      </c>
      <c r="H100" s="135">
        <v>25.339</v>
      </c>
      <c r="L100" s="131"/>
      <c r="M100" s="136"/>
      <c r="T100" s="137"/>
      <c r="AT100" s="133" t="s">
        <v>134</v>
      </c>
      <c r="AU100" s="133" t="s">
        <v>82</v>
      </c>
      <c r="AV100" s="133" t="s">
        <v>82</v>
      </c>
      <c r="AW100" s="133" t="s">
        <v>95</v>
      </c>
      <c r="AX100" s="133" t="s">
        <v>74</v>
      </c>
      <c r="AY100" s="133" t="s">
        <v>123</v>
      </c>
    </row>
    <row r="101" spans="2:51" s="6" customFormat="1" ht="15.75" customHeight="1">
      <c r="B101" s="131"/>
      <c r="D101" s="132" t="s">
        <v>134</v>
      </c>
      <c r="E101" s="133"/>
      <c r="F101" s="134" t="s">
        <v>151</v>
      </c>
      <c r="H101" s="135">
        <v>62.252</v>
      </c>
      <c r="L101" s="131"/>
      <c r="M101" s="136"/>
      <c r="T101" s="137"/>
      <c r="AT101" s="133" t="s">
        <v>134</v>
      </c>
      <c r="AU101" s="133" t="s">
        <v>82</v>
      </c>
      <c r="AV101" s="133" t="s">
        <v>82</v>
      </c>
      <c r="AW101" s="133" t="s">
        <v>95</v>
      </c>
      <c r="AX101" s="133" t="s">
        <v>74</v>
      </c>
      <c r="AY101" s="133" t="s">
        <v>123</v>
      </c>
    </row>
    <row r="102" spans="2:51" s="6" customFormat="1" ht="15.75" customHeight="1">
      <c r="B102" s="138"/>
      <c r="D102" s="132" t="s">
        <v>134</v>
      </c>
      <c r="E102" s="139"/>
      <c r="F102" s="140" t="s">
        <v>152</v>
      </c>
      <c r="H102" s="141">
        <v>134.939</v>
      </c>
      <c r="L102" s="138"/>
      <c r="M102" s="142"/>
      <c r="T102" s="143"/>
      <c r="AT102" s="139" t="s">
        <v>134</v>
      </c>
      <c r="AU102" s="139" t="s">
        <v>82</v>
      </c>
      <c r="AV102" s="139" t="s">
        <v>142</v>
      </c>
      <c r="AW102" s="139" t="s">
        <v>95</v>
      </c>
      <c r="AX102" s="139" t="s">
        <v>74</v>
      </c>
      <c r="AY102" s="139" t="s">
        <v>123</v>
      </c>
    </row>
    <row r="103" spans="2:51" s="6" customFormat="1" ht="15.75" customHeight="1">
      <c r="B103" s="131"/>
      <c r="D103" s="132" t="s">
        <v>134</v>
      </c>
      <c r="E103" s="133"/>
      <c r="F103" s="134"/>
      <c r="H103" s="135">
        <v>0</v>
      </c>
      <c r="L103" s="131"/>
      <c r="M103" s="136"/>
      <c r="T103" s="137"/>
      <c r="AT103" s="133" t="s">
        <v>134</v>
      </c>
      <c r="AU103" s="133" t="s">
        <v>82</v>
      </c>
      <c r="AV103" s="133" t="s">
        <v>82</v>
      </c>
      <c r="AW103" s="133" t="s">
        <v>95</v>
      </c>
      <c r="AX103" s="133" t="s">
        <v>74</v>
      </c>
      <c r="AY103" s="133" t="s">
        <v>123</v>
      </c>
    </row>
    <row r="104" spans="2:51" s="6" customFormat="1" ht="15.75" customHeight="1">
      <c r="B104" s="131"/>
      <c r="D104" s="132" t="s">
        <v>134</v>
      </c>
      <c r="E104" s="133"/>
      <c r="F104" s="134" t="s">
        <v>153</v>
      </c>
      <c r="H104" s="135">
        <v>4.655</v>
      </c>
      <c r="L104" s="131"/>
      <c r="M104" s="136"/>
      <c r="T104" s="137"/>
      <c r="AT104" s="133" t="s">
        <v>134</v>
      </c>
      <c r="AU104" s="133" t="s">
        <v>82</v>
      </c>
      <c r="AV104" s="133" t="s">
        <v>82</v>
      </c>
      <c r="AW104" s="133" t="s">
        <v>95</v>
      </c>
      <c r="AX104" s="133" t="s">
        <v>74</v>
      </c>
      <c r="AY104" s="133" t="s">
        <v>123</v>
      </c>
    </row>
    <row r="105" spans="2:51" s="6" customFormat="1" ht="15.75" customHeight="1">
      <c r="B105" s="131"/>
      <c r="D105" s="132" t="s">
        <v>134</v>
      </c>
      <c r="E105" s="133"/>
      <c r="F105" s="134" t="s">
        <v>154</v>
      </c>
      <c r="H105" s="135">
        <v>0.245</v>
      </c>
      <c r="L105" s="131"/>
      <c r="M105" s="136"/>
      <c r="T105" s="137"/>
      <c r="AT105" s="133" t="s">
        <v>134</v>
      </c>
      <c r="AU105" s="133" t="s">
        <v>82</v>
      </c>
      <c r="AV105" s="133" t="s">
        <v>82</v>
      </c>
      <c r="AW105" s="133" t="s">
        <v>95</v>
      </c>
      <c r="AX105" s="133" t="s">
        <v>74</v>
      </c>
      <c r="AY105" s="133" t="s">
        <v>123</v>
      </c>
    </row>
    <row r="106" spans="2:51" s="6" customFormat="1" ht="15.75" customHeight="1">
      <c r="B106" s="131"/>
      <c r="D106" s="132" t="s">
        <v>134</v>
      </c>
      <c r="E106" s="133"/>
      <c r="F106" s="134" t="s">
        <v>155</v>
      </c>
      <c r="H106" s="135">
        <v>2.245</v>
      </c>
      <c r="L106" s="131"/>
      <c r="M106" s="136"/>
      <c r="T106" s="137"/>
      <c r="AT106" s="133" t="s">
        <v>134</v>
      </c>
      <c r="AU106" s="133" t="s">
        <v>82</v>
      </c>
      <c r="AV106" s="133" t="s">
        <v>82</v>
      </c>
      <c r="AW106" s="133" t="s">
        <v>95</v>
      </c>
      <c r="AX106" s="133" t="s">
        <v>74</v>
      </c>
      <c r="AY106" s="133" t="s">
        <v>123</v>
      </c>
    </row>
    <row r="107" spans="2:51" s="6" customFormat="1" ht="15.75" customHeight="1">
      <c r="B107" s="131"/>
      <c r="D107" s="132" t="s">
        <v>134</v>
      </c>
      <c r="E107" s="133"/>
      <c r="F107" s="134" t="s">
        <v>156</v>
      </c>
      <c r="H107" s="135">
        <v>1.21</v>
      </c>
      <c r="L107" s="131"/>
      <c r="M107" s="136"/>
      <c r="T107" s="137"/>
      <c r="AT107" s="133" t="s">
        <v>134</v>
      </c>
      <c r="AU107" s="133" t="s">
        <v>82</v>
      </c>
      <c r="AV107" s="133" t="s">
        <v>82</v>
      </c>
      <c r="AW107" s="133" t="s">
        <v>95</v>
      </c>
      <c r="AX107" s="133" t="s">
        <v>74</v>
      </c>
      <c r="AY107" s="133" t="s">
        <v>123</v>
      </c>
    </row>
    <row r="108" spans="2:51" s="6" customFormat="1" ht="15.75" customHeight="1">
      <c r="B108" s="131"/>
      <c r="D108" s="132" t="s">
        <v>134</v>
      </c>
      <c r="E108" s="133"/>
      <c r="F108" s="134" t="s">
        <v>157</v>
      </c>
      <c r="H108" s="135">
        <v>0.36</v>
      </c>
      <c r="L108" s="131"/>
      <c r="M108" s="136"/>
      <c r="T108" s="137"/>
      <c r="AT108" s="133" t="s">
        <v>134</v>
      </c>
      <c r="AU108" s="133" t="s">
        <v>82</v>
      </c>
      <c r="AV108" s="133" t="s">
        <v>82</v>
      </c>
      <c r="AW108" s="133" t="s">
        <v>95</v>
      </c>
      <c r="AX108" s="133" t="s">
        <v>74</v>
      </c>
      <c r="AY108" s="133" t="s">
        <v>123</v>
      </c>
    </row>
    <row r="109" spans="2:51" s="6" customFormat="1" ht="15.75" customHeight="1">
      <c r="B109" s="131"/>
      <c r="D109" s="132" t="s">
        <v>134</v>
      </c>
      <c r="E109" s="133"/>
      <c r="F109" s="134" t="s">
        <v>158</v>
      </c>
      <c r="H109" s="135">
        <v>0.16</v>
      </c>
      <c r="L109" s="131"/>
      <c r="M109" s="136"/>
      <c r="T109" s="137"/>
      <c r="AT109" s="133" t="s">
        <v>134</v>
      </c>
      <c r="AU109" s="133" t="s">
        <v>82</v>
      </c>
      <c r="AV109" s="133" t="s">
        <v>82</v>
      </c>
      <c r="AW109" s="133" t="s">
        <v>95</v>
      </c>
      <c r="AX109" s="133" t="s">
        <v>74</v>
      </c>
      <c r="AY109" s="133" t="s">
        <v>123</v>
      </c>
    </row>
    <row r="110" spans="2:51" s="6" customFormat="1" ht="15.75" customHeight="1">
      <c r="B110" s="131"/>
      <c r="D110" s="132" t="s">
        <v>134</v>
      </c>
      <c r="E110" s="133"/>
      <c r="F110" s="134" t="s">
        <v>159</v>
      </c>
      <c r="H110" s="135">
        <v>1</v>
      </c>
      <c r="L110" s="131"/>
      <c r="M110" s="136"/>
      <c r="T110" s="137"/>
      <c r="AT110" s="133" t="s">
        <v>134</v>
      </c>
      <c r="AU110" s="133" t="s">
        <v>82</v>
      </c>
      <c r="AV110" s="133" t="s">
        <v>82</v>
      </c>
      <c r="AW110" s="133" t="s">
        <v>95</v>
      </c>
      <c r="AX110" s="133" t="s">
        <v>74</v>
      </c>
      <c r="AY110" s="133" t="s">
        <v>123</v>
      </c>
    </row>
    <row r="111" spans="2:51" s="6" customFormat="1" ht="15.75" customHeight="1">
      <c r="B111" s="131"/>
      <c r="D111" s="132" t="s">
        <v>134</v>
      </c>
      <c r="E111" s="133"/>
      <c r="F111" s="134" t="s">
        <v>160</v>
      </c>
      <c r="H111" s="135">
        <v>0.64</v>
      </c>
      <c r="L111" s="131"/>
      <c r="M111" s="136"/>
      <c r="T111" s="137"/>
      <c r="AT111" s="133" t="s">
        <v>134</v>
      </c>
      <c r="AU111" s="133" t="s">
        <v>82</v>
      </c>
      <c r="AV111" s="133" t="s">
        <v>82</v>
      </c>
      <c r="AW111" s="133" t="s">
        <v>95</v>
      </c>
      <c r="AX111" s="133" t="s">
        <v>74</v>
      </c>
      <c r="AY111" s="133" t="s">
        <v>123</v>
      </c>
    </row>
    <row r="112" spans="2:51" s="6" customFormat="1" ht="15.75" customHeight="1">
      <c r="B112" s="138"/>
      <c r="D112" s="132" t="s">
        <v>134</v>
      </c>
      <c r="E112" s="139"/>
      <c r="F112" s="140" t="s">
        <v>161</v>
      </c>
      <c r="H112" s="141">
        <v>10.515</v>
      </c>
      <c r="L112" s="138"/>
      <c r="M112" s="142"/>
      <c r="T112" s="143"/>
      <c r="AT112" s="139" t="s">
        <v>134</v>
      </c>
      <c r="AU112" s="139" t="s">
        <v>82</v>
      </c>
      <c r="AV112" s="139" t="s">
        <v>142</v>
      </c>
      <c r="AW112" s="139" t="s">
        <v>95</v>
      </c>
      <c r="AX112" s="139" t="s">
        <v>74</v>
      </c>
      <c r="AY112" s="139" t="s">
        <v>123</v>
      </c>
    </row>
    <row r="113" spans="2:51" s="6" customFormat="1" ht="15.75" customHeight="1">
      <c r="B113" s="131"/>
      <c r="D113" s="132" t="s">
        <v>134</v>
      </c>
      <c r="E113" s="133"/>
      <c r="F113" s="134"/>
      <c r="H113" s="135">
        <v>0</v>
      </c>
      <c r="L113" s="131"/>
      <c r="M113" s="136"/>
      <c r="T113" s="137"/>
      <c r="AT113" s="133" t="s">
        <v>134</v>
      </c>
      <c r="AU113" s="133" t="s">
        <v>82</v>
      </c>
      <c r="AV113" s="133" t="s">
        <v>82</v>
      </c>
      <c r="AW113" s="133" t="s">
        <v>95</v>
      </c>
      <c r="AX113" s="133" t="s">
        <v>74</v>
      </c>
      <c r="AY113" s="133" t="s">
        <v>123</v>
      </c>
    </row>
    <row r="114" spans="2:51" s="6" customFormat="1" ht="15.75" customHeight="1">
      <c r="B114" s="144"/>
      <c r="D114" s="132" t="s">
        <v>134</v>
      </c>
      <c r="E114" s="145"/>
      <c r="F114" s="146" t="s">
        <v>162</v>
      </c>
      <c r="H114" s="147">
        <v>145.454</v>
      </c>
      <c r="L114" s="144"/>
      <c r="M114" s="148"/>
      <c r="T114" s="149"/>
      <c r="AT114" s="145" t="s">
        <v>134</v>
      </c>
      <c r="AU114" s="145" t="s">
        <v>82</v>
      </c>
      <c r="AV114" s="145" t="s">
        <v>130</v>
      </c>
      <c r="AW114" s="145" t="s">
        <v>95</v>
      </c>
      <c r="AX114" s="145" t="s">
        <v>22</v>
      </c>
      <c r="AY114" s="145" t="s">
        <v>123</v>
      </c>
    </row>
    <row r="115" spans="2:65" s="6" customFormat="1" ht="15.75" customHeight="1">
      <c r="B115" s="22"/>
      <c r="C115" s="117" t="s">
        <v>130</v>
      </c>
      <c r="D115" s="117" t="s">
        <v>125</v>
      </c>
      <c r="E115" s="118" t="s">
        <v>163</v>
      </c>
      <c r="F115" s="119" t="s">
        <v>164</v>
      </c>
      <c r="G115" s="120" t="s">
        <v>138</v>
      </c>
      <c r="H115" s="121">
        <v>10</v>
      </c>
      <c r="I115" s="122"/>
      <c r="J115" s="123">
        <f>ROUND($I$115*$H$115,2)</f>
        <v>0</v>
      </c>
      <c r="K115" s="119" t="s">
        <v>129</v>
      </c>
      <c r="L115" s="22"/>
      <c r="M115" s="124"/>
      <c r="N115" s="125" t="s">
        <v>45</v>
      </c>
      <c r="P115" s="126">
        <f>$O$115*$H$115</f>
        <v>0</v>
      </c>
      <c r="Q115" s="126">
        <v>0</v>
      </c>
      <c r="R115" s="126">
        <f>$Q$115*$H$115</f>
        <v>0</v>
      </c>
      <c r="S115" s="126">
        <v>0.5</v>
      </c>
      <c r="T115" s="127">
        <f>$S$115*$H$115</f>
        <v>5</v>
      </c>
      <c r="AR115" s="76" t="s">
        <v>130</v>
      </c>
      <c r="AT115" s="76" t="s">
        <v>125</v>
      </c>
      <c r="AU115" s="76" t="s">
        <v>82</v>
      </c>
      <c r="AY115" s="6" t="s">
        <v>123</v>
      </c>
      <c r="BE115" s="128">
        <f>IF($N$115="základní",$J$115,0)</f>
        <v>0</v>
      </c>
      <c r="BF115" s="128">
        <f>IF($N$115="snížená",$J$115,0)</f>
        <v>0</v>
      </c>
      <c r="BG115" s="128">
        <f>IF($N$115="zákl. přenesená",$J$115,0)</f>
        <v>0</v>
      </c>
      <c r="BH115" s="128">
        <f>IF($N$115="sníž. přenesená",$J$115,0)</f>
        <v>0</v>
      </c>
      <c r="BI115" s="128">
        <f>IF($N$115="nulová",$J$115,0)</f>
        <v>0</v>
      </c>
      <c r="BJ115" s="76" t="s">
        <v>22</v>
      </c>
      <c r="BK115" s="128">
        <f>ROUND($I$115*$H$115,2)</f>
        <v>0</v>
      </c>
      <c r="BL115" s="76" t="s">
        <v>130</v>
      </c>
      <c r="BM115" s="76" t="s">
        <v>165</v>
      </c>
    </row>
    <row r="116" spans="2:47" s="6" customFormat="1" ht="27" customHeight="1">
      <c r="B116" s="22"/>
      <c r="D116" s="129" t="s">
        <v>132</v>
      </c>
      <c r="F116" s="130" t="s">
        <v>166</v>
      </c>
      <c r="L116" s="22"/>
      <c r="M116" s="48"/>
      <c r="T116" s="49"/>
      <c r="AT116" s="6" t="s">
        <v>132</v>
      </c>
      <c r="AU116" s="6" t="s">
        <v>82</v>
      </c>
    </row>
    <row r="117" spans="2:51" s="6" customFormat="1" ht="15.75" customHeight="1">
      <c r="B117" s="131"/>
      <c r="D117" s="132" t="s">
        <v>134</v>
      </c>
      <c r="E117" s="133"/>
      <c r="F117" s="134" t="s">
        <v>167</v>
      </c>
      <c r="H117" s="135">
        <v>10</v>
      </c>
      <c r="L117" s="131"/>
      <c r="M117" s="136"/>
      <c r="T117" s="137"/>
      <c r="AT117" s="133" t="s">
        <v>134</v>
      </c>
      <c r="AU117" s="133" t="s">
        <v>82</v>
      </c>
      <c r="AV117" s="133" t="s">
        <v>82</v>
      </c>
      <c r="AW117" s="133" t="s">
        <v>95</v>
      </c>
      <c r="AX117" s="133" t="s">
        <v>22</v>
      </c>
      <c r="AY117" s="133" t="s">
        <v>123</v>
      </c>
    </row>
    <row r="118" spans="2:65" s="6" customFormat="1" ht="15.75" customHeight="1">
      <c r="B118" s="22"/>
      <c r="C118" s="117" t="s">
        <v>168</v>
      </c>
      <c r="D118" s="117" t="s">
        <v>125</v>
      </c>
      <c r="E118" s="118" t="s">
        <v>169</v>
      </c>
      <c r="F118" s="119" t="s">
        <v>170</v>
      </c>
      <c r="G118" s="120" t="s">
        <v>171</v>
      </c>
      <c r="H118" s="121">
        <v>20.241</v>
      </c>
      <c r="I118" s="122"/>
      <c r="J118" s="123">
        <f>ROUND($I$118*$H$118,2)</f>
        <v>0</v>
      </c>
      <c r="K118" s="119" t="s">
        <v>129</v>
      </c>
      <c r="L118" s="22"/>
      <c r="M118" s="124"/>
      <c r="N118" s="125" t="s">
        <v>45</v>
      </c>
      <c r="P118" s="126">
        <f>$O$118*$H$118</f>
        <v>0</v>
      </c>
      <c r="Q118" s="126">
        <v>0</v>
      </c>
      <c r="R118" s="126">
        <f>$Q$118*$H$118</f>
        <v>0</v>
      </c>
      <c r="S118" s="126">
        <v>0</v>
      </c>
      <c r="T118" s="127">
        <f>$S$118*$H$118</f>
        <v>0</v>
      </c>
      <c r="AR118" s="76" t="s">
        <v>130</v>
      </c>
      <c r="AT118" s="76" t="s">
        <v>125</v>
      </c>
      <c r="AU118" s="76" t="s">
        <v>82</v>
      </c>
      <c r="AY118" s="6" t="s">
        <v>123</v>
      </c>
      <c r="BE118" s="128">
        <f>IF($N$118="základní",$J$118,0)</f>
        <v>0</v>
      </c>
      <c r="BF118" s="128">
        <f>IF($N$118="snížená",$J$118,0)</f>
        <v>0</v>
      </c>
      <c r="BG118" s="128">
        <f>IF($N$118="zákl. přenesená",$J$118,0)</f>
        <v>0</v>
      </c>
      <c r="BH118" s="128">
        <f>IF($N$118="sníž. přenesená",$J$118,0)</f>
        <v>0</v>
      </c>
      <c r="BI118" s="128">
        <f>IF($N$118="nulová",$J$118,0)</f>
        <v>0</v>
      </c>
      <c r="BJ118" s="76" t="s">
        <v>22</v>
      </c>
      <c r="BK118" s="128">
        <f>ROUND($I$118*$H$118,2)</f>
        <v>0</v>
      </c>
      <c r="BL118" s="76" t="s">
        <v>130</v>
      </c>
      <c r="BM118" s="76" t="s">
        <v>172</v>
      </c>
    </row>
    <row r="119" spans="2:47" s="6" customFormat="1" ht="27" customHeight="1">
      <c r="B119" s="22"/>
      <c r="D119" s="129" t="s">
        <v>132</v>
      </c>
      <c r="F119" s="130" t="s">
        <v>173</v>
      </c>
      <c r="L119" s="22"/>
      <c r="M119" s="48"/>
      <c r="T119" s="49"/>
      <c r="AT119" s="6" t="s">
        <v>132</v>
      </c>
      <c r="AU119" s="6" t="s">
        <v>82</v>
      </c>
    </row>
    <row r="120" spans="2:51" s="6" customFormat="1" ht="15.75" customHeight="1">
      <c r="B120" s="131"/>
      <c r="D120" s="132" t="s">
        <v>134</v>
      </c>
      <c r="E120" s="133"/>
      <c r="F120" s="134" t="s">
        <v>147</v>
      </c>
      <c r="H120" s="135">
        <v>25.499</v>
      </c>
      <c r="L120" s="131"/>
      <c r="M120" s="136"/>
      <c r="T120" s="137"/>
      <c r="AT120" s="133" t="s">
        <v>134</v>
      </c>
      <c r="AU120" s="133" t="s">
        <v>82</v>
      </c>
      <c r="AV120" s="133" t="s">
        <v>82</v>
      </c>
      <c r="AW120" s="133" t="s">
        <v>95</v>
      </c>
      <c r="AX120" s="133" t="s">
        <v>74</v>
      </c>
      <c r="AY120" s="133" t="s">
        <v>123</v>
      </c>
    </row>
    <row r="121" spans="2:51" s="6" customFormat="1" ht="15.75" customHeight="1">
      <c r="B121" s="131"/>
      <c r="D121" s="132" t="s">
        <v>134</v>
      </c>
      <c r="E121" s="133"/>
      <c r="F121" s="134" t="s">
        <v>148</v>
      </c>
      <c r="H121" s="135">
        <v>7.069</v>
      </c>
      <c r="L121" s="131"/>
      <c r="M121" s="136"/>
      <c r="T121" s="137"/>
      <c r="AT121" s="133" t="s">
        <v>134</v>
      </c>
      <c r="AU121" s="133" t="s">
        <v>82</v>
      </c>
      <c r="AV121" s="133" t="s">
        <v>82</v>
      </c>
      <c r="AW121" s="133" t="s">
        <v>95</v>
      </c>
      <c r="AX121" s="133" t="s">
        <v>74</v>
      </c>
      <c r="AY121" s="133" t="s">
        <v>123</v>
      </c>
    </row>
    <row r="122" spans="2:51" s="6" customFormat="1" ht="15.75" customHeight="1">
      <c r="B122" s="131"/>
      <c r="D122" s="132" t="s">
        <v>134</v>
      </c>
      <c r="E122" s="133"/>
      <c r="F122" s="134" t="s">
        <v>149</v>
      </c>
      <c r="H122" s="135">
        <v>14.78</v>
      </c>
      <c r="L122" s="131"/>
      <c r="M122" s="136"/>
      <c r="T122" s="137"/>
      <c r="AT122" s="133" t="s">
        <v>134</v>
      </c>
      <c r="AU122" s="133" t="s">
        <v>82</v>
      </c>
      <c r="AV122" s="133" t="s">
        <v>82</v>
      </c>
      <c r="AW122" s="133" t="s">
        <v>95</v>
      </c>
      <c r="AX122" s="133" t="s">
        <v>74</v>
      </c>
      <c r="AY122" s="133" t="s">
        <v>123</v>
      </c>
    </row>
    <row r="123" spans="2:51" s="6" customFormat="1" ht="15.75" customHeight="1">
      <c r="B123" s="131"/>
      <c r="D123" s="132" t="s">
        <v>134</v>
      </c>
      <c r="E123" s="133"/>
      <c r="F123" s="134" t="s">
        <v>150</v>
      </c>
      <c r="H123" s="135">
        <v>25.339</v>
      </c>
      <c r="L123" s="131"/>
      <c r="M123" s="136"/>
      <c r="T123" s="137"/>
      <c r="AT123" s="133" t="s">
        <v>134</v>
      </c>
      <c r="AU123" s="133" t="s">
        <v>82</v>
      </c>
      <c r="AV123" s="133" t="s">
        <v>82</v>
      </c>
      <c r="AW123" s="133" t="s">
        <v>95</v>
      </c>
      <c r="AX123" s="133" t="s">
        <v>74</v>
      </c>
      <c r="AY123" s="133" t="s">
        <v>123</v>
      </c>
    </row>
    <row r="124" spans="2:51" s="6" customFormat="1" ht="15.75" customHeight="1">
      <c r="B124" s="131"/>
      <c r="D124" s="132" t="s">
        <v>134</v>
      </c>
      <c r="E124" s="133"/>
      <c r="F124" s="134" t="s">
        <v>151</v>
      </c>
      <c r="H124" s="135">
        <v>62.252</v>
      </c>
      <c r="L124" s="131"/>
      <c r="M124" s="136"/>
      <c r="T124" s="137"/>
      <c r="AT124" s="133" t="s">
        <v>134</v>
      </c>
      <c r="AU124" s="133" t="s">
        <v>82</v>
      </c>
      <c r="AV124" s="133" t="s">
        <v>82</v>
      </c>
      <c r="AW124" s="133" t="s">
        <v>95</v>
      </c>
      <c r="AX124" s="133" t="s">
        <v>74</v>
      </c>
      <c r="AY124" s="133" t="s">
        <v>123</v>
      </c>
    </row>
    <row r="125" spans="2:51" s="6" customFormat="1" ht="15.75" customHeight="1">
      <c r="B125" s="144"/>
      <c r="D125" s="132" t="s">
        <v>134</v>
      </c>
      <c r="E125" s="145"/>
      <c r="F125" s="146" t="s">
        <v>174</v>
      </c>
      <c r="H125" s="147">
        <v>134.939</v>
      </c>
      <c r="L125" s="144"/>
      <c r="M125" s="148"/>
      <c r="T125" s="149"/>
      <c r="AT125" s="145" t="s">
        <v>134</v>
      </c>
      <c r="AU125" s="145" t="s">
        <v>82</v>
      </c>
      <c r="AV125" s="145" t="s">
        <v>130</v>
      </c>
      <c r="AW125" s="145" t="s">
        <v>95</v>
      </c>
      <c r="AX125" s="145" t="s">
        <v>74</v>
      </c>
      <c r="AY125" s="145" t="s">
        <v>123</v>
      </c>
    </row>
    <row r="126" spans="2:51" s="6" customFormat="1" ht="15.75" customHeight="1">
      <c r="B126" s="131"/>
      <c r="D126" s="132" t="s">
        <v>134</v>
      </c>
      <c r="E126" s="133"/>
      <c r="F126" s="134"/>
      <c r="H126" s="135">
        <v>0</v>
      </c>
      <c r="L126" s="131"/>
      <c r="M126" s="136"/>
      <c r="T126" s="137"/>
      <c r="AT126" s="133" t="s">
        <v>134</v>
      </c>
      <c r="AU126" s="133" t="s">
        <v>82</v>
      </c>
      <c r="AV126" s="133" t="s">
        <v>82</v>
      </c>
      <c r="AW126" s="133" t="s">
        <v>95</v>
      </c>
      <c r="AX126" s="133" t="s">
        <v>74</v>
      </c>
      <c r="AY126" s="133" t="s">
        <v>123</v>
      </c>
    </row>
    <row r="127" spans="2:51" s="6" customFormat="1" ht="15.75" customHeight="1">
      <c r="B127" s="131"/>
      <c r="D127" s="132" t="s">
        <v>134</v>
      </c>
      <c r="E127" s="133"/>
      <c r="F127" s="134"/>
      <c r="H127" s="135">
        <v>0</v>
      </c>
      <c r="L127" s="131"/>
      <c r="M127" s="136"/>
      <c r="T127" s="137"/>
      <c r="AT127" s="133" t="s">
        <v>134</v>
      </c>
      <c r="AU127" s="133" t="s">
        <v>82</v>
      </c>
      <c r="AV127" s="133" t="s">
        <v>82</v>
      </c>
      <c r="AW127" s="133" t="s">
        <v>95</v>
      </c>
      <c r="AX127" s="133" t="s">
        <v>74</v>
      </c>
      <c r="AY127" s="133" t="s">
        <v>123</v>
      </c>
    </row>
    <row r="128" spans="2:51" s="6" customFormat="1" ht="15.75" customHeight="1">
      <c r="B128" s="131"/>
      <c r="D128" s="132" t="s">
        <v>134</v>
      </c>
      <c r="E128" s="133"/>
      <c r="F128" s="134" t="s">
        <v>175</v>
      </c>
      <c r="H128" s="135">
        <v>20.241</v>
      </c>
      <c r="L128" s="131"/>
      <c r="M128" s="136"/>
      <c r="T128" s="137"/>
      <c r="AT128" s="133" t="s">
        <v>134</v>
      </c>
      <c r="AU128" s="133" t="s">
        <v>82</v>
      </c>
      <c r="AV128" s="133" t="s">
        <v>82</v>
      </c>
      <c r="AW128" s="133" t="s">
        <v>95</v>
      </c>
      <c r="AX128" s="133" t="s">
        <v>22</v>
      </c>
      <c r="AY128" s="133" t="s">
        <v>123</v>
      </c>
    </row>
    <row r="129" spans="2:65" s="6" customFormat="1" ht="15.75" customHeight="1">
      <c r="B129" s="22"/>
      <c r="C129" s="117" t="s">
        <v>176</v>
      </c>
      <c r="D129" s="117" t="s">
        <v>125</v>
      </c>
      <c r="E129" s="118" t="s">
        <v>177</v>
      </c>
      <c r="F129" s="119" t="s">
        <v>178</v>
      </c>
      <c r="G129" s="120" t="s">
        <v>171</v>
      </c>
      <c r="H129" s="121">
        <v>20.241</v>
      </c>
      <c r="I129" s="122"/>
      <c r="J129" s="123">
        <f>ROUND($I$129*$H$129,2)</f>
        <v>0</v>
      </c>
      <c r="K129" s="119" t="s">
        <v>129</v>
      </c>
      <c r="L129" s="22"/>
      <c r="M129" s="124"/>
      <c r="N129" s="125" t="s">
        <v>45</v>
      </c>
      <c r="P129" s="126">
        <f>$O$129*$H$129</f>
        <v>0</v>
      </c>
      <c r="Q129" s="126">
        <v>0</v>
      </c>
      <c r="R129" s="126">
        <f>$Q$129*$H$129</f>
        <v>0</v>
      </c>
      <c r="S129" s="126">
        <v>0</v>
      </c>
      <c r="T129" s="127">
        <f>$S$129*$H$129</f>
        <v>0</v>
      </c>
      <c r="AR129" s="76" t="s">
        <v>130</v>
      </c>
      <c r="AT129" s="76" t="s">
        <v>125</v>
      </c>
      <c r="AU129" s="76" t="s">
        <v>82</v>
      </c>
      <c r="AY129" s="6" t="s">
        <v>123</v>
      </c>
      <c r="BE129" s="128">
        <f>IF($N$129="základní",$J$129,0)</f>
        <v>0</v>
      </c>
      <c r="BF129" s="128">
        <f>IF($N$129="snížená",$J$129,0)</f>
        <v>0</v>
      </c>
      <c r="BG129" s="128">
        <f>IF($N$129="zákl. přenesená",$J$129,0)</f>
        <v>0</v>
      </c>
      <c r="BH129" s="128">
        <f>IF($N$129="sníž. přenesená",$J$129,0)</f>
        <v>0</v>
      </c>
      <c r="BI129" s="128">
        <f>IF($N$129="nulová",$J$129,0)</f>
        <v>0</v>
      </c>
      <c r="BJ129" s="76" t="s">
        <v>22</v>
      </c>
      <c r="BK129" s="128">
        <f>ROUND($I$129*$H$129,2)</f>
        <v>0</v>
      </c>
      <c r="BL129" s="76" t="s">
        <v>130</v>
      </c>
      <c r="BM129" s="76" t="s">
        <v>179</v>
      </c>
    </row>
    <row r="130" spans="2:47" s="6" customFormat="1" ht="27" customHeight="1">
      <c r="B130" s="22"/>
      <c r="D130" s="129" t="s">
        <v>132</v>
      </c>
      <c r="F130" s="130" t="s">
        <v>180</v>
      </c>
      <c r="L130" s="22"/>
      <c r="M130" s="48"/>
      <c r="T130" s="49"/>
      <c r="AT130" s="6" t="s">
        <v>132</v>
      </c>
      <c r="AU130" s="6" t="s">
        <v>82</v>
      </c>
    </row>
    <row r="131" spans="2:51" s="6" customFormat="1" ht="15.75" customHeight="1">
      <c r="B131" s="131"/>
      <c r="D131" s="132" t="s">
        <v>134</v>
      </c>
      <c r="E131" s="133"/>
      <c r="F131" s="134" t="s">
        <v>147</v>
      </c>
      <c r="H131" s="135">
        <v>25.499</v>
      </c>
      <c r="L131" s="131"/>
      <c r="M131" s="136"/>
      <c r="T131" s="137"/>
      <c r="AT131" s="133" t="s">
        <v>134</v>
      </c>
      <c r="AU131" s="133" t="s">
        <v>82</v>
      </c>
      <c r="AV131" s="133" t="s">
        <v>82</v>
      </c>
      <c r="AW131" s="133" t="s">
        <v>95</v>
      </c>
      <c r="AX131" s="133" t="s">
        <v>74</v>
      </c>
      <c r="AY131" s="133" t="s">
        <v>123</v>
      </c>
    </row>
    <row r="132" spans="2:51" s="6" customFormat="1" ht="15.75" customHeight="1">
      <c r="B132" s="131"/>
      <c r="D132" s="132" t="s">
        <v>134</v>
      </c>
      <c r="E132" s="133"/>
      <c r="F132" s="134" t="s">
        <v>148</v>
      </c>
      <c r="H132" s="135">
        <v>7.069</v>
      </c>
      <c r="L132" s="131"/>
      <c r="M132" s="136"/>
      <c r="T132" s="137"/>
      <c r="AT132" s="133" t="s">
        <v>134</v>
      </c>
      <c r="AU132" s="133" t="s">
        <v>82</v>
      </c>
      <c r="AV132" s="133" t="s">
        <v>82</v>
      </c>
      <c r="AW132" s="133" t="s">
        <v>95</v>
      </c>
      <c r="AX132" s="133" t="s">
        <v>74</v>
      </c>
      <c r="AY132" s="133" t="s">
        <v>123</v>
      </c>
    </row>
    <row r="133" spans="2:51" s="6" customFormat="1" ht="15.75" customHeight="1">
      <c r="B133" s="131"/>
      <c r="D133" s="132" t="s">
        <v>134</v>
      </c>
      <c r="E133" s="133"/>
      <c r="F133" s="134" t="s">
        <v>149</v>
      </c>
      <c r="H133" s="135">
        <v>14.78</v>
      </c>
      <c r="L133" s="131"/>
      <c r="M133" s="136"/>
      <c r="T133" s="137"/>
      <c r="AT133" s="133" t="s">
        <v>134</v>
      </c>
      <c r="AU133" s="133" t="s">
        <v>82</v>
      </c>
      <c r="AV133" s="133" t="s">
        <v>82</v>
      </c>
      <c r="AW133" s="133" t="s">
        <v>95</v>
      </c>
      <c r="AX133" s="133" t="s">
        <v>74</v>
      </c>
      <c r="AY133" s="133" t="s">
        <v>123</v>
      </c>
    </row>
    <row r="134" spans="2:51" s="6" customFormat="1" ht="15.75" customHeight="1">
      <c r="B134" s="131"/>
      <c r="D134" s="132" t="s">
        <v>134</v>
      </c>
      <c r="E134" s="133"/>
      <c r="F134" s="134" t="s">
        <v>150</v>
      </c>
      <c r="H134" s="135">
        <v>25.339</v>
      </c>
      <c r="L134" s="131"/>
      <c r="M134" s="136"/>
      <c r="T134" s="137"/>
      <c r="AT134" s="133" t="s">
        <v>134</v>
      </c>
      <c r="AU134" s="133" t="s">
        <v>82</v>
      </c>
      <c r="AV134" s="133" t="s">
        <v>82</v>
      </c>
      <c r="AW134" s="133" t="s">
        <v>95</v>
      </c>
      <c r="AX134" s="133" t="s">
        <v>74</v>
      </c>
      <c r="AY134" s="133" t="s">
        <v>123</v>
      </c>
    </row>
    <row r="135" spans="2:51" s="6" customFormat="1" ht="15.75" customHeight="1">
      <c r="B135" s="131"/>
      <c r="D135" s="132" t="s">
        <v>134</v>
      </c>
      <c r="E135" s="133"/>
      <c r="F135" s="134" t="s">
        <v>151</v>
      </c>
      <c r="H135" s="135">
        <v>62.252</v>
      </c>
      <c r="L135" s="131"/>
      <c r="M135" s="136"/>
      <c r="T135" s="137"/>
      <c r="AT135" s="133" t="s">
        <v>134</v>
      </c>
      <c r="AU135" s="133" t="s">
        <v>82</v>
      </c>
      <c r="AV135" s="133" t="s">
        <v>82</v>
      </c>
      <c r="AW135" s="133" t="s">
        <v>95</v>
      </c>
      <c r="AX135" s="133" t="s">
        <v>74</v>
      </c>
      <c r="AY135" s="133" t="s">
        <v>123</v>
      </c>
    </row>
    <row r="136" spans="2:51" s="6" customFormat="1" ht="15.75" customHeight="1">
      <c r="B136" s="144"/>
      <c r="D136" s="132" t="s">
        <v>134</v>
      </c>
      <c r="E136" s="145"/>
      <c r="F136" s="146" t="s">
        <v>174</v>
      </c>
      <c r="H136" s="147">
        <v>134.939</v>
      </c>
      <c r="L136" s="144"/>
      <c r="M136" s="148"/>
      <c r="T136" s="149"/>
      <c r="AT136" s="145" t="s">
        <v>134</v>
      </c>
      <c r="AU136" s="145" t="s">
        <v>82</v>
      </c>
      <c r="AV136" s="145" t="s">
        <v>130</v>
      </c>
      <c r="AW136" s="145" t="s">
        <v>95</v>
      </c>
      <c r="AX136" s="145" t="s">
        <v>74</v>
      </c>
      <c r="AY136" s="145" t="s">
        <v>123</v>
      </c>
    </row>
    <row r="137" spans="2:51" s="6" customFormat="1" ht="15.75" customHeight="1">
      <c r="B137" s="131"/>
      <c r="D137" s="132" t="s">
        <v>134</v>
      </c>
      <c r="E137" s="133"/>
      <c r="F137" s="134"/>
      <c r="H137" s="135">
        <v>0</v>
      </c>
      <c r="L137" s="131"/>
      <c r="M137" s="136"/>
      <c r="T137" s="137"/>
      <c r="AT137" s="133" t="s">
        <v>134</v>
      </c>
      <c r="AU137" s="133" t="s">
        <v>82</v>
      </c>
      <c r="AV137" s="133" t="s">
        <v>82</v>
      </c>
      <c r="AW137" s="133" t="s">
        <v>95</v>
      </c>
      <c r="AX137" s="133" t="s">
        <v>74</v>
      </c>
      <c r="AY137" s="133" t="s">
        <v>123</v>
      </c>
    </row>
    <row r="138" spans="2:51" s="6" customFormat="1" ht="15.75" customHeight="1">
      <c r="B138" s="131"/>
      <c r="D138" s="132" t="s">
        <v>134</v>
      </c>
      <c r="E138" s="133"/>
      <c r="F138" s="134"/>
      <c r="H138" s="135">
        <v>0</v>
      </c>
      <c r="L138" s="131"/>
      <c r="M138" s="136"/>
      <c r="T138" s="137"/>
      <c r="AT138" s="133" t="s">
        <v>134</v>
      </c>
      <c r="AU138" s="133" t="s">
        <v>82</v>
      </c>
      <c r="AV138" s="133" t="s">
        <v>82</v>
      </c>
      <c r="AW138" s="133" t="s">
        <v>95</v>
      </c>
      <c r="AX138" s="133" t="s">
        <v>74</v>
      </c>
      <c r="AY138" s="133" t="s">
        <v>123</v>
      </c>
    </row>
    <row r="139" spans="2:51" s="6" customFormat="1" ht="15.75" customHeight="1">
      <c r="B139" s="131"/>
      <c r="D139" s="132" t="s">
        <v>134</v>
      </c>
      <c r="E139" s="133"/>
      <c r="F139" s="134" t="s">
        <v>175</v>
      </c>
      <c r="H139" s="135">
        <v>20.241</v>
      </c>
      <c r="L139" s="131"/>
      <c r="M139" s="136"/>
      <c r="T139" s="137"/>
      <c r="AT139" s="133" t="s">
        <v>134</v>
      </c>
      <c r="AU139" s="133" t="s">
        <v>82</v>
      </c>
      <c r="AV139" s="133" t="s">
        <v>82</v>
      </c>
      <c r="AW139" s="133" t="s">
        <v>95</v>
      </c>
      <c r="AX139" s="133" t="s">
        <v>22</v>
      </c>
      <c r="AY139" s="133" t="s">
        <v>123</v>
      </c>
    </row>
    <row r="140" spans="2:65" s="6" customFormat="1" ht="15.75" customHeight="1">
      <c r="B140" s="22"/>
      <c r="C140" s="117" t="s">
        <v>181</v>
      </c>
      <c r="D140" s="117" t="s">
        <v>125</v>
      </c>
      <c r="E140" s="118" t="s">
        <v>182</v>
      </c>
      <c r="F140" s="119" t="s">
        <v>183</v>
      </c>
      <c r="G140" s="120" t="s">
        <v>171</v>
      </c>
      <c r="H140" s="121">
        <v>2.5</v>
      </c>
      <c r="I140" s="122"/>
      <c r="J140" s="123">
        <f>ROUND($I$140*$H$140,2)</f>
        <v>0</v>
      </c>
      <c r="K140" s="119" t="s">
        <v>129</v>
      </c>
      <c r="L140" s="22"/>
      <c r="M140" s="124"/>
      <c r="N140" s="125" t="s">
        <v>45</v>
      </c>
      <c r="P140" s="126">
        <f>$O$140*$H$140</f>
        <v>0</v>
      </c>
      <c r="Q140" s="126">
        <v>0</v>
      </c>
      <c r="R140" s="126">
        <f>$Q$140*$H$140</f>
        <v>0</v>
      </c>
      <c r="S140" s="126">
        <v>0</v>
      </c>
      <c r="T140" s="127">
        <f>$S$140*$H$140</f>
        <v>0</v>
      </c>
      <c r="AR140" s="76" t="s">
        <v>130</v>
      </c>
      <c r="AT140" s="76" t="s">
        <v>125</v>
      </c>
      <c r="AU140" s="76" t="s">
        <v>82</v>
      </c>
      <c r="AY140" s="6" t="s">
        <v>123</v>
      </c>
      <c r="BE140" s="128">
        <f>IF($N$140="základní",$J$140,0)</f>
        <v>0</v>
      </c>
      <c r="BF140" s="128">
        <f>IF($N$140="snížená",$J$140,0)</f>
        <v>0</v>
      </c>
      <c r="BG140" s="128">
        <f>IF($N$140="zákl. přenesená",$J$140,0)</f>
        <v>0</v>
      </c>
      <c r="BH140" s="128">
        <f>IF($N$140="sníž. přenesená",$J$140,0)</f>
        <v>0</v>
      </c>
      <c r="BI140" s="128">
        <f>IF($N$140="nulová",$J$140,0)</f>
        <v>0</v>
      </c>
      <c r="BJ140" s="76" t="s">
        <v>22</v>
      </c>
      <c r="BK140" s="128">
        <f>ROUND($I$140*$H$140,2)</f>
        <v>0</v>
      </c>
      <c r="BL140" s="76" t="s">
        <v>130</v>
      </c>
      <c r="BM140" s="76" t="s">
        <v>184</v>
      </c>
    </row>
    <row r="141" spans="2:47" s="6" customFormat="1" ht="27" customHeight="1">
      <c r="B141" s="22"/>
      <c r="D141" s="129" t="s">
        <v>132</v>
      </c>
      <c r="F141" s="130" t="s">
        <v>185</v>
      </c>
      <c r="L141" s="22"/>
      <c r="M141" s="48"/>
      <c r="T141" s="49"/>
      <c r="AT141" s="6" t="s">
        <v>132</v>
      </c>
      <c r="AU141" s="6" t="s">
        <v>82</v>
      </c>
    </row>
    <row r="142" spans="2:51" s="6" customFormat="1" ht="15.75" customHeight="1">
      <c r="B142" s="131"/>
      <c r="D142" s="132" t="s">
        <v>134</v>
      </c>
      <c r="E142" s="133"/>
      <c r="F142" s="134" t="s">
        <v>186</v>
      </c>
      <c r="H142" s="135">
        <v>2.5</v>
      </c>
      <c r="L142" s="131"/>
      <c r="M142" s="136"/>
      <c r="T142" s="137"/>
      <c r="AT142" s="133" t="s">
        <v>134</v>
      </c>
      <c r="AU142" s="133" t="s">
        <v>82</v>
      </c>
      <c r="AV142" s="133" t="s">
        <v>82</v>
      </c>
      <c r="AW142" s="133" t="s">
        <v>95</v>
      </c>
      <c r="AX142" s="133" t="s">
        <v>22</v>
      </c>
      <c r="AY142" s="133" t="s">
        <v>123</v>
      </c>
    </row>
    <row r="143" spans="2:65" s="6" customFormat="1" ht="15.75" customHeight="1">
      <c r="B143" s="22"/>
      <c r="C143" s="117" t="s">
        <v>187</v>
      </c>
      <c r="D143" s="117" t="s">
        <v>125</v>
      </c>
      <c r="E143" s="118" t="s">
        <v>188</v>
      </c>
      <c r="F143" s="119" t="s">
        <v>189</v>
      </c>
      <c r="G143" s="120" t="s">
        <v>171</v>
      </c>
      <c r="H143" s="121">
        <v>2.5</v>
      </c>
      <c r="I143" s="122"/>
      <c r="J143" s="123">
        <f>ROUND($I$143*$H$143,2)</f>
        <v>0</v>
      </c>
      <c r="K143" s="119" t="s">
        <v>129</v>
      </c>
      <c r="L143" s="22"/>
      <c r="M143" s="124"/>
      <c r="N143" s="125" t="s">
        <v>45</v>
      </c>
      <c r="P143" s="126">
        <f>$O$143*$H$143</f>
        <v>0</v>
      </c>
      <c r="Q143" s="126">
        <v>0</v>
      </c>
      <c r="R143" s="126">
        <f>$Q$143*$H$143</f>
        <v>0</v>
      </c>
      <c r="S143" s="126">
        <v>0</v>
      </c>
      <c r="T143" s="127">
        <f>$S$143*$H$143</f>
        <v>0</v>
      </c>
      <c r="AR143" s="76" t="s">
        <v>130</v>
      </c>
      <c r="AT143" s="76" t="s">
        <v>125</v>
      </c>
      <c r="AU143" s="76" t="s">
        <v>82</v>
      </c>
      <c r="AY143" s="6" t="s">
        <v>123</v>
      </c>
      <c r="BE143" s="128">
        <f>IF($N$143="základní",$J$143,0)</f>
        <v>0</v>
      </c>
      <c r="BF143" s="128">
        <f>IF($N$143="snížená",$J$143,0)</f>
        <v>0</v>
      </c>
      <c r="BG143" s="128">
        <f>IF($N$143="zákl. přenesená",$J$143,0)</f>
        <v>0</v>
      </c>
      <c r="BH143" s="128">
        <f>IF($N$143="sníž. přenesená",$J$143,0)</f>
        <v>0</v>
      </c>
      <c r="BI143" s="128">
        <f>IF($N$143="nulová",$J$143,0)</f>
        <v>0</v>
      </c>
      <c r="BJ143" s="76" t="s">
        <v>22</v>
      </c>
      <c r="BK143" s="128">
        <f>ROUND($I$143*$H$143,2)</f>
        <v>0</v>
      </c>
      <c r="BL143" s="76" t="s">
        <v>130</v>
      </c>
      <c r="BM143" s="76" t="s">
        <v>190</v>
      </c>
    </row>
    <row r="144" spans="2:47" s="6" customFormat="1" ht="27" customHeight="1">
      <c r="B144" s="22"/>
      <c r="D144" s="129" t="s">
        <v>132</v>
      </c>
      <c r="F144" s="130" t="s">
        <v>191</v>
      </c>
      <c r="L144" s="22"/>
      <c r="M144" s="48"/>
      <c r="T144" s="49"/>
      <c r="AT144" s="6" t="s">
        <v>132</v>
      </c>
      <c r="AU144" s="6" t="s">
        <v>82</v>
      </c>
    </row>
    <row r="145" spans="2:51" s="6" customFormat="1" ht="15.75" customHeight="1">
      <c r="B145" s="131"/>
      <c r="D145" s="132" t="s">
        <v>134</v>
      </c>
      <c r="E145" s="133"/>
      <c r="F145" s="134" t="s">
        <v>186</v>
      </c>
      <c r="H145" s="135">
        <v>2.5</v>
      </c>
      <c r="L145" s="131"/>
      <c r="M145" s="136"/>
      <c r="T145" s="137"/>
      <c r="AT145" s="133" t="s">
        <v>134</v>
      </c>
      <c r="AU145" s="133" t="s">
        <v>82</v>
      </c>
      <c r="AV145" s="133" t="s">
        <v>82</v>
      </c>
      <c r="AW145" s="133" t="s">
        <v>95</v>
      </c>
      <c r="AX145" s="133" t="s">
        <v>22</v>
      </c>
      <c r="AY145" s="133" t="s">
        <v>123</v>
      </c>
    </row>
    <row r="146" spans="2:65" s="6" customFormat="1" ht="15.75" customHeight="1">
      <c r="B146" s="22"/>
      <c r="C146" s="117" t="s">
        <v>192</v>
      </c>
      <c r="D146" s="117" t="s">
        <v>125</v>
      </c>
      <c r="E146" s="118" t="s">
        <v>193</v>
      </c>
      <c r="F146" s="119" t="s">
        <v>194</v>
      </c>
      <c r="G146" s="120" t="s">
        <v>171</v>
      </c>
      <c r="H146" s="121">
        <v>2.451</v>
      </c>
      <c r="I146" s="122"/>
      <c r="J146" s="123">
        <f>ROUND($I$146*$H$146,2)</f>
        <v>0</v>
      </c>
      <c r="K146" s="119" t="s">
        <v>129</v>
      </c>
      <c r="L146" s="22"/>
      <c r="M146" s="124"/>
      <c r="N146" s="125" t="s">
        <v>45</v>
      </c>
      <c r="P146" s="126">
        <f>$O$146*$H$146</f>
        <v>0</v>
      </c>
      <c r="Q146" s="126">
        <v>0</v>
      </c>
      <c r="R146" s="126">
        <f>$Q$146*$H$146</f>
        <v>0</v>
      </c>
      <c r="S146" s="126">
        <v>0</v>
      </c>
      <c r="T146" s="127">
        <f>$S$146*$H$146</f>
        <v>0</v>
      </c>
      <c r="AR146" s="76" t="s">
        <v>130</v>
      </c>
      <c r="AT146" s="76" t="s">
        <v>125</v>
      </c>
      <c r="AU146" s="76" t="s">
        <v>82</v>
      </c>
      <c r="AY146" s="6" t="s">
        <v>123</v>
      </c>
      <c r="BE146" s="128">
        <f>IF($N$146="základní",$J$146,0)</f>
        <v>0</v>
      </c>
      <c r="BF146" s="128">
        <f>IF($N$146="snížená",$J$146,0)</f>
        <v>0</v>
      </c>
      <c r="BG146" s="128">
        <f>IF($N$146="zákl. přenesená",$J$146,0)</f>
        <v>0</v>
      </c>
      <c r="BH146" s="128">
        <f>IF($N$146="sníž. přenesená",$J$146,0)</f>
        <v>0</v>
      </c>
      <c r="BI146" s="128">
        <f>IF($N$146="nulová",$J$146,0)</f>
        <v>0</v>
      </c>
      <c r="BJ146" s="76" t="s">
        <v>22</v>
      </c>
      <c r="BK146" s="128">
        <f>ROUND($I$146*$H$146,2)</f>
        <v>0</v>
      </c>
      <c r="BL146" s="76" t="s">
        <v>130</v>
      </c>
      <c r="BM146" s="76" t="s">
        <v>195</v>
      </c>
    </row>
    <row r="147" spans="2:47" s="6" customFormat="1" ht="27" customHeight="1">
      <c r="B147" s="22"/>
      <c r="D147" s="129" t="s">
        <v>132</v>
      </c>
      <c r="F147" s="130" t="s">
        <v>196</v>
      </c>
      <c r="L147" s="22"/>
      <c r="M147" s="48"/>
      <c r="T147" s="49"/>
      <c r="AT147" s="6" t="s">
        <v>132</v>
      </c>
      <c r="AU147" s="6" t="s">
        <v>82</v>
      </c>
    </row>
    <row r="148" spans="2:51" s="6" customFormat="1" ht="15.75" customHeight="1">
      <c r="B148" s="131"/>
      <c r="D148" s="132" t="s">
        <v>134</v>
      </c>
      <c r="E148" s="133"/>
      <c r="F148" s="134" t="s">
        <v>197</v>
      </c>
      <c r="H148" s="135">
        <v>2.328</v>
      </c>
      <c r="L148" s="131"/>
      <c r="M148" s="136"/>
      <c r="T148" s="137"/>
      <c r="AT148" s="133" t="s">
        <v>134</v>
      </c>
      <c r="AU148" s="133" t="s">
        <v>82</v>
      </c>
      <c r="AV148" s="133" t="s">
        <v>82</v>
      </c>
      <c r="AW148" s="133" t="s">
        <v>95</v>
      </c>
      <c r="AX148" s="133" t="s">
        <v>74</v>
      </c>
      <c r="AY148" s="133" t="s">
        <v>123</v>
      </c>
    </row>
    <row r="149" spans="2:51" s="6" customFormat="1" ht="15.75" customHeight="1">
      <c r="B149" s="131"/>
      <c r="D149" s="132" t="s">
        <v>134</v>
      </c>
      <c r="E149" s="133"/>
      <c r="F149" s="134" t="s">
        <v>198</v>
      </c>
      <c r="H149" s="135">
        <v>0.123</v>
      </c>
      <c r="L149" s="131"/>
      <c r="M149" s="136"/>
      <c r="T149" s="137"/>
      <c r="AT149" s="133" t="s">
        <v>134</v>
      </c>
      <c r="AU149" s="133" t="s">
        <v>82</v>
      </c>
      <c r="AV149" s="133" t="s">
        <v>82</v>
      </c>
      <c r="AW149" s="133" t="s">
        <v>95</v>
      </c>
      <c r="AX149" s="133" t="s">
        <v>74</v>
      </c>
      <c r="AY149" s="133" t="s">
        <v>123</v>
      </c>
    </row>
    <row r="150" spans="2:51" s="6" customFormat="1" ht="15.75" customHeight="1">
      <c r="B150" s="144"/>
      <c r="D150" s="132" t="s">
        <v>134</v>
      </c>
      <c r="E150" s="145"/>
      <c r="F150" s="146" t="s">
        <v>162</v>
      </c>
      <c r="H150" s="147">
        <v>2.451</v>
      </c>
      <c r="L150" s="144"/>
      <c r="M150" s="148"/>
      <c r="T150" s="149"/>
      <c r="AT150" s="145" t="s">
        <v>134</v>
      </c>
      <c r="AU150" s="145" t="s">
        <v>82</v>
      </c>
      <c r="AV150" s="145" t="s">
        <v>130</v>
      </c>
      <c r="AW150" s="145" t="s">
        <v>95</v>
      </c>
      <c r="AX150" s="145" t="s">
        <v>22</v>
      </c>
      <c r="AY150" s="145" t="s">
        <v>123</v>
      </c>
    </row>
    <row r="151" spans="2:65" s="6" customFormat="1" ht="15.75" customHeight="1">
      <c r="B151" s="22"/>
      <c r="C151" s="117" t="s">
        <v>27</v>
      </c>
      <c r="D151" s="117" t="s">
        <v>125</v>
      </c>
      <c r="E151" s="118" t="s">
        <v>199</v>
      </c>
      <c r="F151" s="119" t="s">
        <v>200</v>
      </c>
      <c r="G151" s="120" t="s">
        <v>171</v>
      </c>
      <c r="H151" s="121">
        <v>4.542</v>
      </c>
      <c r="I151" s="122"/>
      <c r="J151" s="123">
        <f>ROUND($I$151*$H$151,2)</f>
        <v>0</v>
      </c>
      <c r="K151" s="119" t="s">
        <v>129</v>
      </c>
      <c r="L151" s="22"/>
      <c r="M151" s="124"/>
      <c r="N151" s="125" t="s">
        <v>45</v>
      </c>
      <c r="P151" s="126">
        <f>$O$151*$H$151</f>
        <v>0</v>
      </c>
      <c r="Q151" s="126">
        <v>0</v>
      </c>
      <c r="R151" s="126">
        <f>$Q$151*$H$151</f>
        <v>0</v>
      </c>
      <c r="S151" s="126">
        <v>0</v>
      </c>
      <c r="T151" s="127">
        <f>$S$151*$H$151</f>
        <v>0</v>
      </c>
      <c r="AR151" s="76" t="s">
        <v>130</v>
      </c>
      <c r="AT151" s="76" t="s">
        <v>125</v>
      </c>
      <c r="AU151" s="76" t="s">
        <v>82</v>
      </c>
      <c r="AY151" s="6" t="s">
        <v>123</v>
      </c>
      <c r="BE151" s="128">
        <f>IF($N$151="základní",$J$151,0)</f>
        <v>0</v>
      </c>
      <c r="BF151" s="128">
        <f>IF($N$151="snížená",$J$151,0)</f>
        <v>0</v>
      </c>
      <c r="BG151" s="128">
        <f>IF($N$151="zákl. přenesená",$J$151,0)</f>
        <v>0</v>
      </c>
      <c r="BH151" s="128">
        <f>IF($N$151="sníž. přenesená",$J$151,0)</f>
        <v>0</v>
      </c>
      <c r="BI151" s="128">
        <f>IF($N$151="nulová",$J$151,0)</f>
        <v>0</v>
      </c>
      <c r="BJ151" s="76" t="s">
        <v>22</v>
      </c>
      <c r="BK151" s="128">
        <f>ROUND($I$151*$H$151,2)</f>
        <v>0</v>
      </c>
      <c r="BL151" s="76" t="s">
        <v>130</v>
      </c>
      <c r="BM151" s="76" t="s">
        <v>201</v>
      </c>
    </row>
    <row r="152" spans="2:47" s="6" customFormat="1" ht="27" customHeight="1">
      <c r="B152" s="22"/>
      <c r="D152" s="129" t="s">
        <v>132</v>
      </c>
      <c r="F152" s="130" t="s">
        <v>202</v>
      </c>
      <c r="L152" s="22"/>
      <c r="M152" s="48"/>
      <c r="T152" s="49"/>
      <c r="AT152" s="6" t="s">
        <v>132</v>
      </c>
      <c r="AU152" s="6" t="s">
        <v>82</v>
      </c>
    </row>
    <row r="153" spans="2:51" s="6" customFormat="1" ht="15.75" customHeight="1">
      <c r="B153" s="131"/>
      <c r="D153" s="132" t="s">
        <v>134</v>
      </c>
      <c r="E153" s="133"/>
      <c r="F153" s="134" t="s">
        <v>203</v>
      </c>
      <c r="H153" s="135">
        <v>1.796</v>
      </c>
      <c r="L153" s="131"/>
      <c r="M153" s="136"/>
      <c r="T153" s="137"/>
      <c r="AT153" s="133" t="s">
        <v>134</v>
      </c>
      <c r="AU153" s="133" t="s">
        <v>82</v>
      </c>
      <c r="AV153" s="133" t="s">
        <v>82</v>
      </c>
      <c r="AW153" s="133" t="s">
        <v>95</v>
      </c>
      <c r="AX153" s="133" t="s">
        <v>74</v>
      </c>
      <c r="AY153" s="133" t="s">
        <v>123</v>
      </c>
    </row>
    <row r="154" spans="2:51" s="6" customFormat="1" ht="15.75" customHeight="1">
      <c r="B154" s="131"/>
      <c r="D154" s="132" t="s">
        <v>134</v>
      </c>
      <c r="E154" s="133"/>
      <c r="F154" s="134" t="s">
        <v>204</v>
      </c>
      <c r="H154" s="135">
        <v>0.968</v>
      </c>
      <c r="L154" s="131"/>
      <c r="M154" s="136"/>
      <c r="T154" s="137"/>
      <c r="AT154" s="133" t="s">
        <v>134</v>
      </c>
      <c r="AU154" s="133" t="s">
        <v>82</v>
      </c>
      <c r="AV154" s="133" t="s">
        <v>82</v>
      </c>
      <c r="AW154" s="133" t="s">
        <v>95</v>
      </c>
      <c r="AX154" s="133" t="s">
        <v>74</v>
      </c>
      <c r="AY154" s="133" t="s">
        <v>123</v>
      </c>
    </row>
    <row r="155" spans="2:51" s="6" customFormat="1" ht="15.75" customHeight="1">
      <c r="B155" s="131"/>
      <c r="D155" s="132" t="s">
        <v>134</v>
      </c>
      <c r="E155" s="133"/>
      <c r="F155" s="134" t="s">
        <v>205</v>
      </c>
      <c r="H155" s="135">
        <v>0.288</v>
      </c>
      <c r="L155" s="131"/>
      <c r="M155" s="136"/>
      <c r="T155" s="137"/>
      <c r="AT155" s="133" t="s">
        <v>134</v>
      </c>
      <c r="AU155" s="133" t="s">
        <v>82</v>
      </c>
      <c r="AV155" s="133" t="s">
        <v>82</v>
      </c>
      <c r="AW155" s="133" t="s">
        <v>95</v>
      </c>
      <c r="AX155" s="133" t="s">
        <v>74</v>
      </c>
      <c r="AY155" s="133" t="s">
        <v>123</v>
      </c>
    </row>
    <row r="156" spans="2:51" s="6" customFormat="1" ht="15.75" customHeight="1">
      <c r="B156" s="131"/>
      <c r="D156" s="132" t="s">
        <v>134</v>
      </c>
      <c r="E156" s="133"/>
      <c r="F156" s="134" t="s">
        <v>206</v>
      </c>
      <c r="H156" s="135">
        <v>0.128</v>
      </c>
      <c r="L156" s="131"/>
      <c r="M156" s="136"/>
      <c r="T156" s="137"/>
      <c r="AT156" s="133" t="s">
        <v>134</v>
      </c>
      <c r="AU156" s="133" t="s">
        <v>82</v>
      </c>
      <c r="AV156" s="133" t="s">
        <v>82</v>
      </c>
      <c r="AW156" s="133" t="s">
        <v>95</v>
      </c>
      <c r="AX156" s="133" t="s">
        <v>74</v>
      </c>
      <c r="AY156" s="133" t="s">
        <v>123</v>
      </c>
    </row>
    <row r="157" spans="2:51" s="6" customFormat="1" ht="15.75" customHeight="1">
      <c r="B157" s="131"/>
      <c r="D157" s="132" t="s">
        <v>134</v>
      </c>
      <c r="E157" s="133"/>
      <c r="F157" s="134" t="s">
        <v>207</v>
      </c>
      <c r="H157" s="135">
        <v>0.85</v>
      </c>
      <c r="L157" s="131"/>
      <c r="M157" s="136"/>
      <c r="T157" s="137"/>
      <c r="AT157" s="133" t="s">
        <v>134</v>
      </c>
      <c r="AU157" s="133" t="s">
        <v>82</v>
      </c>
      <c r="AV157" s="133" t="s">
        <v>82</v>
      </c>
      <c r="AW157" s="133" t="s">
        <v>95</v>
      </c>
      <c r="AX157" s="133" t="s">
        <v>74</v>
      </c>
      <c r="AY157" s="133" t="s">
        <v>123</v>
      </c>
    </row>
    <row r="158" spans="2:51" s="6" customFormat="1" ht="15.75" customHeight="1">
      <c r="B158" s="131"/>
      <c r="D158" s="132" t="s">
        <v>134</v>
      </c>
      <c r="E158" s="133"/>
      <c r="F158" s="134" t="s">
        <v>208</v>
      </c>
      <c r="H158" s="135">
        <v>0.512</v>
      </c>
      <c r="L158" s="131"/>
      <c r="M158" s="136"/>
      <c r="T158" s="137"/>
      <c r="AT158" s="133" t="s">
        <v>134</v>
      </c>
      <c r="AU158" s="133" t="s">
        <v>82</v>
      </c>
      <c r="AV158" s="133" t="s">
        <v>82</v>
      </c>
      <c r="AW158" s="133" t="s">
        <v>95</v>
      </c>
      <c r="AX158" s="133" t="s">
        <v>74</v>
      </c>
      <c r="AY158" s="133" t="s">
        <v>123</v>
      </c>
    </row>
    <row r="159" spans="2:51" s="6" customFormat="1" ht="15.75" customHeight="1">
      <c r="B159" s="144"/>
      <c r="D159" s="132" t="s">
        <v>134</v>
      </c>
      <c r="E159" s="145"/>
      <c r="F159" s="146" t="s">
        <v>162</v>
      </c>
      <c r="H159" s="147">
        <v>4.542</v>
      </c>
      <c r="L159" s="144"/>
      <c r="M159" s="148"/>
      <c r="T159" s="149"/>
      <c r="AT159" s="145" t="s">
        <v>134</v>
      </c>
      <c r="AU159" s="145" t="s">
        <v>82</v>
      </c>
      <c r="AV159" s="145" t="s">
        <v>130</v>
      </c>
      <c r="AW159" s="145" t="s">
        <v>95</v>
      </c>
      <c r="AX159" s="145" t="s">
        <v>22</v>
      </c>
      <c r="AY159" s="145" t="s">
        <v>123</v>
      </c>
    </row>
    <row r="160" spans="2:65" s="6" customFormat="1" ht="15.75" customHeight="1">
      <c r="B160" s="22"/>
      <c r="C160" s="117" t="s">
        <v>209</v>
      </c>
      <c r="D160" s="117" t="s">
        <v>125</v>
      </c>
      <c r="E160" s="118" t="s">
        <v>210</v>
      </c>
      <c r="F160" s="119" t="s">
        <v>211</v>
      </c>
      <c r="G160" s="120" t="s">
        <v>138</v>
      </c>
      <c r="H160" s="121">
        <v>134.939</v>
      </c>
      <c r="I160" s="122"/>
      <c r="J160" s="123">
        <f>ROUND($I$160*$H$160,2)</f>
        <v>0</v>
      </c>
      <c r="K160" s="119" t="s">
        <v>129</v>
      </c>
      <c r="L160" s="22"/>
      <c r="M160" s="124"/>
      <c r="N160" s="125" t="s">
        <v>45</v>
      </c>
      <c r="P160" s="126">
        <f>$O$160*$H$160</f>
        <v>0</v>
      </c>
      <c r="Q160" s="126">
        <v>0</v>
      </c>
      <c r="R160" s="126">
        <f>$Q$160*$H$160</f>
        <v>0</v>
      </c>
      <c r="S160" s="126">
        <v>0</v>
      </c>
      <c r="T160" s="127">
        <f>$S$160*$H$160</f>
        <v>0</v>
      </c>
      <c r="AR160" s="76" t="s">
        <v>130</v>
      </c>
      <c r="AT160" s="76" t="s">
        <v>125</v>
      </c>
      <c r="AU160" s="76" t="s">
        <v>82</v>
      </c>
      <c r="AY160" s="6" t="s">
        <v>123</v>
      </c>
      <c r="BE160" s="128">
        <f>IF($N$160="základní",$J$160,0)</f>
        <v>0</v>
      </c>
      <c r="BF160" s="128">
        <f>IF($N$160="snížená",$J$160,0)</f>
        <v>0</v>
      </c>
      <c r="BG160" s="128">
        <f>IF($N$160="zákl. přenesená",$J$160,0)</f>
        <v>0</v>
      </c>
      <c r="BH160" s="128">
        <f>IF($N$160="sníž. přenesená",$J$160,0)</f>
        <v>0</v>
      </c>
      <c r="BI160" s="128">
        <f>IF($N$160="nulová",$J$160,0)</f>
        <v>0</v>
      </c>
      <c r="BJ160" s="76" t="s">
        <v>22</v>
      </c>
      <c r="BK160" s="128">
        <f>ROUND($I$160*$H$160,2)</f>
        <v>0</v>
      </c>
      <c r="BL160" s="76" t="s">
        <v>130</v>
      </c>
      <c r="BM160" s="76" t="s">
        <v>212</v>
      </c>
    </row>
    <row r="161" spans="2:47" s="6" customFormat="1" ht="16.5" customHeight="1">
      <c r="B161" s="22"/>
      <c r="D161" s="129" t="s">
        <v>132</v>
      </c>
      <c r="F161" s="130" t="s">
        <v>213</v>
      </c>
      <c r="L161" s="22"/>
      <c r="M161" s="48"/>
      <c r="T161" s="49"/>
      <c r="AT161" s="6" t="s">
        <v>132</v>
      </c>
      <c r="AU161" s="6" t="s">
        <v>82</v>
      </c>
    </row>
    <row r="162" spans="2:51" s="6" customFormat="1" ht="15.75" customHeight="1">
      <c r="B162" s="131"/>
      <c r="D162" s="132" t="s">
        <v>134</v>
      </c>
      <c r="E162" s="133"/>
      <c r="F162" s="134" t="s">
        <v>147</v>
      </c>
      <c r="H162" s="135">
        <v>25.499</v>
      </c>
      <c r="L162" s="131"/>
      <c r="M162" s="136"/>
      <c r="T162" s="137"/>
      <c r="AT162" s="133" t="s">
        <v>134</v>
      </c>
      <c r="AU162" s="133" t="s">
        <v>82</v>
      </c>
      <c r="AV162" s="133" t="s">
        <v>82</v>
      </c>
      <c r="AW162" s="133" t="s">
        <v>95</v>
      </c>
      <c r="AX162" s="133" t="s">
        <v>74</v>
      </c>
      <c r="AY162" s="133" t="s">
        <v>123</v>
      </c>
    </row>
    <row r="163" spans="2:51" s="6" customFormat="1" ht="15.75" customHeight="1">
      <c r="B163" s="131"/>
      <c r="D163" s="132" t="s">
        <v>134</v>
      </c>
      <c r="E163" s="133"/>
      <c r="F163" s="134" t="s">
        <v>148</v>
      </c>
      <c r="H163" s="135">
        <v>7.069</v>
      </c>
      <c r="L163" s="131"/>
      <c r="M163" s="136"/>
      <c r="T163" s="137"/>
      <c r="AT163" s="133" t="s">
        <v>134</v>
      </c>
      <c r="AU163" s="133" t="s">
        <v>82</v>
      </c>
      <c r="AV163" s="133" t="s">
        <v>82</v>
      </c>
      <c r="AW163" s="133" t="s">
        <v>95</v>
      </c>
      <c r="AX163" s="133" t="s">
        <v>74</v>
      </c>
      <c r="AY163" s="133" t="s">
        <v>123</v>
      </c>
    </row>
    <row r="164" spans="2:51" s="6" customFormat="1" ht="15.75" customHeight="1">
      <c r="B164" s="131"/>
      <c r="D164" s="132" t="s">
        <v>134</v>
      </c>
      <c r="E164" s="133"/>
      <c r="F164" s="134" t="s">
        <v>149</v>
      </c>
      <c r="H164" s="135">
        <v>14.78</v>
      </c>
      <c r="L164" s="131"/>
      <c r="M164" s="136"/>
      <c r="T164" s="137"/>
      <c r="AT164" s="133" t="s">
        <v>134</v>
      </c>
      <c r="AU164" s="133" t="s">
        <v>82</v>
      </c>
      <c r="AV164" s="133" t="s">
        <v>82</v>
      </c>
      <c r="AW164" s="133" t="s">
        <v>95</v>
      </c>
      <c r="AX164" s="133" t="s">
        <v>74</v>
      </c>
      <c r="AY164" s="133" t="s">
        <v>123</v>
      </c>
    </row>
    <row r="165" spans="2:51" s="6" customFormat="1" ht="15.75" customHeight="1">
      <c r="B165" s="131"/>
      <c r="D165" s="132" t="s">
        <v>134</v>
      </c>
      <c r="E165" s="133"/>
      <c r="F165" s="134" t="s">
        <v>150</v>
      </c>
      <c r="H165" s="135">
        <v>25.339</v>
      </c>
      <c r="L165" s="131"/>
      <c r="M165" s="136"/>
      <c r="T165" s="137"/>
      <c r="AT165" s="133" t="s">
        <v>134</v>
      </c>
      <c r="AU165" s="133" t="s">
        <v>82</v>
      </c>
      <c r="AV165" s="133" t="s">
        <v>82</v>
      </c>
      <c r="AW165" s="133" t="s">
        <v>95</v>
      </c>
      <c r="AX165" s="133" t="s">
        <v>74</v>
      </c>
      <c r="AY165" s="133" t="s">
        <v>123</v>
      </c>
    </row>
    <row r="166" spans="2:51" s="6" customFormat="1" ht="15.75" customHeight="1">
      <c r="B166" s="131"/>
      <c r="D166" s="132" t="s">
        <v>134</v>
      </c>
      <c r="E166" s="133"/>
      <c r="F166" s="134" t="s">
        <v>151</v>
      </c>
      <c r="H166" s="135">
        <v>62.252</v>
      </c>
      <c r="L166" s="131"/>
      <c r="M166" s="136"/>
      <c r="T166" s="137"/>
      <c r="AT166" s="133" t="s">
        <v>134</v>
      </c>
      <c r="AU166" s="133" t="s">
        <v>82</v>
      </c>
      <c r="AV166" s="133" t="s">
        <v>82</v>
      </c>
      <c r="AW166" s="133" t="s">
        <v>95</v>
      </c>
      <c r="AX166" s="133" t="s">
        <v>74</v>
      </c>
      <c r="AY166" s="133" t="s">
        <v>123</v>
      </c>
    </row>
    <row r="167" spans="2:51" s="6" customFormat="1" ht="15.75" customHeight="1">
      <c r="B167" s="144"/>
      <c r="D167" s="132" t="s">
        <v>134</v>
      </c>
      <c r="E167" s="145"/>
      <c r="F167" s="146" t="s">
        <v>174</v>
      </c>
      <c r="H167" s="147">
        <v>134.939</v>
      </c>
      <c r="L167" s="144"/>
      <c r="M167" s="148"/>
      <c r="T167" s="149"/>
      <c r="AT167" s="145" t="s">
        <v>134</v>
      </c>
      <c r="AU167" s="145" t="s">
        <v>82</v>
      </c>
      <c r="AV167" s="145" t="s">
        <v>130</v>
      </c>
      <c r="AW167" s="145" t="s">
        <v>95</v>
      </c>
      <c r="AX167" s="145" t="s">
        <v>22</v>
      </c>
      <c r="AY167" s="145" t="s">
        <v>123</v>
      </c>
    </row>
    <row r="168" spans="2:65" s="6" customFormat="1" ht="15.75" customHeight="1">
      <c r="B168" s="22"/>
      <c r="C168" s="117" t="s">
        <v>214</v>
      </c>
      <c r="D168" s="117" t="s">
        <v>125</v>
      </c>
      <c r="E168" s="118" t="s">
        <v>215</v>
      </c>
      <c r="F168" s="119" t="s">
        <v>216</v>
      </c>
      <c r="G168" s="120" t="s">
        <v>138</v>
      </c>
      <c r="H168" s="121">
        <v>4</v>
      </c>
      <c r="I168" s="122"/>
      <c r="J168" s="123">
        <f>ROUND($I$168*$H$168,2)</f>
        <v>0</v>
      </c>
      <c r="K168" s="119" t="s">
        <v>129</v>
      </c>
      <c r="L168" s="22"/>
      <c r="M168" s="124"/>
      <c r="N168" s="125" t="s">
        <v>45</v>
      </c>
      <c r="P168" s="126">
        <f>$O$168*$H$168</f>
        <v>0</v>
      </c>
      <c r="Q168" s="126">
        <v>0</v>
      </c>
      <c r="R168" s="126">
        <f>$Q$168*$H$168</f>
        <v>0</v>
      </c>
      <c r="S168" s="126">
        <v>0</v>
      </c>
      <c r="T168" s="127">
        <f>$S$168*$H$168</f>
        <v>0</v>
      </c>
      <c r="AR168" s="76" t="s">
        <v>130</v>
      </c>
      <c r="AT168" s="76" t="s">
        <v>125</v>
      </c>
      <c r="AU168" s="76" t="s">
        <v>82</v>
      </c>
      <c r="AY168" s="6" t="s">
        <v>123</v>
      </c>
      <c r="BE168" s="128">
        <f>IF($N$168="základní",$J$168,0)</f>
        <v>0</v>
      </c>
      <c r="BF168" s="128">
        <f>IF($N$168="snížená",$J$168,0)</f>
        <v>0</v>
      </c>
      <c r="BG168" s="128">
        <f>IF($N$168="zákl. přenesená",$J$168,0)</f>
        <v>0</v>
      </c>
      <c r="BH168" s="128">
        <f>IF($N$168="sníž. přenesená",$J$168,0)</f>
        <v>0</v>
      </c>
      <c r="BI168" s="128">
        <f>IF($N$168="nulová",$J$168,0)</f>
        <v>0</v>
      </c>
      <c r="BJ168" s="76" t="s">
        <v>22</v>
      </c>
      <c r="BK168" s="128">
        <f>ROUND($I$168*$H$168,2)</f>
        <v>0</v>
      </c>
      <c r="BL168" s="76" t="s">
        <v>130</v>
      </c>
      <c r="BM168" s="76" t="s">
        <v>217</v>
      </c>
    </row>
    <row r="169" spans="2:47" s="6" customFormat="1" ht="16.5" customHeight="1">
      <c r="B169" s="22"/>
      <c r="D169" s="129" t="s">
        <v>132</v>
      </c>
      <c r="F169" s="130" t="s">
        <v>218</v>
      </c>
      <c r="L169" s="22"/>
      <c r="M169" s="48"/>
      <c r="T169" s="49"/>
      <c r="AT169" s="6" t="s">
        <v>132</v>
      </c>
      <c r="AU169" s="6" t="s">
        <v>82</v>
      </c>
    </row>
    <row r="170" spans="2:51" s="6" customFormat="1" ht="15.75" customHeight="1">
      <c r="B170" s="131"/>
      <c r="D170" s="132" t="s">
        <v>134</v>
      </c>
      <c r="E170" s="133"/>
      <c r="F170" s="134" t="s">
        <v>141</v>
      </c>
      <c r="H170" s="135">
        <v>4</v>
      </c>
      <c r="L170" s="131"/>
      <c r="M170" s="136"/>
      <c r="T170" s="137"/>
      <c r="AT170" s="133" t="s">
        <v>134</v>
      </c>
      <c r="AU170" s="133" t="s">
        <v>82</v>
      </c>
      <c r="AV170" s="133" t="s">
        <v>82</v>
      </c>
      <c r="AW170" s="133" t="s">
        <v>95</v>
      </c>
      <c r="AX170" s="133" t="s">
        <v>22</v>
      </c>
      <c r="AY170" s="133" t="s">
        <v>123</v>
      </c>
    </row>
    <row r="171" spans="2:65" s="6" customFormat="1" ht="15.75" customHeight="1">
      <c r="B171" s="22"/>
      <c r="C171" s="117" t="s">
        <v>219</v>
      </c>
      <c r="D171" s="117" t="s">
        <v>125</v>
      </c>
      <c r="E171" s="118" t="s">
        <v>220</v>
      </c>
      <c r="F171" s="119" t="s">
        <v>221</v>
      </c>
      <c r="G171" s="120" t="s">
        <v>171</v>
      </c>
      <c r="H171" s="121">
        <v>29.734</v>
      </c>
      <c r="I171" s="122"/>
      <c r="J171" s="123">
        <f>ROUND($I$171*$H$171,2)</f>
        <v>0</v>
      </c>
      <c r="K171" s="119" t="s">
        <v>129</v>
      </c>
      <c r="L171" s="22"/>
      <c r="M171" s="124"/>
      <c r="N171" s="125" t="s">
        <v>45</v>
      </c>
      <c r="P171" s="126">
        <f>$O$171*$H$171</f>
        <v>0</v>
      </c>
      <c r="Q171" s="126">
        <v>0</v>
      </c>
      <c r="R171" s="126">
        <f>$Q$171*$H$171</f>
        <v>0</v>
      </c>
      <c r="S171" s="126">
        <v>0</v>
      </c>
      <c r="T171" s="127">
        <f>$S$171*$H$171</f>
        <v>0</v>
      </c>
      <c r="AR171" s="76" t="s">
        <v>130</v>
      </c>
      <c r="AT171" s="76" t="s">
        <v>125</v>
      </c>
      <c r="AU171" s="76" t="s">
        <v>82</v>
      </c>
      <c r="AY171" s="6" t="s">
        <v>123</v>
      </c>
      <c r="BE171" s="128">
        <f>IF($N$171="základní",$J$171,0)</f>
        <v>0</v>
      </c>
      <c r="BF171" s="128">
        <f>IF($N$171="snížená",$J$171,0)</f>
        <v>0</v>
      </c>
      <c r="BG171" s="128">
        <f>IF($N$171="zákl. přenesená",$J$171,0)</f>
        <v>0</v>
      </c>
      <c r="BH171" s="128">
        <f>IF($N$171="sníž. přenesená",$J$171,0)</f>
        <v>0</v>
      </c>
      <c r="BI171" s="128">
        <f>IF($N$171="nulová",$J$171,0)</f>
        <v>0</v>
      </c>
      <c r="BJ171" s="76" t="s">
        <v>22</v>
      </c>
      <c r="BK171" s="128">
        <f>ROUND($I$171*$H$171,2)</f>
        <v>0</v>
      </c>
      <c r="BL171" s="76" t="s">
        <v>130</v>
      </c>
      <c r="BM171" s="76" t="s">
        <v>222</v>
      </c>
    </row>
    <row r="172" spans="2:47" s="6" customFormat="1" ht="27" customHeight="1">
      <c r="B172" s="22"/>
      <c r="D172" s="129" t="s">
        <v>132</v>
      </c>
      <c r="F172" s="130" t="s">
        <v>223</v>
      </c>
      <c r="L172" s="22"/>
      <c r="M172" s="48"/>
      <c r="T172" s="49"/>
      <c r="AT172" s="6" t="s">
        <v>132</v>
      </c>
      <c r="AU172" s="6" t="s">
        <v>82</v>
      </c>
    </row>
    <row r="173" spans="2:51" s="6" customFormat="1" ht="15.75" customHeight="1">
      <c r="B173" s="131"/>
      <c r="D173" s="132" t="s">
        <v>134</v>
      </c>
      <c r="E173" s="133"/>
      <c r="F173" s="134" t="s">
        <v>224</v>
      </c>
      <c r="H173" s="135">
        <v>29.734</v>
      </c>
      <c r="L173" s="131"/>
      <c r="M173" s="136"/>
      <c r="T173" s="137"/>
      <c r="AT173" s="133" t="s">
        <v>134</v>
      </c>
      <c r="AU173" s="133" t="s">
        <v>82</v>
      </c>
      <c r="AV173" s="133" t="s">
        <v>82</v>
      </c>
      <c r="AW173" s="133" t="s">
        <v>95</v>
      </c>
      <c r="AX173" s="133" t="s">
        <v>22</v>
      </c>
      <c r="AY173" s="133" t="s">
        <v>123</v>
      </c>
    </row>
    <row r="174" spans="2:65" s="6" customFormat="1" ht="15.75" customHeight="1">
      <c r="B174" s="22"/>
      <c r="C174" s="117" t="s">
        <v>225</v>
      </c>
      <c r="D174" s="117" t="s">
        <v>125</v>
      </c>
      <c r="E174" s="118" t="s">
        <v>226</v>
      </c>
      <c r="F174" s="119" t="s">
        <v>227</v>
      </c>
      <c r="G174" s="120" t="s">
        <v>138</v>
      </c>
      <c r="H174" s="121">
        <v>134.939</v>
      </c>
      <c r="I174" s="122"/>
      <c r="J174" s="123">
        <f>ROUND($I$174*$H$174,2)</f>
        <v>0</v>
      </c>
      <c r="K174" s="119" t="s">
        <v>129</v>
      </c>
      <c r="L174" s="22"/>
      <c r="M174" s="124"/>
      <c r="N174" s="125" t="s">
        <v>45</v>
      </c>
      <c r="P174" s="126">
        <f>$O$174*$H$174</f>
        <v>0</v>
      </c>
      <c r="Q174" s="126">
        <v>0</v>
      </c>
      <c r="R174" s="126">
        <f>$Q$174*$H$174</f>
        <v>0</v>
      </c>
      <c r="S174" s="126">
        <v>0</v>
      </c>
      <c r="T174" s="127">
        <f>$S$174*$H$174</f>
        <v>0</v>
      </c>
      <c r="AR174" s="76" t="s">
        <v>130</v>
      </c>
      <c r="AT174" s="76" t="s">
        <v>125</v>
      </c>
      <c r="AU174" s="76" t="s">
        <v>82</v>
      </c>
      <c r="AY174" s="6" t="s">
        <v>123</v>
      </c>
      <c r="BE174" s="128">
        <f>IF($N$174="základní",$J$174,0)</f>
        <v>0</v>
      </c>
      <c r="BF174" s="128">
        <f>IF($N$174="snížená",$J$174,0)</f>
        <v>0</v>
      </c>
      <c r="BG174" s="128">
        <f>IF($N$174="zákl. přenesená",$J$174,0)</f>
        <v>0</v>
      </c>
      <c r="BH174" s="128">
        <f>IF($N$174="sníž. přenesená",$J$174,0)</f>
        <v>0</v>
      </c>
      <c r="BI174" s="128">
        <f>IF($N$174="nulová",$J$174,0)</f>
        <v>0</v>
      </c>
      <c r="BJ174" s="76" t="s">
        <v>22</v>
      </c>
      <c r="BK174" s="128">
        <f>ROUND($I$174*$H$174,2)</f>
        <v>0</v>
      </c>
      <c r="BL174" s="76" t="s">
        <v>130</v>
      </c>
      <c r="BM174" s="76" t="s">
        <v>228</v>
      </c>
    </row>
    <row r="175" spans="2:47" s="6" customFormat="1" ht="16.5" customHeight="1">
      <c r="B175" s="22"/>
      <c r="D175" s="129" t="s">
        <v>132</v>
      </c>
      <c r="F175" s="130" t="s">
        <v>229</v>
      </c>
      <c r="L175" s="22"/>
      <c r="M175" s="48"/>
      <c r="T175" s="49"/>
      <c r="AT175" s="6" t="s">
        <v>132</v>
      </c>
      <c r="AU175" s="6" t="s">
        <v>82</v>
      </c>
    </row>
    <row r="176" spans="2:51" s="6" customFormat="1" ht="15.75" customHeight="1">
      <c r="B176" s="131"/>
      <c r="D176" s="132" t="s">
        <v>134</v>
      </c>
      <c r="E176" s="133"/>
      <c r="F176" s="134" t="s">
        <v>147</v>
      </c>
      <c r="H176" s="135">
        <v>25.499</v>
      </c>
      <c r="L176" s="131"/>
      <c r="M176" s="136"/>
      <c r="T176" s="137"/>
      <c r="AT176" s="133" t="s">
        <v>134</v>
      </c>
      <c r="AU176" s="133" t="s">
        <v>82</v>
      </c>
      <c r="AV176" s="133" t="s">
        <v>82</v>
      </c>
      <c r="AW176" s="133" t="s">
        <v>95</v>
      </c>
      <c r="AX176" s="133" t="s">
        <v>74</v>
      </c>
      <c r="AY176" s="133" t="s">
        <v>123</v>
      </c>
    </row>
    <row r="177" spans="2:51" s="6" customFormat="1" ht="15.75" customHeight="1">
      <c r="B177" s="131"/>
      <c r="D177" s="132" t="s">
        <v>134</v>
      </c>
      <c r="E177" s="133"/>
      <c r="F177" s="134" t="s">
        <v>148</v>
      </c>
      <c r="H177" s="135">
        <v>7.069</v>
      </c>
      <c r="L177" s="131"/>
      <c r="M177" s="136"/>
      <c r="T177" s="137"/>
      <c r="AT177" s="133" t="s">
        <v>134</v>
      </c>
      <c r="AU177" s="133" t="s">
        <v>82</v>
      </c>
      <c r="AV177" s="133" t="s">
        <v>82</v>
      </c>
      <c r="AW177" s="133" t="s">
        <v>95</v>
      </c>
      <c r="AX177" s="133" t="s">
        <v>74</v>
      </c>
      <c r="AY177" s="133" t="s">
        <v>123</v>
      </c>
    </row>
    <row r="178" spans="2:51" s="6" customFormat="1" ht="15.75" customHeight="1">
      <c r="B178" s="131"/>
      <c r="D178" s="132" t="s">
        <v>134</v>
      </c>
      <c r="E178" s="133"/>
      <c r="F178" s="134" t="s">
        <v>149</v>
      </c>
      <c r="H178" s="135">
        <v>14.78</v>
      </c>
      <c r="L178" s="131"/>
      <c r="M178" s="136"/>
      <c r="T178" s="137"/>
      <c r="AT178" s="133" t="s">
        <v>134</v>
      </c>
      <c r="AU178" s="133" t="s">
        <v>82</v>
      </c>
      <c r="AV178" s="133" t="s">
        <v>82</v>
      </c>
      <c r="AW178" s="133" t="s">
        <v>95</v>
      </c>
      <c r="AX178" s="133" t="s">
        <v>74</v>
      </c>
      <c r="AY178" s="133" t="s">
        <v>123</v>
      </c>
    </row>
    <row r="179" spans="2:51" s="6" customFormat="1" ht="15.75" customHeight="1">
      <c r="B179" s="131"/>
      <c r="D179" s="132" t="s">
        <v>134</v>
      </c>
      <c r="E179" s="133"/>
      <c r="F179" s="134" t="s">
        <v>150</v>
      </c>
      <c r="H179" s="135">
        <v>25.339</v>
      </c>
      <c r="L179" s="131"/>
      <c r="M179" s="136"/>
      <c r="T179" s="137"/>
      <c r="AT179" s="133" t="s">
        <v>134</v>
      </c>
      <c r="AU179" s="133" t="s">
        <v>82</v>
      </c>
      <c r="AV179" s="133" t="s">
        <v>82</v>
      </c>
      <c r="AW179" s="133" t="s">
        <v>95</v>
      </c>
      <c r="AX179" s="133" t="s">
        <v>74</v>
      </c>
      <c r="AY179" s="133" t="s">
        <v>123</v>
      </c>
    </row>
    <row r="180" spans="2:51" s="6" customFormat="1" ht="15.75" customHeight="1">
      <c r="B180" s="131"/>
      <c r="D180" s="132" t="s">
        <v>134</v>
      </c>
      <c r="E180" s="133"/>
      <c r="F180" s="134" t="s">
        <v>151</v>
      </c>
      <c r="H180" s="135">
        <v>62.252</v>
      </c>
      <c r="L180" s="131"/>
      <c r="M180" s="136"/>
      <c r="T180" s="137"/>
      <c r="AT180" s="133" t="s">
        <v>134</v>
      </c>
      <c r="AU180" s="133" t="s">
        <v>82</v>
      </c>
      <c r="AV180" s="133" t="s">
        <v>82</v>
      </c>
      <c r="AW180" s="133" t="s">
        <v>95</v>
      </c>
      <c r="AX180" s="133" t="s">
        <v>74</v>
      </c>
      <c r="AY180" s="133" t="s">
        <v>123</v>
      </c>
    </row>
    <row r="181" spans="2:51" s="6" customFormat="1" ht="15.75" customHeight="1">
      <c r="B181" s="144"/>
      <c r="D181" s="132" t="s">
        <v>134</v>
      </c>
      <c r="E181" s="145"/>
      <c r="F181" s="146" t="s">
        <v>174</v>
      </c>
      <c r="H181" s="147">
        <v>134.939</v>
      </c>
      <c r="L181" s="144"/>
      <c r="M181" s="148"/>
      <c r="T181" s="149"/>
      <c r="AT181" s="145" t="s">
        <v>134</v>
      </c>
      <c r="AU181" s="145" t="s">
        <v>82</v>
      </c>
      <c r="AV181" s="145" t="s">
        <v>130</v>
      </c>
      <c r="AW181" s="145" t="s">
        <v>95</v>
      </c>
      <c r="AX181" s="145" t="s">
        <v>22</v>
      </c>
      <c r="AY181" s="145" t="s">
        <v>123</v>
      </c>
    </row>
    <row r="182" spans="2:65" s="6" customFormat="1" ht="15.75" customHeight="1">
      <c r="B182" s="22"/>
      <c r="C182" s="117" t="s">
        <v>8</v>
      </c>
      <c r="D182" s="117" t="s">
        <v>125</v>
      </c>
      <c r="E182" s="118" t="s">
        <v>230</v>
      </c>
      <c r="F182" s="119" t="s">
        <v>231</v>
      </c>
      <c r="G182" s="120" t="s">
        <v>171</v>
      </c>
      <c r="H182" s="121">
        <v>29.734</v>
      </c>
      <c r="I182" s="122"/>
      <c r="J182" s="123">
        <f>ROUND($I$182*$H$182,2)</f>
        <v>0</v>
      </c>
      <c r="K182" s="119" t="s">
        <v>129</v>
      </c>
      <c r="L182" s="22"/>
      <c r="M182" s="124"/>
      <c r="N182" s="125" t="s">
        <v>45</v>
      </c>
      <c r="P182" s="126">
        <f>$O$182*$H$182</f>
        <v>0</v>
      </c>
      <c r="Q182" s="126">
        <v>0</v>
      </c>
      <c r="R182" s="126">
        <f>$Q$182*$H$182</f>
        <v>0</v>
      </c>
      <c r="S182" s="126">
        <v>0</v>
      </c>
      <c r="T182" s="127">
        <f>$S$182*$H$182</f>
        <v>0</v>
      </c>
      <c r="AR182" s="76" t="s">
        <v>130</v>
      </c>
      <c r="AT182" s="76" t="s">
        <v>125</v>
      </c>
      <c r="AU182" s="76" t="s">
        <v>82</v>
      </c>
      <c r="AY182" s="6" t="s">
        <v>123</v>
      </c>
      <c r="BE182" s="128">
        <f>IF($N$182="základní",$J$182,0)</f>
        <v>0</v>
      </c>
      <c r="BF182" s="128">
        <f>IF($N$182="snížená",$J$182,0)</f>
        <v>0</v>
      </c>
      <c r="BG182" s="128">
        <f>IF($N$182="zákl. přenesená",$J$182,0)</f>
        <v>0</v>
      </c>
      <c r="BH182" s="128">
        <f>IF($N$182="sníž. přenesená",$J$182,0)</f>
        <v>0</v>
      </c>
      <c r="BI182" s="128">
        <f>IF($N$182="nulová",$J$182,0)</f>
        <v>0</v>
      </c>
      <c r="BJ182" s="76" t="s">
        <v>22</v>
      </c>
      <c r="BK182" s="128">
        <f>ROUND($I$182*$H$182,2)</f>
        <v>0</v>
      </c>
      <c r="BL182" s="76" t="s">
        <v>130</v>
      </c>
      <c r="BM182" s="76" t="s">
        <v>232</v>
      </c>
    </row>
    <row r="183" spans="2:47" s="6" customFormat="1" ht="16.5" customHeight="1">
      <c r="B183" s="22"/>
      <c r="D183" s="129" t="s">
        <v>132</v>
      </c>
      <c r="F183" s="130" t="s">
        <v>233</v>
      </c>
      <c r="L183" s="22"/>
      <c r="M183" s="48"/>
      <c r="T183" s="49"/>
      <c r="AT183" s="6" t="s">
        <v>132</v>
      </c>
      <c r="AU183" s="6" t="s">
        <v>82</v>
      </c>
    </row>
    <row r="184" spans="2:51" s="6" customFormat="1" ht="15.75" customHeight="1">
      <c r="B184" s="131"/>
      <c r="D184" s="132" t="s">
        <v>134</v>
      </c>
      <c r="E184" s="133"/>
      <c r="F184" s="134" t="s">
        <v>224</v>
      </c>
      <c r="H184" s="135">
        <v>29.734</v>
      </c>
      <c r="L184" s="131"/>
      <c r="M184" s="136"/>
      <c r="T184" s="137"/>
      <c r="AT184" s="133" t="s">
        <v>134</v>
      </c>
      <c r="AU184" s="133" t="s">
        <v>82</v>
      </c>
      <c r="AV184" s="133" t="s">
        <v>82</v>
      </c>
      <c r="AW184" s="133" t="s">
        <v>95</v>
      </c>
      <c r="AX184" s="133" t="s">
        <v>22</v>
      </c>
      <c r="AY184" s="133" t="s">
        <v>123</v>
      </c>
    </row>
    <row r="185" spans="2:65" s="6" customFormat="1" ht="15.75" customHeight="1">
      <c r="B185" s="22"/>
      <c r="C185" s="117" t="s">
        <v>234</v>
      </c>
      <c r="D185" s="117" t="s">
        <v>125</v>
      </c>
      <c r="E185" s="118" t="s">
        <v>235</v>
      </c>
      <c r="F185" s="119" t="s">
        <v>236</v>
      </c>
      <c r="G185" s="120" t="s">
        <v>138</v>
      </c>
      <c r="H185" s="121">
        <v>134.939</v>
      </c>
      <c r="I185" s="122"/>
      <c r="J185" s="123">
        <f>ROUND($I$185*$H$185,2)</f>
        <v>0</v>
      </c>
      <c r="K185" s="119" t="s">
        <v>129</v>
      </c>
      <c r="L185" s="22"/>
      <c r="M185" s="124"/>
      <c r="N185" s="125" t="s">
        <v>45</v>
      </c>
      <c r="P185" s="126">
        <f>$O$185*$H$185</f>
        <v>0</v>
      </c>
      <c r="Q185" s="126">
        <v>0</v>
      </c>
      <c r="R185" s="126">
        <f>$Q$185*$H$185</f>
        <v>0</v>
      </c>
      <c r="S185" s="126">
        <v>0</v>
      </c>
      <c r="T185" s="127">
        <f>$S$185*$H$185</f>
        <v>0</v>
      </c>
      <c r="AR185" s="76" t="s">
        <v>130</v>
      </c>
      <c r="AT185" s="76" t="s">
        <v>125</v>
      </c>
      <c r="AU185" s="76" t="s">
        <v>82</v>
      </c>
      <c r="AY185" s="6" t="s">
        <v>123</v>
      </c>
      <c r="BE185" s="128">
        <f>IF($N$185="základní",$J$185,0)</f>
        <v>0</v>
      </c>
      <c r="BF185" s="128">
        <f>IF($N$185="snížená",$J$185,0)</f>
        <v>0</v>
      </c>
      <c r="BG185" s="128">
        <f>IF($N$185="zákl. přenesená",$J$185,0)</f>
        <v>0</v>
      </c>
      <c r="BH185" s="128">
        <f>IF($N$185="sníž. přenesená",$J$185,0)</f>
        <v>0</v>
      </c>
      <c r="BI185" s="128">
        <f>IF($N$185="nulová",$J$185,0)</f>
        <v>0</v>
      </c>
      <c r="BJ185" s="76" t="s">
        <v>22</v>
      </c>
      <c r="BK185" s="128">
        <f>ROUND($I$185*$H$185,2)</f>
        <v>0</v>
      </c>
      <c r="BL185" s="76" t="s">
        <v>130</v>
      </c>
      <c r="BM185" s="76" t="s">
        <v>237</v>
      </c>
    </row>
    <row r="186" spans="2:47" s="6" customFormat="1" ht="16.5" customHeight="1">
      <c r="B186" s="22"/>
      <c r="D186" s="129" t="s">
        <v>132</v>
      </c>
      <c r="F186" s="130" t="s">
        <v>236</v>
      </c>
      <c r="L186" s="22"/>
      <c r="M186" s="48"/>
      <c r="T186" s="49"/>
      <c r="AT186" s="6" t="s">
        <v>132</v>
      </c>
      <c r="AU186" s="6" t="s">
        <v>82</v>
      </c>
    </row>
    <row r="187" spans="2:51" s="6" customFormat="1" ht="15.75" customHeight="1">
      <c r="B187" s="131"/>
      <c r="D187" s="132" t="s">
        <v>134</v>
      </c>
      <c r="E187" s="133"/>
      <c r="F187" s="134" t="s">
        <v>147</v>
      </c>
      <c r="H187" s="135">
        <v>25.499</v>
      </c>
      <c r="L187" s="131"/>
      <c r="M187" s="136"/>
      <c r="T187" s="137"/>
      <c r="AT187" s="133" t="s">
        <v>134</v>
      </c>
      <c r="AU187" s="133" t="s">
        <v>82</v>
      </c>
      <c r="AV187" s="133" t="s">
        <v>82</v>
      </c>
      <c r="AW187" s="133" t="s">
        <v>95</v>
      </c>
      <c r="AX187" s="133" t="s">
        <v>74</v>
      </c>
      <c r="AY187" s="133" t="s">
        <v>123</v>
      </c>
    </row>
    <row r="188" spans="2:51" s="6" customFormat="1" ht="15.75" customHeight="1">
      <c r="B188" s="131"/>
      <c r="D188" s="132" t="s">
        <v>134</v>
      </c>
      <c r="E188" s="133"/>
      <c r="F188" s="134" t="s">
        <v>148</v>
      </c>
      <c r="H188" s="135">
        <v>7.069</v>
      </c>
      <c r="L188" s="131"/>
      <c r="M188" s="136"/>
      <c r="T188" s="137"/>
      <c r="AT188" s="133" t="s">
        <v>134</v>
      </c>
      <c r="AU188" s="133" t="s">
        <v>82</v>
      </c>
      <c r="AV188" s="133" t="s">
        <v>82</v>
      </c>
      <c r="AW188" s="133" t="s">
        <v>95</v>
      </c>
      <c r="AX188" s="133" t="s">
        <v>74</v>
      </c>
      <c r="AY188" s="133" t="s">
        <v>123</v>
      </c>
    </row>
    <row r="189" spans="2:51" s="6" customFormat="1" ht="15.75" customHeight="1">
      <c r="B189" s="131"/>
      <c r="D189" s="132" t="s">
        <v>134</v>
      </c>
      <c r="E189" s="133"/>
      <c r="F189" s="134" t="s">
        <v>149</v>
      </c>
      <c r="H189" s="135">
        <v>14.78</v>
      </c>
      <c r="L189" s="131"/>
      <c r="M189" s="136"/>
      <c r="T189" s="137"/>
      <c r="AT189" s="133" t="s">
        <v>134</v>
      </c>
      <c r="AU189" s="133" t="s">
        <v>82</v>
      </c>
      <c r="AV189" s="133" t="s">
        <v>82</v>
      </c>
      <c r="AW189" s="133" t="s">
        <v>95</v>
      </c>
      <c r="AX189" s="133" t="s">
        <v>74</v>
      </c>
      <c r="AY189" s="133" t="s">
        <v>123</v>
      </c>
    </row>
    <row r="190" spans="2:51" s="6" customFormat="1" ht="15.75" customHeight="1">
      <c r="B190" s="131"/>
      <c r="D190" s="132" t="s">
        <v>134</v>
      </c>
      <c r="E190" s="133"/>
      <c r="F190" s="134" t="s">
        <v>150</v>
      </c>
      <c r="H190" s="135">
        <v>25.339</v>
      </c>
      <c r="L190" s="131"/>
      <c r="M190" s="136"/>
      <c r="T190" s="137"/>
      <c r="AT190" s="133" t="s">
        <v>134</v>
      </c>
      <c r="AU190" s="133" t="s">
        <v>82</v>
      </c>
      <c r="AV190" s="133" t="s">
        <v>82</v>
      </c>
      <c r="AW190" s="133" t="s">
        <v>95</v>
      </c>
      <c r="AX190" s="133" t="s">
        <v>74</v>
      </c>
      <c r="AY190" s="133" t="s">
        <v>123</v>
      </c>
    </row>
    <row r="191" spans="2:51" s="6" customFormat="1" ht="15.75" customHeight="1">
      <c r="B191" s="131"/>
      <c r="D191" s="132" t="s">
        <v>134</v>
      </c>
      <c r="E191" s="133"/>
      <c r="F191" s="134" t="s">
        <v>151</v>
      </c>
      <c r="H191" s="135">
        <v>62.252</v>
      </c>
      <c r="L191" s="131"/>
      <c r="M191" s="136"/>
      <c r="T191" s="137"/>
      <c r="AT191" s="133" t="s">
        <v>134</v>
      </c>
      <c r="AU191" s="133" t="s">
        <v>82</v>
      </c>
      <c r="AV191" s="133" t="s">
        <v>82</v>
      </c>
      <c r="AW191" s="133" t="s">
        <v>95</v>
      </c>
      <c r="AX191" s="133" t="s">
        <v>74</v>
      </c>
      <c r="AY191" s="133" t="s">
        <v>123</v>
      </c>
    </row>
    <row r="192" spans="2:51" s="6" customFormat="1" ht="15.75" customHeight="1">
      <c r="B192" s="144"/>
      <c r="D192" s="132" t="s">
        <v>134</v>
      </c>
      <c r="E192" s="145"/>
      <c r="F192" s="146" t="s">
        <v>174</v>
      </c>
      <c r="H192" s="147">
        <v>134.939</v>
      </c>
      <c r="L192" s="144"/>
      <c r="M192" s="148"/>
      <c r="T192" s="149"/>
      <c r="AT192" s="145" t="s">
        <v>134</v>
      </c>
      <c r="AU192" s="145" t="s">
        <v>82</v>
      </c>
      <c r="AV192" s="145" t="s">
        <v>130</v>
      </c>
      <c r="AW192" s="145" t="s">
        <v>95</v>
      </c>
      <c r="AX192" s="145" t="s">
        <v>22</v>
      </c>
      <c r="AY192" s="145" t="s">
        <v>123</v>
      </c>
    </row>
    <row r="193" spans="2:65" s="6" customFormat="1" ht="15.75" customHeight="1">
      <c r="B193" s="22"/>
      <c r="C193" s="117" t="s">
        <v>238</v>
      </c>
      <c r="D193" s="117" t="s">
        <v>125</v>
      </c>
      <c r="E193" s="118" t="s">
        <v>239</v>
      </c>
      <c r="F193" s="119" t="s">
        <v>240</v>
      </c>
      <c r="G193" s="120" t="s">
        <v>171</v>
      </c>
      <c r="H193" s="121">
        <v>29.734</v>
      </c>
      <c r="I193" s="122"/>
      <c r="J193" s="123">
        <f>ROUND($I$193*$H$193,2)</f>
        <v>0</v>
      </c>
      <c r="K193" s="119" t="s">
        <v>129</v>
      </c>
      <c r="L193" s="22"/>
      <c r="M193" s="124"/>
      <c r="N193" s="125" t="s">
        <v>45</v>
      </c>
      <c r="P193" s="126">
        <f>$O$193*$H$193</f>
        <v>0</v>
      </c>
      <c r="Q193" s="126">
        <v>0</v>
      </c>
      <c r="R193" s="126">
        <f>$Q$193*$H$193</f>
        <v>0</v>
      </c>
      <c r="S193" s="126">
        <v>0</v>
      </c>
      <c r="T193" s="127">
        <f>$S$193*$H$193</f>
        <v>0</v>
      </c>
      <c r="AR193" s="76" t="s">
        <v>130</v>
      </c>
      <c r="AT193" s="76" t="s">
        <v>125</v>
      </c>
      <c r="AU193" s="76" t="s">
        <v>82</v>
      </c>
      <c r="AY193" s="6" t="s">
        <v>123</v>
      </c>
      <c r="BE193" s="128">
        <f>IF($N$193="základní",$J$193,0)</f>
        <v>0</v>
      </c>
      <c r="BF193" s="128">
        <f>IF($N$193="snížená",$J$193,0)</f>
        <v>0</v>
      </c>
      <c r="BG193" s="128">
        <f>IF($N$193="zákl. přenesená",$J$193,0)</f>
        <v>0</v>
      </c>
      <c r="BH193" s="128">
        <f>IF($N$193="sníž. přenesená",$J$193,0)</f>
        <v>0</v>
      </c>
      <c r="BI193" s="128">
        <f>IF($N$193="nulová",$J$193,0)</f>
        <v>0</v>
      </c>
      <c r="BJ193" s="76" t="s">
        <v>22</v>
      </c>
      <c r="BK193" s="128">
        <f>ROUND($I$193*$H$193,2)</f>
        <v>0</v>
      </c>
      <c r="BL193" s="76" t="s">
        <v>130</v>
      </c>
      <c r="BM193" s="76" t="s">
        <v>241</v>
      </c>
    </row>
    <row r="194" spans="2:47" s="6" customFormat="1" ht="16.5" customHeight="1">
      <c r="B194" s="22"/>
      <c r="D194" s="129" t="s">
        <v>132</v>
      </c>
      <c r="F194" s="130" t="s">
        <v>240</v>
      </c>
      <c r="L194" s="22"/>
      <c r="M194" s="48"/>
      <c r="T194" s="49"/>
      <c r="AT194" s="6" t="s">
        <v>132</v>
      </c>
      <c r="AU194" s="6" t="s">
        <v>82</v>
      </c>
    </row>
    <row r="195" spans="2:51" s="6" customFormat="1" ht="15.75" customHeight="1">
      <c r="B195" s="131"/>
      <c r="D195" s="132" t="s">
        <v>134</v>
      </c>
      <c r="E195" s="133"/>
      <c r="F195" s="134" t="s">
        <v>224</v>
      </c>
      <c r="H195" s="135">
        <v>29.734</v>
      </c>
      <c r="L195" s="131"/>
      <c r="M195" s="136"/>
      <c r="T195" s="137"/>
      <c r="AT195" s="133" t="s">
        <v>134</v>
      </c>
      <c r="AU195" s="133" t="s">
        <v>82</v>
      </c>
      <c r="AV195" s="133" t="s">
        <v>82</v>
      </c>
      <c r="AW195" s="133" t="s">
        <v>95</v>
      </c>
      <c r="AX195" s="133" t="s">
        <v>22</v>
      </c>
      <c r="AY195" s="133" t="s">
        <v>123</v>
      </c>
    </row>
    <row r="196" spans="2:65" s="6" customFormat="1" ht="15.75" customHeight="1">
      <c r="B196" s="22"/>
      <c r="C196" s="117" t="s">
        <v>242</v>
      </c>
      <c r="D196" s="117" t="s">
        <v>125</v>
      </c>
      <c r="E196" s="118" t="s">
        <v>243</v>
      </c>
      <c r="F196" s="119" t="s">
        <v>244</v>
      </c>
      <c r="G196" s="120" t="s">
        <v>245</v>
      </c>
      <c r="H196" s="121">
        <v>59.468</v>
      </c>
      <c r="I196" s="122"/>
      <c r="J196" s="123">
        <f>ROUND($I$196*$H$196,2)</f>
        <v>0</v>
      </c>
      <c r="K196" s="119" t="s">
        <v>129</v>
      </c>
      <c r="L196" s="22"/>
      <c r="M196" s="124"/>
      <c r="N196" s="125" t="s">
        <v>45</v>
      </c>
      <c r="P196" s="126">
        <f>$O$196*$H$196</f>
        <v>0</v>
      </c>
      <c r="Q196" s="126">
        <v>0</v>
      </c>
      <c r="R196" s="126">
        <f>$Q$196*$H$196</f>
        <v>0</v>
      </c>
      <c r="S196" s="126">
        <v>0</v>
      </c>
      <c r="T196" s="127">
        <f>$S$196*$H$196</f>
        <v>0</v>
      </c>
      <c r="AR196" s="76" t="s">
        <v>130</v>
      </c>
      <c r="AT196" s="76" t="s">
        <v>125</v>
      </c>
      <c r="AU196" s="76" t="s">
        <v>82</v>
      </c>
      <c r="AY196" s="6" t="s">
        <v>123</v>
      </c>
      <c r="BE196" s="128">
        <f>IF($N$196="základní",$J$196,0)</f>
        <v>0</v>
      </c>
      <c r="BF196" s="128">
        <f>IF($N$196="snížená",$J$196,0)</f>
        <v>0</v>
      </c>
      <c r="BG196" s="128">
        <f>IF($N$196="zákl. přenesená",$J$196,0)</f>
        <v>0</v>
      </c>
      <c r="BH196" s="128">
        <f>IF($N$196="sníž. přenesená",$J$196,0)</f>
        <v>0</v>
      </c>
      <c r="BI196" s="128">
        <f>IF($N$196="nulová",$J$196,0)</f>
        <v>0</v>
      </c>
      <c r="BJ196" s="76" t="s">
        <v>22</v>
      </c>
      <c r="BK196" s="128">
        <f>ROUND($I$196*$H$196,2)</f>
        <v>0</v>
      </c>
      <c r="BL196" s="76" t="s">
        <v>130</v>
      </c>
      <c r="BM196" s="76" t="s">
        <v>246</v>
      </c>
    </row>
    <row r="197" spans="2:47" s="6" customFormat="1" ht="16.5" customHeight="1">
      <c r="B197" s="22"/>
      <c r="D197" s="129" t="s">
        <v>132</v>
      </c>
      <c r="F197" s="130" t="s">
        <v>247</v>
      </c>
      <c r="L197" s="22"/>
      <c r="M197" s="48"/>
      <c r="T197" s="49"/>
      <c r="AT197" s="6" t="s">
        <v>132</v>
      </c>
      <c r="AU197" s="6" t="s">
        <v>82</v>
      </c>
    </row>
    <row r="198" spans="2:51" s="6" customFormat="1" ht="15.75" customHeight="1">
      <c r="B198" s="131"/>
      <c r="D198" s="132" t="s">
        <v>134</v>
      </c>
      <c r="E198" s="133"/>
      <c r="F198" s="134" t="s">
        <v>248</v>
      </c>
      <c r="H198" s="135">
        <v>59.468</v>
      </c>
      <c r="L198" s="131"/>
      <c r="M198" s="136"/>
      <c r="T198" s="137"/>
      <c r="AT198" s="133" t="s">
        <v>134</v>
      </c>
      <c r="AU198" s="133" t="s">
        <v>82</v>
      </c>
      <c r="AV198" s="133" t="s">
        <v>82</v>
      </c>
      <c r="AW198" s="133" t="s">
        <v>95</v>
      </c>
      <c r="AX198" s="133" t="s">
        <v>22</v>
      </c>
      <c r="AY198" s="133" t="s">
        <v>123</v>
      </c>
    </row>
    <row r="199" spans="2:65" s="6" customFormat="1" ht="15.75" customHeight="1">
      <c r="B199" s="22"/>
      <c r="C199" s="117" t="s">
        <v>249</v>
      </c>
      <c r="D199" s="117" t="s">
        <v>125</v>
      </c>
      <c r="E199" s="118" t="s">
        <v>250</v>
      </c>
      <c r="F199" s="119" t="s">
        <v>251</v>
      </c>
      <c r="G199" s="120" t="s">
        <v>138</v>
      </c>
      <c r="H199" s="121">
        <v>359.361</v>
      </c>
      <c r="I199" s="122"/>
      <c r="J199" s="123">
        <f>ROUND($I$199*$H$199,2)</f>
        <v>0</v>
      </c>
      <c r="K199" s="119" t="s">
        <v>129</v>
      </c>
      <c r="L199" s="22"/>
      <c r="M199" s="124"/>
      <c r="N199" s="125" t="s">
        <v>45</v>
      </c>
      <c r="P199" s="126">
        <f>$O$199*$H$199</f>
        <v>0</v>
      </c>
      <c r="Q199" s="126">
        <v>0</v>
      </c>
      <c r="R199" s="126">
        <f>$Q$199*$H$199</f>
        <v>0</v>
      </c>
      <c r="S199" s="126">
        <v>0</v>
      </c>
      <c r="T199" s="127">
        <f>$S$199*$H$199</f>
        <v>0</v>
      </c>
      <c r="AR199" s="76" t="s">
        <v>130</v>
      </c>
      <c r="AT199" s="76" t="s">
        <v>125</v>
      </c>
      <c r="AU199" s="76" t="s">
        <v>82</v>
      </c>
      <c r="AY199" s="6" t="s">
        <v>123</v>
      </c>
      <c r="BE199" s="128">
        <f>IF($N$199="základní",$J$199,0)</f>
        <v>0</v>
      </c>
      <c r="BF199" s="128">
        <f>IF($N$199="snížená",$J$199,0)</f>
        <v>0</v>
      </c>
      <c r="BG199" s="128">
        <f>IF($N$199="zákl. přenesená",$J$199,0)</f>
        <v>0</v>
      </c>
      <c r="BH199" s="128">
        <f>IF($N$199="sníž. přenesená",$J$199,0)</f>
        <v>0</v>
      </c>
      <c r="BI199" s="128">
        <f>IF($N$199="nulová",$J$199,0)</f>
        <v>0</v>
      </c>
      <c r="BJ199" s="76" t="s">
        <v>22</v>
      </c>
      <c r="BK199" s="128">
        <f>ROUND($I$199*$H$199,2)</f>
        <v>0</v>
      </c>
      <c r="BL199" s="76" t="s">
        <v>130</v>
      </c>
      <c r="BM199" s="76" t="s">
        <v>252</v>
      </c>
    </row>
    <row r="200" spans="2:47" s="6" customFormat="1" ht="16.5" customHeight="1">
      <c r="B200" s="22"/>
      <c r="D200" s="129" t="s">
        <v>132</v>
      </c>
      <c r="F200" s="130" t="s">
        <v>251</v>
      </c>
      <c r="L200" s="22"/>
      <c r="M200" s="48"/>
      <c r="T200" s="49"/>
      <c r="AT200" s="6" t="s">
        <v>132</v>
      </c>
      <c r="AU200" s="6" t="s">
        <v>82</v>
      </c>
    </row>
    <row r="201" spans="2:51" s="6" customFormat="1" ht="15.75" customHeight="1">
      <c r="B201" s="131"/>
      <c r="D201" s="132" t="s">
        <v>134</v>
      </c>
      <c r="E201" s="133"/>
      <c r="F201" s="134" t="s">
        <v>253</v>
      </c>
      <c r="H201" s="135">
        <v>504.3</v>
      </c>
      <c r="L201" s="131"/>
      <c r="M201" s="136"/>
      <c r="T201" s="137"/>
      <c r="AT201" s="133" t="s">
        <v>134</v>
      </c>
      <c r="AU201" s="133" t="s">
        <v>82</v>
      </c>
      <c r="AV201" s="133" t="s">
        <v>82</v>
      </c>
      <c r="AW201" s="133" t="s">
        <v>95</v>
      </c>
      <c r="AX201" s="133" t="s">
        <v>74</v>
      </c>
      <c r="AY201" s="133" t="s">
        <v>123</v>
      </c>
    </row>
    <row r="202" spans="2:51" s="6" customFormat="1" ht="15.75" customHeight="1">
      <c r="B202" s="131"/>
      <c r="D202" s="132" t="s">
        <v>134</v>
      </c>
      <c r="E202" s="133"/>
      <c r="F202" s="134" t="s">
        <v>254</v>
      </c>
      <c r="H202" s="135">
        <v>-134.939</v>
      </c>
      <c r="L202" s="131"/>
      <c r="M202" s="136"/>
      <c r="T202" s="137"/>
      <c r="AT202" s="133" t="s">
        <v>134</v>
      </c>
      <c r="AU202" s="133" t="s">
        <v>82</v>
      </c>
      <c r="AV202" s="133" t="s">
        <v>82</v>
      </c>
      <c r="AW202" s="133" t="s">
        <v>95</v>
      </c>
      <c r="AX202" s="133" t="s">
        <v>74</v>
      </c>
      <c r="AY202" s="133" t="s">
        <v>123</v>
      </c>
    </row>
    <row r="203" spans="2:51" s="6" customFormat="1" ht="15.75" customHeight="1">
      <c r="B203" s="131"/>
      <c r="D203" s="132" t="s">
        <v>134</v>
      </c>
      <c r="E203" s="133"/>
      <c r="F203" s="134" t="s">
        <v>255</v>
      </c>
      <c r="H203" s="135">
        <v>-10</v>
      </c>
      <c r="L203" s="131"/>
      <c r="M203" s="136"/>
      <c r="T203" s="137"/>
      <c r="AT203" s="133" t="s">
        <v>134</v>
      </c>
      <c r="AU203" s="133" t="s">
        <v>82</v>
      </c>
      <c r="AV203" s="133" t="s">
        <v>82</v>
      </c>
      <c r="AW203" s="133" t="s">
        <v>95</v>
      </c>
      <c r="AX203" s="133" t="s">
        <v>74</v>
      </c>
      <c r="AY203" s="133" t="s">
        <v>123</v>
      </c>
    </row>
    <row r="204" spans="2:51" s="6" customFormat="1" ht="15.75" customHeight="1">
      <c r="B204" s="144"/>
      <c r="D204" s="132" t="s">
        <v>134</v>
      </c>
      <c r="E204" s="145"/>
      <c r="F204" s="146" t="s">
        <v>162</v>
      </c>
      <c r="H204" s="147">
        <v>359.361</v>
      </c>
      <c r="L204" s="144"/>
      <c r="M204" s="148"/>
      <c r="T204" s="149"/>
      <c r="AT204" s="145" t="s">
        <v>134</v>
      </c>
      <c r="AU204" s="145" t="s">
        <v>82</v>
      </c>
      <c r="AV204" s="145" t="s">
        <v>130</v>
      </c>
      <c r="AW204" s="145" t="s">
        <v>95</v>
      </c>
      <c r="AX204" s="145" t="s">
        <v>22</v>
      </c>
      <c r="AY204" s="145" t="s">
        <v>123</v>
      </c>
    </row>
    <row r="205" spans="2:65" s="6" customFormat="1" ht="15.75" customHeight="1">
      <c r="B205" s="22"/>
      <c r="C205" s="150" t="s">
        <v>256</v>
      </c>
      <c r="D205" s="150" t="s">
        <v>257</v>
      </c>
      <c r="E205" s="151" t="s">
        <v>258</v>
      </c>
      <c r="F205" s="152" t="s">
        <v>259</v>
      </c>
      <c r="G205" s="153" t="s">
        <v>260</v>
      </c>
      <c r="H205" s="154">
        <v>10.781</v>
      </c>
      <c r="I205" s="155"/>
      <c r="J205" s="156">
        <f>ROUND($I$205*$H$205,2)</f>
        <v>0</v>
      </c>
      <c r="K205" s="152" t="s">
        <v>129</v>
      </c>
      <c r="L205" s="157"/>
      <c r="M205" s="158"/>
      <c r="N205" s="159" t="s">
        <v>45</v>
      </c>
      <c r="P205" s="126">
        <f>$O$205*$H$205</f>
        <v>0</v>
      </c>
      <c r="Q205" s="126">
        <v>0.001</v>
      </c>
      <c r="R205" s="126">
        <f>$Q$205*$H$205</f>
        <v>0.010781</v>
      </c>
      <c r="S205" s="126">
        <v>0</v>
      </c>
      <c r="T205" s="127">
        <f>$S$205*$H$205</f>
        <v>0</v>
      </c>
      <c r="AR205" s="76" t="s">
        <v>187</v>
      </c>
      <c r="AT205" s="76" t="s">
        <v>257</v>
      </c>
      <c r="AU205" s="76" t="s">
        <v>82</v>
      </c>
      <c r="AY205" s="6" t="s">
        <v>123</v>
      </c>
      <c r="BE205" s="128">
        <f>IF($N$205="základní",$J$205,0)</f>
        <v>0</v>
      </c>
      <c r="BF205" s="128">
        <f>IF($N$205="snížená",$J$205,0)</f>
        <v>0</v>
      </c>
      <c r="BG205" s="128">
        <f>IF($N$205="zákl. přenesená",$J$205,0)</f>
        <v>0</v>
      </c>
      <c r="BH205" s="128">
        <f>IF($N$205="sníž. přenesená",$J$205,0)</f>
        <v>0</v>
      </c>
      <c r="BI205" s="128">
        <f>IF($N$205="nulová",$J$205,0)</f>
        <v>0</v>
      </c>
      <c r="BJ205" s="76" t="s">
        <v>22</v>
      </c>
      <c r="BK205" s="128">
        <f>ROUND($I$205*$H$205,2)</f>
        <v>0</v>
      </c>
      <c r="BL205" s="76" t="s">
        <v>130</v>
      </c>
      <c r="BM205" s="76" t="s">
        <v>261</v>
      </c>
    </row>
    <row r="206" spans="2:47" s="6" customFormat="1" ht="16.5" customHeight="1">
      <c r="B206" s="22"/>
      <c r="D206" s="129" t="s">
        <v>132</v>
      </c>
      <c r="F206" s="130" t="s">
        <v>262</v>
      </c>
      <c r="L206" s="22"/>
      <c r="M206" s="48"/>
      <c r="T206" s="49"/>
      <c r="AT206" s="6" t="s">
        <v>132</v>
      </c>
      <c r="AU206" s="6" t="s">
        <v>82</v>
      </c>
    </row>
    <row r="207" spans="2:51" s="6" customFormat="1" ht="15.75" customHeight="1">
      <c r="B207" s="131"/>
      <c r="D207" s="132" t="s">
        <v>134</v>
      </c>
      <c r="F207" s="134" t="s">
        <v>263</v>
      </c>
      <c r="H207" s="135">
        <v>10.781</v>
      </c>
      <c r="L207" s="131"/>
      <c r="M207" s="136"/>
      <c r="T207" s="137"/>
      <c r="AT207" s="133" t="s">
        <v>134</v>
      </c>
      <c r="AU207" s="133" t="s">
        <v>82</v>
      </c>
      <c r="AV207" s="133" t="s">
        <v>82</v>
      </c>
      <c r="AW207" s="133" t="s">
        <v>74</v>
      </c>
      <c r="AX207" s="133" t="s">
        <v>22</v>
      </c>
      <c r="AY207" s="133" t="s">
        <v>123</v>
      </c>
    </row>
    <row r="208" spans="2:65" s="6" customFormat="1" ht="15.75" customHeight="1">
      <c r="B208" s="22"/>
      <c r="C208" s="117" t="s">
        <v>7</v>
      </c>
      <c r="D208" s="117" t="s">
        <v>125</v>
      </c>
      <c r="E208" s="118" t="s">
        <v>264</v>
      </c>
      <c r="F208" s="119" t="s">
        <v>265</v>
      </c>
      <c r="G208" s="120" t="s">
        <v>138</v>
      </c>
      <c r="H208" s="121">
        <v>359.361</v>
      </c>
      <c r="I208" s="122"/>
      <c r="J208" s="123">
        <f>ROUND($I$208*$H$208,2)</f>
        <v>0</v>
      </c>
      <c r="K208" s="119" t="s">
        <v>129</v>
      </c>
      <c r="L208" s="22"/>
      <c r="M208" s="124"/>
      <c r="N208" s="125" t="s">
        <v>45</v>
      </c>
      <c r="P208" s="126">
        <f>$O$208*$H$208</f>
        <v>0</v>
      </c>
      <c r="Q208" s="126">
        <v>0</v>
      </c>
      <c r="R208" s="126">
        <f>$Q$208*$H$208</f>
        <v>0</v>
      </c>
      <c r="S208" s="126">
        <v>0</v>
      </c>
      <c r="T208" s="127">
        <f>$S$208*$H$208</f>
        <v>0</v>
      </c>
      <c r="AR208" s="76" t="s">
        <v>130</v>
      </c>
      <c r="AT208" s="76" t="s">
        <v>125</v>
      </c>
      <c r="AU208" s="76" t="s">
        <v>82</v>
      </c>
      <c r="AY208" s="6" t="s">
        <v>123</v>
      </c>
      <c r="BE208" s="128">
        <f>IF($N$208="základní",$J$208,0)</f>
        <v>0</v>
      </c>
      <c r="BF208" s="128">
        <f>IF($N$208="snížená",$J$208,0)</f>
        <v>0</v>
      </c>
      <c r="BG208" s="128">
        <f>IF($N$208="zákl. přenesená",$J$208,0)</f>
        <v>0</v>
      </c>
      <c r="BH208" s="128">
        <f>IF($N$208="sníž. přenesená",$J$208,0)</f>
        <v>0</v>
      </c>
      <c r="BI208" s="128">
        <f>IF($N$208="nulová",$J$208,0)</f>
        <v>0</v>
      </c>
      <c r="BJ208" s="76" t="s">
        <v>22</v>
      </c>
      <c r="BK208" s="128">
        <f>ROUND($I$208*$H$208,2)</f>
        <v>0</v>
      </c>
      <c r="BL208" s="76" t="s">
        <v>130</v>
      </c>
      <c r="BM208" s="76" t="s">
        <v>266</v>
      </c>
    </row>
    <row r="209" spans="2:47" s="6" customFormat="1" ht="27" customHeight="1">
      <c r="B209" s="22"/>
      <c r="D209" s="129" t="s">
        <v>132</v>
      </c>
      <c r="F209" s="130" t="s">
        <v>267</v>
      </c>
      <c r="L209" s="22"/>
      <c r="M209" s="48"/>
      <c r="T209" s="49"/>
      <c r="AT209" s="6" t="s">
        <v>132</v>
      </c>
      <c r="AU209" s="6" t="s">
        <v>82</v>
      </c>
    </row>
    <row r="210" spans="2:51" s="6" customFormat="1" ht="15.75" customHeight="1">
      <c r="B210" s="131"/>
      <c r="D210" s="132" t="s">
        <v>134</v>
      </c>
      <c r="E210" s="133"/>
      <c r="F210" s="134" t="s">
        <v>253</v>
      </c>
      <c r="H210" s="135">
        <v>504.3</v>
      </c>
      <c r="L210" s="131"/>
      <c r="M210" s="136"/>
      <c r="T210" s="137"/>
      <c r="AT210" s="133" t="s">
        <v>134</v>
      </c>
      <c r="AU210" s="133" t="s">
        <v>82</v>
      </c>
      <c r="AV210" s="133" t="s">
        <v>82</v>
      </c>
      <c r="AW210" s="133" t="s">
        <v>95</v>
      </c>
      <c r="AX210" s="133" t="s">
        <v>74</v>
      </c>
      <c r="AY210" s="133" t="s">
        <v>123</v>
      </c>
    </row>
    <row r="211" spans="2:51" s="6" customFormat="1" ht="15.75" customHeight="1">
      <c r="B211" s="131"/>
      <c r="D211" s="132" t="s">
        <v>134</v>
      </c>
      <c r="E211" s="133"/>
      <c r="F211" s="134" t="s">
        <v>254</v>
      </c>
      <c r="H211" s="135">
        <v>-134.939</v>
      </c>
      <c r="L211" s="131"/>
      <c r="M211" s="136"/>
      <c r="T211" s="137"/>
      <c r="AT211" s="133" t="s">
        <v>134</v>
      </c>
      <c r="AU211" s="133" t="s">
        <v>82</v>
      </c>
      <c r="AV211" s="133" t="s">
        <v>82</v>
      </c>
      <c r="AW211" s="133" t="s">
        <v>95</v>
      </c>
      <c r="AX211" s="133" t="s">
        <v>74</v>
      </c>
      <c r="AY211" s="133" t="s">
        <v>123</v>
      </c>
    </row>
    <row r="212" spans="2:51" s="6" customFormat="1" ht="15.75" customHeight="1">
      <c r="B212" s="131"/>
      <c r="D212" s="132" t="s">
        <v>134</v>
      </c>
      <c r="E212" s="133"/>
      <c r="F212" s="134" t="s">
        <v>255</v>
      </c>
      <c r="H212" s="135">
        <v>-10</v>
      </c>
      <c r="L212" s="131"/>
      <c r="M212" s="136"/>
      <c r="T212" s="137"/>
      <c r="AT212" s="133" t="s">
        <v>134</v>
      </c>
      <c r="AU212" s="133" t="s">
        <v>82</v>
      </c>
      <c r="AV212" s="133" t="s">
        <v>82</v>
      </c>
      <c r="AW212" s="133" t="s">
        <v>95</v>
      </c>
      <c r="AX212" s="133" t="s">
        <v>74</v>
      </c>
      <c r="AY212" s="133" t="s">
        <v>123</v>
      </c>
    </row>
    <row r="213" spans="2:51" s="6" customFormat="1" ht="15.75" customHeight="1">
      <c r="B213" s="144"/>
      <c r="D213" s="132" t="s">
        <v>134</v>
      </c>
      <c r="E213" s="145"/>
      <c r="F213" s="146" t="s">
        <v>162</v>
      </c>
      <c r="H213" s="147">
        <v>359.361</v>
      </c>
      <c r="L213" s="144"/>
      <c r="M213" s="148"/>
      <c r="T213" s="149"/>
      <c r="AT213" s="145" t="s">
        <v>134</v>
      </c>
      <c r="AU213" s="145" t="s">
        <v>82</v>
      </c>
      <c r="AV213" s="145" t="s">
        <v>130</v>
      </c>
      <c r="AW213" s="145" t="s">
        <v>95</v>
      </c>
      <c r="AX213" s="145" t="s">
        <v>22</v>
      </c>
      <c r="AY213" s="145" t="s">
        <v>123</v>
      </c>
    </row>
    <row r="214" spans="2:65" s="6" customFormat="1" ht="15.75" customHeight="1">
      <c r="B214" s="22"/>
      <c r="C214" s="117" t="s">
        <v>268</v>
      </c>
      <c r="D214" s="117" t="s">
        <v>125</v>
      </c>
      <c r="E214" s="118" t="s">
        <v>269</v>
      </c>
      <c r="F214" s="119" t="s">
        <v>270</v>
      </c>
      <c r="G214" s="120" t="s">
        <v>138</v>
      </c>
      <c r="H214" s="121">
        <v>359.361</v>
      </c>
      <c r="I214" s="122"/>
      <c r="J214" s="123">
        <f>ROUND($I$214*$H$214,2)</f>
        <v>0</v>
      </c>
      <c r="K214" s="119" t="s">
        <v>129</v>
      </c>
      <c r="L214" s="22"/>
      <c r="M214" s="124"/>
      <c r="N214" s="125" t="s">
        <v>45</v>
      </c>
      <c r="P214" s="126">
        <f>$O$214*$H$214</f>
        <v>0</v>
      </c>
      <c r="Q214" s="126">
        <v>0</v>
      </c>
      <c r="R214" s="126">
        <f>$Q$214*$H$214</f>
        <v>0</v>
      </c>
      <c r="S214" s="126">
        <v>0</v>
      </c>
      <c r="T214" s="127">
        <f>$S$214*$H$214</f>
        <v>0</v>
      </c>
      <c r="AR214" s="76" t="s">
        <v>130</v>
      </c>
      <c r="AT214" s="76" t="s">
        <v>125</v>
      </c>
      <c r="AU214" s="76" t="s">
        <v>82</v>
      </c>
      <c r="AY214" s="6" t="s">
        <v>123</v>
      </c>
      <c r="BE214" s="128">
        <f>IF($N$214="základní",$J$214,0)</f>
        <v>0</v>
      </c>
      <c r="BF214" s="128">
        <f>IF($N$214="snížená",$J$214,0)</f>
        <v>0</v>
      </c>
      <c r="BG214" s="128">
        <f>IF($N$214="zákl. přenesená",$J$214,0)</f>
        <v>0</v>
      </c>
      <c r="BH214" s="128">
        <f>IF($N$214="sníž. přenesená",$J$214,0)</f>
        <v>0</v>
      </c>
      <c r="BI214" s="128">
        <f>IF($N$214="nulová",$J$214,0)</f>
        <v>0</v>
      </c>
      <c r="BJ214" s="76" t="s">
        <v>22</v>
      </c>
      <c r="BK214" s="128">
        <f>ROUND($I$214*$H$214,2)</f>
        <v>0</v>
      </c>
      <c r="BL214" s="76" t="s">
        <v>130</v>
      </c>
      <c r="BM214" s="76" t="s">
        <v>271</v>
      </c>
    </row>
    <row r="215" spans="2:47" s="6" customFormat="1" ht="16.5" customHeight="1">
      <c r="B215" s="22"/>
      <c r="D215" s="129" t="s">
        <v>132</v>
      </c>
      <c r="F215" s="130" t="s">
        <v>272</v>
      </c>
      <c r="L215" s="22"/>
      <c r="M215" s="48"/>
      <c r="T215" s="49"/>
      <c r="AT215" s="6" t="s">
        <v>132</v>
      </c>
      <c r="AU215" s="6" t="s">
        <v>82</v>
      </c>
    </row>
    <row r="216" spans="2:51" s="6" customFormat="1" ht="15.75" customHeight="1">
      <c r="B216" s="131"/>
      <c r="D216" s="132" t="s">
        <v>134</v>
      </c>
      <c r="E216" s="133"/>
      <c r="F216" s="134" t="s">
        <v>253</v>
      </c>
      <c r="H216" s="135">
        <v>504.3</v>
      </c>
      <c r="L216" s="131"/>
      <c r="M216" s="136"/>
      <c r="T216" s="137"/>
      <c r="AT216" s="133" t="s">
        <v>134</v>
      </c>
      <c r="AU216" s="133" t="s">
        <v>82</v>
      </c>
      <c r="AV216" s="133" t="s">
        <v>82</v>
      </c>
      <c r="AW216" s="133" t="s">
        <v>95</v>
      </c>
      <c r="AX216" s="133" t="s">
        <v>74</v>
      </c>
      <c r="AY216" s="133" t="s">
        <v>123</v>
      </c>
    </row>
    <row r="217" spans="2:51" s="6" customFormat="1" ht="15.75" customHeight="1">
      <c r="B217" s="131"/>
      <c r="D217" s="132" t="s">
        <v>134</v>
      </c>
      <c r="E217" s="133"/>
      <c r="F217" s="134" t="s">
        <v>254</v>
      </c>
      <c r="H217" s="135">
        <v>-134.939</v>
      </c>
      <c r="L217" s="131"/>
      <c r="M217" s="136"/>
      <c r="T217" s="137"/>
      <c r="AT217" s="133" t="s">
        <v>134</v>
      </c>
      <c r="AU217" s="133" t="s">
        <v>82</v>
      </c>
      <c r="AV217" s="133" t="s">
        <v>82</v>
      </c>
      <c r="AW217" s="133" t="s">
        <v>95</v>
      </c>
      <c r="AX217" s="133" t="s">
        <v>74</v>
      </c>
      <c r="AY217" s="133" t="s">
        <v>123</v>
      </c>
    </row>
    <row r="218" spans="2:51" s="6" customFormat="1" ht="15.75" customHeight="1">
      <c r="B218" s="131"/>
      <c r="D218" s="132" t="s">
        <v>134</v>
      </c>
      <c r="E218" s="133"/>
      <c r="F218" s="134" t="s">
        <v>255</v>
      </c>
      <c r="H218" s="135">
        <v>-10</v>
      </c>
      <c r="L218" s="131"/>
      <c r="M218" s="136"/>
      <c r="T218" s="137"/>
      <c r="AT218" s="133" t="s">
        <v>134</v>
      </c>
      <c r="AU218" s="133" t="s">
        <v>82</v>
      </c>
      <c r="AV218" s="133" t="s">
        <v>82</v>
      </c>
      <c r="AW218" s="133" t="s">
        <v>95</v>
      </c>
      <c r="AX218" s="133" t="s">
        <v>74</v>
      </c>
      <c r="AY218" s="133" t="s">
        <v>123</v>
      </c>
    </row>
    <row r="219" spans="2:51" s="6" customFormat="1" ht="15.75" customHeight="1">
      <c r="B219" s="144"/>
      <c r="D219" s="132" t="s">
        <v>134</v>
      </c>
      <c r="E219" s="145"/>
      <c r="F219" s="146" t="s">
        <v>162</v>
      </c>
      <c r="H219" s="147">
        <v>359.361</v>
      </c>
      <c r="L219" s="144"/>
      <c r="M219" s="148"/>
      <c r="T219" s="149"/>
      <c r="AT219" s="145" t="s">
        <v>134</v>
      </c>
      <c r="AU219" s="145" t="s">
        <v>82</v>
      </c>
      <c r="AV219" s="145" t="s">
        <v>130</v>
      </c>
      <c r="AW219" s="145" t="s">
        <v>95</v>
      </c>
      <c r="AX219" s="145" t="s">
        <v>22</v>
      </c>
      <c r="AY219" s="145" t="s">
        <v>123</v>
      </c>
    </row>
    <row r="220" spans="2:65" s="6" customFormat="1" ht="15.75" customHeight="1">
      <c r="B220" s="22"/>
      <c r="C220" s="117" t="s">
        <v>273</v>
      </c>
      <c r="D220" s="117" t="s">
        <v>125</v>
      </c>
      <c r="E220" s="118" t="s">
        <v>274</v>
      </c>
      <c r="F220" s="119" t="s">
        <v>275</v>
      </c>
      <c r="G220" s="120" t="s">
        <v>138</v>
      </c>
      <c r="H220" s="121">
        <v>10</v>
      </c>
      <c r="I220" s="122"/>
      <c r="J220" s="123">
        <f>ROUND($I$220*$H$220,2)</f>
        <v>0</v>
      </c>
      <c r="K220" s="119" t="s">
        <v>129</v>
      </c>
      <c r="L220" s="22"/>
      <c r="M220" s="124"/>
      <c r="N220" s="125" t="s">
        <v>45</v>
      </c>
      <c r="P220" s="126">
        <f>$O$220*$H$220</f>
        <v>0</v>
      </c>
      <c r="Q220" s="126">
        <v>0</v>
      </c>
      <c r="R220" s="126">
        <f>$Q$220*$H$220</f>
        <v>0</v>
      </c>
      <c r="S220" s="126">
        <v>0</v>
      </c>
      <c r="T220" s="127">
        <f>$S$220*$H$220</f>
        <v>0</v>
      </c>
      <c r="AR220" s="76" t="s">
        <v>130</v>
      </c>
      <c r="AT220" s="76" t="s">
        <v>125</v>
      </c>
      <c r="AU220" s="76" t="s">
        <v>82</v>
      </c>
      <c r="AY220" s="6" t="s">
        <v>123</v>
      </c>
      <c r="BE220" s="128">
        <f>IF($N$220="základní",$J$220,0)</f>
        <v>0</v>
      </c>
      <c r="BF220" s="128">
        <f>IF($N$220="snížená",$J$220,0)</f>
        <v>0</v>
      </c>
      <c r="BG220" s="128">
        <f>IF($N$220="zákl. přenesená",$J$220,0)</f>
        <v>0</v>
      </c>
      <c r="BH220" s="128">
        <f>IF($N$220="sníž. přenesená",$J$220,0)</f>
        <v>0</v>
      </c>
      <c r="BI220" s="128">
        <f>IF($N$220="nulová",$J$220,0)</f>
        <v>0</v>
      </c>
      <c r="BJ220" s="76" t="s">
        <v>22</v>
      </c>
      <c r="BK220" s="128">
        <f>ROUND($I$220*$H$220,2)</f>
        <v>0</v>
      </c>
      <c r="BL220" s="76" t="s">
        <v>130</v>
      </c>
      <c r="BM220" s="76" t="s">
        <v>276</v>
      </c>
    </row>
    <row r="221" spans="2:47" s="6" customFormat="1" ht="16.5" customHeight="1">
      <c r="B221" s="22"/>
      <c r="D221" s="129" t="s">
        <v>132</v>
      </c>
      <c r="F221" s="130" t="s">
        <v>277</v>
      </c>
      <c r="L221" s="22"/>
      <c r="M221" s="48"/>
      <c r="T221" s="49"/>
      <c r="AT221" s="6" t="s">
        <v>132</v>
      </c>
      <c r="AU221" s="6" t="s">
        <v>82</v>
      </c>
    </row>
    <row r="222" spans="2:51" s="6" customFormat="1" ht="15.75" customHeight="1">
      <c r="B222" s="131"/>
      <c r="D222" s="132" t="s">
        <v>134</v>
      </c>
      <c r="E222" s="133"/>
      <c r="F222" s="134" t="s">
        <v>167</v>
      </c>
      <c r="H222" s="135">
        <v>10</v>
      </c>
      <c r="L222" s="131"/>
      <c r="M222" s="136"/>
      <c r="T222" s="137"/>
      <c r="AT222" s="133" t="s">
        <v>134</v>
      </c>
      <c r="AU222" s="133" t="s">
        <v>82</v>
      </c>
      <c r="AV222" s="133" t="s">
        <v>82</v>
      </c>
      <c r="AW222" s="133" t="s">
        <v>95</v>
      </c>
      <c r="AX222" s="133" t="s">
        <v>22</v>
      </c>
      <c r="AY222" s="133" t="s">
        <v>123</v>
      </c>
    </row>
    <row r="223" spans="2:65" s="6" customFormat="1" ht="15.75" customHeight="1">
      <c r="B223" s="22"/>
      <c r="C223" s="117" t="s">
        <v>278</v>
      </c>
      <c r="D223" s="117" t="s">
        <v>125</v>
      </c>
      <c r="E223" s="118" t="s">
        <v>279</v>
      </c>
      <c r="F223" s="119" t="s">
        <v>280</v>
      </c>
      <c r="G223" s="120" t="s">
        <v>281</v>
      </c>
      <c r="H223" s="121">
        <v>7</v>
      </c>
      <c r="I223" s="122"/>
      <c r="J223" s="123">
        <f>ROUND($I$223*$H$223,2)</f>
        <v>0</v>
      </c>
      <c r="K223" s="119"/>
      <c r="L223" s="22"/>
      <c r="M223" s="124"/>
      <c r="N223" s="125" t="s">
        <v>45</v>
      </c>
      <c r="P223" s="126">
        <f>$O$223*$H$223</f>
        <v>0</v>
      </c>
      <c r="Q223" s="126">
        <v>0</v>
      </c>
      <c r="R223" s="126">
        <f>$Q$223*$H$223</f>
        <v>0</v>
      </c>
      <c r="S223" s="126">
        <v>0</v>
      </c>
      <c r="T223" s="127">
        <f>$S$223*$H$223</f>
        <v>0</v>
      </c>
      <c r="AR223" s="76" t="s">
        <v>130</v>
      </c>
      <c r="AT223" s="76" t="s">
        <v>125</v>
      </c>
      <c r="AU223" s="76" t="s">
        <v>82</v>
      </c>
      <c r="AY223" s="6" t="s">
        <v>123</v>
      </c>
      <c r="BE223" s="128">
        <f>IF($N$223="základní",$J$223,0)</f>
        <v>0</v>
      </c>
      <c r="BF223" s="128">
        <f>IF($N$223="snížená",$J$223,0)</f>
        <v>0</v>
      </c>
      <c r="BG223" s="128">
        <f>IF($N$223="zákl. přenesená",$J$223,0)</f>
        <v>0</v>
      </c>
      <c r="BH223" s="128">
        <f>IF($N$223="sníž. přenesená",$J$223,0)</f>
        <v>0</v>
      </c>
      <c r="BI223" s="128">
        <f>IF($N$223="nulová",$J$223,0)</f>
        <v>0</v>
      </c>
      <c r="BJ223" s="76" t="s">
        <v>22</v>
      </c>
      <c r="BK223" s="128">
        <f>ROUND($I$223*$H$223,2)</f>
        <v>0</v>
      </c>
      <c r="BL223" s="76" t="s">
        <v>130</v>
      </c>
      <c r="BM223" s="76" t="s">
        <v>282</v>
      </c>
    </row>
    <row r="224" spans="2:51" s="6" customFormat="1" ht="15.75" customHeight="1">
      <c r="B224" s="131"/>
      <c r="D224" s="129" t="s">
        <v>134</v>
      </c>
      <c r="E224" s="134"/>
      <c r="F224" s="134" t="s">
        <v>283</v>
      </c>
      <c r="H224" s="135">
        <v>7</v>
      </c>
      <c r="L224" s="131"/>
      <c r="M224" s="136"/>
      <c r="T224" s="137"/>
      <c r="AT224" s="133" t="s">
        <v>134</v>
      </c>
      <c r="AU224" s="133" t="s">
        <v>82</v>
      </c>
      <c r="AV224" s="133" t="s">
        <v>82</v>
      </c>
      <c r="AW224" s="133" t="s">
        <v>95</v>
      </c>
      <c r="AX224" s="133" t="s">
        <v>22</v>
      </c>
      <c r="AY224" s="133" t="s">
        <v>123</v>
      </c>
    </row>
    <row r="225" spans="2:65" s="6" customFormat="1" ht="15.75" customHeight="1">
      <c r="B225" s="22"/>
      <c r="C225" s="150" t="s">
        <v>285</v>
      </c>
      <c r="D225" s="150" t="s">
        <v>257</v>
      </c>
      <c r="E225" s="151" t="s">
        <v>286</v>
      </c>
      <c r="F225" s="152" t="s">
        <v>287</v>
      </c>
      <c r="G225" s="153" t="s">
        <v>284</v>
      </c>
      <c r="H225" s="154">
        <v>28</v>
      </c>
      <c r="I225" s="155"/>
      <c r="J225" s="156">
        <f>ROUND($I$225*$H$225,2)</f>
        <v>0</v>
      </c>
      <c r="K225" s="152" t="s">
        <v>129</v>
      </c>
      <c r="L225" s="157"/>
      <c r="M225" s="158"/>
      <c r="N225" s="159" t="s">
        <v>45</v>
      </c>
      <c r="P225" s="126">
        <f>$O$225*$H$225</f>
        <v>0</v>
      </c>
      <c r="Q225" s="126">
        <v>0.0035</v>
      </c>
      <c r="R225" s="126">
        <f>$Q$225*$H$225</f>
        <v>0.098</v>
      </c>
      <c r="S225" s="126">
        <v>0</v>
      </c>
      <c r="T225" s="127">
        <f>$S$225*$H$225</f>
        <v>0</v>
      </c>
      <c r="AR225" s="76" t="s">
        <v>187</v>
      </c>
      <c r="AT225" s="76" t="s">
        <v>257</v>
      </c>
      <c r="AU225" s="76" t="s">
        <v>82</v>
      </c>
      <c r="AY225" s="6" t="s">
        <v>123</v>
      </c>
      <c r="BE225" s="128">
        <f>IF($N$225="základní",$J$225,0)</f>
        <v>0</v>
      </c>
      <c r="BF225" s="128">
        <f>IF($N$225="snížená",$J$225,0)</f>
        <v>0</v>
      </c>
      <c r="BG225" s="128">
        <f>IF($N$225="zákl. přenesená",$J$225,0)</f>
        <v>0</v>
      </c>
      <c r="BH225" s="128">
        <f>IF($N$225="sníž. přenesená",$J$225,0)</f>
        <v>0</v>
      </c>
      <c r="BI225" s="128">
        <f>IF($N$225="nulová",$J$225,0)</f>
        <v>0</v>
      </c>
      <c r="BJ225" s="76" t="s">
        <v>22</v>
      </c>
      <c r="BK225" s="128">
        <f>ROUND($I$225*$H$225,2)</f>
        <v>0</v>
      </c>
      <c r="BL225" s="76" t="s">
        <v>130</v>
      </c>
      <c r="BM225" s="76" t="s">
        <v>288</v>
      </c>
    </row>
    <row r="226" spans="2:47" s="6" customFormat="1" ht="16.5" customHeight="1">
      <c r="B226" s="22"/>
      <c r="D226" s="129" t="s">
        <v>132</v>
      </c>
      <c r="F226" s="130" t="s">
        <v>289</v>
      </c>
      <c r="L226" s="22"/>
      <c r="M226" s="48"/>
      <c r="T226" s="49"/>
      <c r="AT226" s="6" t="s">
        <v>132</v>
      </c>
      <c r="AU226" s="6" t="s">
        <v>82</v>
      </c>
    </row>
    <row r="227" spans="2:51" s="6" customFormat="1" ht="15.75" customHeight="1">
      <c r="B227" s="131"/>
      <c r="D227" s="132" t="s">
        <v>134</v>
      </c>
      <c r="E227" s="133"/>
      <c r="F227" s="134" t="s">
        <v>290</v>
      </c>
      <c r="H227" s="135">
        <v>28</v>
      </c>
      <c r="L227" s="131"/>
      <c r="M227" s="136"/>
      <c r="T227" s="137"/>
      <c r="AT227" s="133" t="s">
        <v>134</v>
      </c>
      <c r="AU227" s="133" t="s">
        <v>82</v>
      </c>
      <c r="AV227" s="133" t="s">
        <v>82</v>
      </c>
      <c r="AW227" s="133" t="s">
        <v>95</v>
      </c>
      <c r="AX227" s="133" t="s">
        <v>22</v>
      </c>
      <c r="AY227" s="133" t="s">
        <v>123</v>
      </c>
    </row>
    <row r="228" spans="2:63" s="106" customFormat="1" ht="30.75" customHeight="1">
      <c r="B228" s="107"/>
      <c r="D228" s="108" t="s">
        <v>73</v>
      </c>
      <c r="E228" s="115" t="s">
        <v>82</v>
      </c>
      <c r="F228" s="115" t="s">
        <v>291</v>
      </c>
      <c r="J228" s="116">
        <f>$BK$228</f>
        <v>0</v>
      </c>
      <c r="L228" s="107"/>
      <c r="M228" s="111"/>
      <c r="P228" s="112">
        <f>SUM($P$229:$P$237)</f>
        <v>0</v>
      </c>
      <c r="R228" s="112">
        <f>SUM($R$229:$R$237)</f>
        <v>10.248296279999998</v>
      </c>
      <c r="T228" s="113">
        <f>SUM($T$229:$T$237)</f>
        <v>0</v>
      </c>
      <c r="AR228" s="108" t="s">
        <v>22</v>
      </c>
      <c r="AT228" s="108" t="s">
        <v>73</v>
      </c>
      <c r="AU228" s="108" t="s">
        <v>22</v>
      </c>
      <c r="AY228" s="108" t="s">
        <v>123</v>
      </c>
      <c r="BK228" s="114">
        <f>SUM($BK$229:$BK$237)</f>
        <v>0</v>
      </c>
    </row>
    <row r="229" spans="2:65" s="6" customFormat="1" ht="15.75" customHeight="1">
      <c r="B229" s="22"/>
      <c r="C229" s="117" t="s">
        <v>292</v>
      </c>
      <c r="D229" s="117" t="s">
        <v>125</v>
      </c>
      <c r="E229" s="118" t="s">
        <v>293</v>
      </c>
      <c r="F229" s="119" t="s">
        <v>294</v>
      </c>
      <c r="G229" s="120" t="s">
        <v>171</v>
      </c>
      <c r="H229" s="121">
        <v>4.542</v>
      </c>
      <c r="I229" s="122"/>
      <c r="J229" s="123">
        <f>ROUND($I$229*$H$229,2)</f>
        <v>0</v>
      </c>
      <c r="K229" s="119" t="s">
        <v>129</v>
      </c>
      <c r="L229" s="22"/>
      <c r="M229" s="124"/>
      <c r="N229" s="125" t="s">
        <v>45</v>
      </c>
      <c r="P229" s="126">
        <f>$O$229*$H$229</f>
        <v>0</v>
      </c>
      <c r="Q229" s="126">
        <v>2.25634</v>
      </c>
      <c r="R229" s="126">
        <f>$Q$229*$H$229</f>
        <v>10.248296279999998</v>
      </c>
      <c r="S229" s="126">
        <v>0</v>
      </c>
      <c r="T229" s="127">
        <f>$S$229*$H$229</f>
        <v>0</v>
      </c>
      <c r="AR229" s="76" t="s">
        <v>130</v>
      </c>
      <c r="AT229" s="76" t="s">
        <v>125</v>
      </c>
      <c r="AU229" s="76" t="s">
        <v>82</v>
      </c>
      <c r="AY229" s="6" t="s">
        <v>123</v>
      </c>
      <c r="BE229" s="128">
        <f>IF($N$229="základní",$J$229,0)</f>
        <v>0</v>
      </c>
      <c r="BF229" s="128">
        <f>IF($N$229="snížená",$J$229,0)</f>
        <v>0</v>
      </c>
      <c r="BG229" s="128">
        <f>IF($N$229="zákl. přenesená",$J$229,0)</f>
        <v>0</v>
      </c>
      <c r="BH229" s="128">
        <f>IF($N$229="sníž. přenesená",$J$229,0)</f>
        <v>0</v>
      </c>
      <c r="BI229" s="128">
        <f>IF($N$229="nulová",$J$229,0)</f>
        <v>0</v>
      </c>
      <c r="BJ229" s="76" t="s">
        <v>22</v>
      </c>
      <c r="BK229" s="128">
        <f>ROUND($I$229*$H$229,2)</f>
        <v>0</v>
      </c>
      <c r="BL229" s="76" t="s">
        <v>130</v>
      </c>
      <c r="BM229" s="76" t="s">
        <v>295</v>
      </c>
    </row>
    <row r="230" spans="2:47" s="6" customFormat="1" ht="16.5" customHeight="1">
      <c r="B230" s="22"/>
      <c r="D230" s="129" t="s">
        <v>132</v>
      </c>
      <c r="F230" s="130" t="s">
        <v>296</v>
      </c>
      <c r="L230" s="22"/>
      <c r="M230" s="48"/>
      <c r="T230" s="49"/>
      <c r="AT230" s="6" t="s">
        <v>132</v>
      </c>
      <c r="AU230" s="6" t="s">
        <v>82</v>
      </c>
    </row>
    <row r="231" spans="2:51" s="6" customFormat="1" ht="15.75" customHeight="1">
      <c r="B231" s="131"/>
      <c r="D231" s="132" t="s">
        <v>134</v>
      </c>
      <c r="E231" s="133"/>
      <c r="F231" s="134" t="s">
        <v>203</v>
      </c>
      <c r="H231" s="135">
        <v>1.796</v>
      </c>
      <c r="L231" s="131"/>
      <c r="M231" s="136"/>
      <c r="T231" s="137"/>
      <c r="AT231" s="133" t="s">
        <v>134</v>
      </c>
      <c r="AU231" s="133" t="s">
        <v>82</v>
      </c>
      <c r="AV231" s="133" t="s">
        <v>82</v>
      </c>
      <c r="AW231" s="133" t="s">
        <v>95</v>
      </c>
      <c r="AX231" s="133" t="s">
        <v>74</v>
      </c>
      <c r="AY231" s="133" t="s">
        <v>123</v>
      </c>
    </row>
    <row r="232" spans="2:51" s="6" customFormat="1" ht="15.75" customHeight="1">
      <c r="B232" s="131"/>
      <c r="D232" s="132" t="s">
        <v>134</v>
      </c>
      <c r="E232" s="133"/>
      <c r="F232" s="134" t="s">
        <v>204</v>
      </c>
      <c r="H232" s="135">
        <v>0.968</v>
      </c>
      <c r="L232" s="131"/>
      <c r="M232" s="136"/>
      <c r="T232" s="137"/>
      <c r="AT232" s="133" t="s">
        <v>134</v>
      </c>
      <c r="AU232" s="133" t="s">
        <v>82</v>
      </c>
      <c r="AV232" s="133" t="s">
        <v>82</v>
      </c>
      <c r="AW232" s="133" t="s">
        <v>95</v>
      </c>
      <c r="AX232" s="133" t="s">
        <v>74</v>
      </c>
      <c r="AY232" s="133" t="s">
        <v>123</v>
      </c>
    </row>
    <row r="233" spans="2:51" s="6" customFormat="1" ht="15.75" customHeight="1">
      <c r="B233" s="131"/>
      <c r="D233" s="132" t="s">
        <v>134</v>
      </c>
      <c r="E233" s="133"/>
      <c r="F233" s="134" t="s">
        <v>205</v>
      </c>
      <c r="H233" s="135">
        <v>0.288</v>
      </c>
      <c r="L233" s="131"/>
      <c r="M233" s="136"/>
      <c r="T233" s="137"/>
      <c r="AT233" s="133" t="s">
        <v>134</v>
      </c>
      <c r="AU233" s="133" t="s">
        <v>82</v>
      </c>
      <c r="AV233" s="133" t="s">
        <v>82</v>
      </c>
      <c r="AW233" s="133" t="s">
        <v>95</v>
      </c>
      <c r="AX233" s="133" t="s">
        <v>74</v>
      </c>
      <c r="AY233" s="133" t="s">
        <v>123</v>
      </c>
    </row>
    <row r="234" spans="2:51" s="6" customFormat="1" ht="15.75" customHeight="1">
      <c r="B234" s="131"/>
      <c r="D234" s="132" t="s">
        <v>134</v>
      </c>
      <c r="E234" s="133"/>
      <c r="F234" s="134" t="s">
        <v>206</v>
      </c>
      <c r="H234" s="135">
        <v>0.128</v>
      </c>
      <c r="L234" s="131"/>
      <c r="M234" s="136"/>
      <c r="T234" s="137"/>
      <c r="AT234" s="133" t="s">
        <v>134</v>
      </c>
      <c r="AU234" s="133" t="s">
        <v>82</v>
      </c>
      <c r="AV234" s="133" t="s">
        <v>82</v>
      </c>
      <c r="AW234" s="133" t="s">
        <v>95</v>
      </c>
      <c r="AX234" s="133" t="s">
        <v>74</v>
      </c>
      <c r="AY234" s="133" t="s">
        <v>123</v>
      </c>
    </row>
    <row r="235" spans="2:51" s="6" customFormat="1" ht="15.75" customHeight="1">
      <c r="B235" s="131"/>
      <c r="D235" s="132" t="s">
        <v>134</v>
      </c>
      <c r="E235" s="133"/>
      <c r="F235" s="134" t="s">
        <v>207</v>
      </c>
      <c r="H235" s="135">
        <v>0.85</v>
      </c>
      <c r="L235" s="131"/>
      <c r="M235" s="136"/>
      <c r="T235" s="137"/>
      <c r="AT235" s="133" t="s">
        <v>134</v>
      </c>
      <c r="AU235" s="133" t="s">
        <v>82</v>
      </c>
      <c r="AV235" s="133" t="s">
        <v>82</v>
      </c>
      <c r="AW235" s="133" t="s">
        <v>95</v>
      </c>
      <c r="AX235" s="133" t="s">
        <v>74</v>
      </c>
      <c r="AY235" s="133" t="s">
        <v>123</v>
      </c>
    </row>
    <row r="236" spans="2:51" s="6" customFormat="1" ht="15.75" customHeight="1">
      <c r="B236" s="131"/>
      <c r="D236" s="132" t="s">
        <v>134</v>
      </c>
      <c r="E236" s="133"/>
      <c r="F236" s="134" t="s">
        <v>208</v>
      </c>
      <c r="H236" s="135">
        <v>0.512</v>
      </c>
      <c r="L236" s="131"/>
      <c r="M236" s="136"/>
      <c r="T236" s="137"/>
      <c r="AT236" s="133" t="s">
        <v>134</v>
      </c>
      <c r="AU236" s="133" t="s">
        <v>82</v>
      </c>
      <c r="AV236" s="133" t="s">
        <v>82</v>
      </c>
      <c r="AW236" s="133" t="s">
        <v>95</v>
      </c>
      <c r="AX236" s="133" t="s">
        <v>74</v>
      </c>
      <c r="AY236" s="133" t="s">
        <v>123</v>
      </c>
    </row>
    <row r="237" spans="2:51" s="6" customFormat="1" ht="15.75" customHeight="1">
      <c r="B237" s="144"/>
      <c r="D237" s="132" t="s">
        <v>134</v>
      </c>
      <c r="E237" s="145"/>
      <c r="F237" s="146" t="s">
        <v>162</v>
      </c>
      <c r="H237" s="147">
        <v>4.542</v>
      </c>
      <c r="L237" s="144"/>
      <c r="M237" s="148"/>
      <c r="T237" s="149"/>
      <c r="AT237" s="145" t="s">
        <v>134</v>
      </c>
      <c r="AU237" s="145" t="s">
        <v>82</v>
      </c>
      <c r="AV237" s="145" t="s">
        <v>130</v>
      </c>
      <c r="AW237" s="145" t="s">
        <v>95</v>
      </c>
      <c r="AX237" s="145" t="s">
        <v>22</v>
      </c>
      <c r="AY237" s="145" t="s">
        <v>123</v>
      </c>
    </row>
    <row r="238" spans="2:63" s="106" customFormat="1" ht="30.75" customHeight="1">
      <c r="B238" s="107"/>
      <c r="D238" s="108" t="s">
        <v>73</v>
      </c>
      <c r="E238" s="115" t="s">
        <v>142</v>
      </c>
      <c r="F238" s="115" t="s">
        <v>297</v>
      </c>
      <c r="J238" s="116">
        <f>$BK$238</f>
        <v>0</v>
      </c>
      <c r="L238" s="107"/>
      <c r="M238" s="111"/>
      <c r="P238" s="112">
        <f>SUM($P$239:$P$259)</f>
        <v>0</v>
      </c>
      <c r="R238" s="112">
        <f>SUM($R$239:$R$259)</f>
        <v>7.071599999999999</v>
      </c>
      <c r="T238" s="113">
        <f>SUM($T$239:$T$259)</f>
        <v>0</v>
      </c>
      <c r="AR238" s="108" t="s">
        <v>22</v>
      </c>
      <c r="AT238" s="108" t="s">
        <v>73</v>
      </c>
      <c r="AU238" s="108" t="s">
        <v>22</v>
      </c>
      <c r="AY238" s="108" t="s">
        <v>123</v>
      </c>
      <c r="BK238" s="114">
        <f>SUM($BK$239:$BK$259)</f>
        <v>0</v>
      </c>
    </row>
    <row r="239" spans="2:65" s="6" customFormat="1" ht="15.75" customHeight="1">
      <c r="B239" s="22"/>
      <c r="C239" s="117" t="s">
        <v>298</v>
      </c>
      <c r="D239" s="117" t="s">
        <v>125</v>
      </c>
      <c r="E239" s="118" t="s">
        <v>299</v>
      </c>
      <c r="F239" s="119" t="s">
        <v>300</v>
      </c>
      <c r="G239" s="120" t="s">
        <v>284</v>
      </c>
      <c r="H239" s="121">
        <v>38</v>
      </c>
      <c r="I239" s="122"/>
      <c r="J239" s="123">
        <f>ROUND($I$239*$H$239,2)</f>
        <v>0</v>
      </c>
      <c r="K239" s="119" t="s">
        <v>129</v>
      </c>
      <c r="L239" s="22"/>
      <c r="M239" s="124"/>
      <c r="N239" s="125" t="s">
        <v>45</v>
      </c>
      <c r="P239" s="126">
        <f>$O$239*$H$239</f>
        <v>0</v>
      </c>
      <c r="Q239" s="126">
        <v>0.17489</v>
      </c>
      <c r="R239" s="126">
        <f>$Q$239*$H$239</f>
        <v>6.64582</v>
      </c>
      <c r="S239" s="126">
        <v>0</v>
      </c>
      <c r="T239" s="127">
        <f>$S$239*$H$239</f>
        <v>0</v>
      </c>
      <c r="AR239" s="76" t="s">
        <v>130</v>
      </c>
      <c r="AT239" s="76" t="s">
        <v>125</v>
      </c>
      <c r="AU239" s="76" t="s">
        <v>82</v>
      </c>
      <c r="AY239" s="6" t="s">
        <v>123</v>
      </c>
      <c r="BE239" s="128">
        <f>IF($N$239="základní",$J$239,0)</f>
        <v>0</v>
      </c>
      <c r="BF239" s="128">
        <f>IF($N$239="snížená",$J$239,0)</f>
        <v>0</v>
      </c>
      <c r="BG239" s="128">
        <f>IF($N$239="zákl. přenesená",$J$239,0)</f>
        <v>0</v>
      </c>
      <c r="BH239" s="128">
        <f>IF($N$239="sníž. přenesená",$J$239,0)</f>
        <v>0</v>
      </c>
      <c r="BI239" s="128">
        <f>IF($N$239="nulová",$J$239,0)</f>
        <v>0</v>
      </c>
      <c r="BJ239" s="76" t="s">
        <v>22</v>
      </c>
      <c r="BK239" s="128">
        <f>ROUND($I$239*$H$239,2)</f>
        <v>0</v>
      </c>
      <c r="BL239" s="76" t="s">
        <v>130</v>
      </c>
      <c r="BM239" s="76" t="s">
        <v>301</v>
      </c>
    </row>
    <row r="240" spans="2:47" s="6" customFormat="1" ht="27" customHeight="1">
      <c r="B240" s="22"/>
      <c r="D240" s="129" t="s">
        <v>132</v>
      </c>
      <c r="F240" s="130" t="s">
        <v>302</v>
      </c>
      <c r="L240" s="22"/>
      <c r="M240" s="48"/>
      <c r="T240" s="49"/>
      <c r="AT240" s="6" t="s">
        <v>132</v>
      </c>
      <c r="AU240" s="6" t="s">
        <v>82</v>
      </c>
    </row>
    <row r="241" spans="2:51" s="6" customFormat="1" ht="15.75" customHeight="1">
      <c r="B241" s="131"/>
      <c r="D241" s="132" t="s">
        <v>134</v>
      </c>
      <c r="E241" s="133"/>
      <c r="F241" s="134" t="s">
        <v>303</v>
      </c>
      <c r="H241" s="135">
        <v>38</v>
      </c>
      <c r="L241" s="131"/>
      <c r="M241" s="136"/>
      <c r="T241" s="137"/>
      <c r="AT241" s="133" t="s">
        <v>134</v>
      </c>
      <c r="AU241" s="133" t="s">
        <v>82</v>
      </c>
      <c r="AV241" s="133" t="s">
        <v>82</v>
      </c>
      <c r="AW241" s="133" t="s">
        <v>95</v>
      </c>
      <c r="AX241" s="133" t="s">
        <v>22</v>
      </c>
      <c r="AY241" s="133" t="s">
        <v>123</v>
      </c>
    </row>
    <row r="242" spans="2:65" s="6" customFormat="1" ht="15.75" customHeight="1">
      <c r="B242" s="22"/>
      <c r="C242" s="150" t="s">
        <v>304</v>
      </c>
      <c r="D242" s="150" t="s">
        <v>257</v>
      </c>
      <c r="E242" s="151" t="s">
        <v>305</v>
      </c>
      <c r="F242" s="152" t="s">
        <v>306</v>
      </c>
      <c r="G242" s="153" t="s">
        <v>284</v>
      </c>
      <c r="H242" s="154">
        <v>38</v>
      </c>
      <c r="I242" s="155"/>
      <c r="J242" s="156">
        <f>ROUND($I$242*$H$242,2)</f>
        <v>0</v>
      </c>
      <c r="K242" s="152"/>
      <c r="L242" s="157"/>
      <c r="M242" s="158"/>
      <c r="N242" s="159" t="s">
        <v>45</v>
      </c>
      <c r="P242" s="126">
        <f>$O$242*$H$242</f>
        <v>0</v>
      </c>
      <c r="Q242" s="126">
        <v>0.002</v>
      </c>
      <c r="R242" s="126">
        <f>$Q$242*$H$242</f>
        <v>0.076</v>
      </c>
      <c r="S242" s="126">
        <v>0</v>
      </c>
      <c r="T242" s="127">
        <f>$S$242*$H$242</f>
        <v>0</v>
      </c>
      <c r="AR242" s="76" t="s">
        <v>187</v>
      </c>
      <c r="AT242" s="76" t="s">
        <v>257</v>
      </c>
      <c r="AU242" s="76" t="s">
        <v>82</v>
      </c>
      <c r="AY242" s="6" t="s">
        <v>123</v>
      </c>
      <c r="BE242" s="128">
        <f>IF($N$242="základní",$J$242,0)</f>
        <v>0</v>
      </c>
      <c r="BF242" s="128">
        <f>IF($N$242="snížená",$J$242,0)</f>
        <v>0</v>
      </c>
      <c r="BG242" s="128">
        <f>IF($N$242="zákl. přenesená",$J$242,0)</f>
        <v>0</v>
      </c>
      <c r="BH242" s="128">
        <f>IF($N$242="sníž. přenesená",$J$242,0)</f>
        <v>0</v>
      </c>
      <c r="BI242" s="128">
        <f>IF($N$242="nulová",$J$242,0)</f>
        <v>0</v>
      </c>
      <c r="BJ242" s="76" t="s">
        <v>22</v>
      </c>
      <c r="BK242" s="128">
        <f>ROUND($I$242*$H$242,2)</f>
        <v>0</v>
      </c>
      <c r="BL242" s="76" t="s">
        <v>130</v>
      </c>
      <c r="BM242" s="76" t="s">
        <v>307</v>
      </c>
    </row>
    <row r="243" spans="2:47" s="6" customFormat="1" ht="27" customHeight="1">
      <c r="B243" s="22"/>
      <c r="D243" s="129" t="s">
        <v>132</v>
      </c>
      <c r="F243" s="130" t="s">
        <v>308</v>
      </c>
      <c r="L243" s="22"/>
      <c r="M243" s="48"/>
      <c r="T243" s="49"/>
      <c r="AT243" s="6" t="s">
        <v>132</v>
      </c>
      <c r="AU243" s="6" t="s">
        <v>82</v>
      </c>
    </row>
    <row r="244" spans="2:51" s="6" customFormat="1" ht="15.75" customHeight="1">
      <c r="B244" s="131"/>
      <c r="D244" s="132" t="s">
        <v>134</v>
      </c>
      <c r="E244" s="133"/>
      <c r="F244" s="134" t="s">
        <v>303</v>
      </c>
      <c r="H244" s="135">
        <v>38</v>
      </c>
      <c r="L244" s="131"/>
      <c r="M244" s="136"/>
      <c r="T244" s="137"/>
      <c r="AT244" s="133" t="s">
        <v>134</v>
      </c>
      <c r="AU244" s="133" t="s">
        <v>82</v>
      </c>
      <c r="AV244" s="133" t="s">
        <v>82</v>
      </c>
      <c r="AW244" s="133" t="s">
        <v>95</v>
      </c>
      <c r="AX244" s="133" t="s">
        <v>22</v>
      </c>
      <c r="AY244" s="133" t="s">
        <v>123</v>
      </c>
    </row>
    <row r="245" spans="2:65" s="6" customFormat="1" ht="15.75" customHeight="1">
      <c r="B245" s="22"/>
      <c r="C245" s="117" t="s">
        <v>309</v>
      </c>
      <c r="D245" s="117" t="s">
        <v>125</v>
      </c>
      <c r="E245" s="118" t="s">
        <v>310</v>
      </c>
      <c r="F245" s="119" t="s">
        <v>311</v>
      </c>
      <c r="G245" s="120" t="s">
        <v>284</v>
      </c>
      <c r="H245" s="121">
        <v>2</v>
      </c>
      <c r="I245" s="122"/>
      <c r="J245" s="123">
        <f>ROUND($I$245*$H$245,2)</f>
        <v>0</v>
      </c>
      <c r="K245" s="119" t="s">
        <v>129</v>
      </c>
      <c r="L245" s="22"/>
      <c r="M245" s="124"/>
      <c r="N245" s="125" t="s">
        <v>45</v>
      </c>
      <c r="P245" s="126">
        <f>$O$245*$H$245</f>
        <v>0</v>
      </c>
      <c r="Q245" s="126">
        <v>0.17489</v>
      </c>
      <c r="R245" s="126">
        <f>$Q$245*$H$245</f>
        <v>0.34978</v>
      </c>
      <c r="S245" s="126">
        <v>0</v>
      </c>
      <c r="T245" s="127">
        <f>$S$245*$H$245</f>
        <v>0</v>
      </c>
      <c r="AR245" s="76" t="s">
        <v>130</v>
      </c>
      <c r="AT245" s="76" t="s">
        <v>125</v>
      </c>
      <c r="AU245" s="76" t="s">
        <v>82</v>
      </c>
      <c r="AY245" s="6" t="s">
        <v>123</v>
      </c>
      <c r="BE245" s="128">
        <f>IF($N$245="základní",$J$245,0)</f>
        <v>0</v>
      </c>
      <c r="BF245" s="128">
        <f>IF($N$245="snížená",$J$245,0)</f>
        <v>0</v>
      </c>
      <c r="BG245" s="128">
        <f>IF($N$245="zákl. přenesená",$J$245,0)</f>
        <v>0</v>
      </c>
      <c r="BH245" s="128">
        <f>IF($N$245="sníž. přenesená",$J$245,0)</f>
        <v>0</v>
      </c>
      <c r="BI245" s="128">
        <f>IF($N$245="nulová",$J$245,0)</f>
        <v>0</v>
      </c>
      <c r="BJ245" s="76" t="s">
        <v>22</v>
      </c>
      <c r="BK245" s="128">
        <f>ROUND($I$245*$H$245,2)</f>
        <v>0</v>
      </c>
      <c r="BL245" s="76" t="s">
        <v>130</v>
      </c>
      <c r="BM245" s="76" t="s">
        <v>312</v>
      </c>
    </row>
    <row r="246" spans="2:47" s="6" customFormat="1" ht="27" customHeight="1">
      <c r="B246" s="22"/>
      <c r="D246" s="129" t="s">
        <v>132</v>
      </c>
      <c r="F246" s="130" t="s">
        <v>313</v>
      </c>
      <c r="L246" s="22"/>
      <c r="M246" s="48"/>
      <c r="T246" s="49"/>
      <c r="AT246" s="6" t="s">
        <v>132</v>
      </c>
      <c r="AU246" s="6" t="s">
        <v>82</v>
      </c>
    </row>
    <row r="247" spans="2:51" s="6" customFormat="1" ht="15.75" customHeight="1">
      <c r="B247" s="131"/>
      <c r="D247" s="132" t="s">
        <v>134</v>
      </c>
      <c r="E247" s="133"/>
      <c r="F247" s="134" t="s">
        <v>314</v>
      </c>
      <c r="H247" s="135">
        <v>2</v>
      </c>
      <c r="L247" s="131"/>
      <c r="M247" s="136"/>
      <c r="T247" s="137"/>
      <c r="AT247" s="133" t="s">
        <v>134</v>
      </c>
      <c r="AU247" s="133" t="s">
        <v>82</v>
      </c>
      <c r="AV247" s="133" t="s">
        <v>82</v>
      </c>
      <c r="AW247" s="133" t="s">
        <v>95</v>
      </c>
      <c r="AX247" s="133" t="s">
        <v>22</v>
      </c>
      <c r="AY247" s="133" t="s">
        <v>123</v>
      </c>
    </row>
    <row r="248" spans="2:65" s="6" customFormat="1" ht="15.75" customHeight="1">
      <c r="B248" s="22"/>
      <c r="C248" s="150" t="s">
        <v>315</v>
      </c>
      <c r="D248" s="150" t="s">
        <v>257</v>
      </c>
      <c r="E248" s="151" t="s">
        <v>316</v>
      </c>
      <c r="F248" s="152" t="s">
        <v>317</v>
      </c>
      <c r="G248" s="153" t="s">
        <v>284</v>
      </c>
      <c r="H248" s="154">
        <v>1</v>
      </c>
      <c r="I248" s="155"/>
      <c r="J248" s="156">
        <f>ROUND($I$248*$H$248,2)</f>
        <v>0</v>
      </c>
      <c r="K248" s="152"/>
      <c r="L248" s="157"/>
      <c r="M248" s="158"/>
      <c r="N248" s="159" t="s">
        <v>45</v>
      </c>
      <c r="P248" s="126">
        <f>$O$248*$H$248</f>
        <v>0</v>
      </c>
      <c r="Q248" s="126">
        <v>0</v>
      </c>
      <c r="R248" s="126">
        <f>$Q$248*$H$248</f>
        <v>0</v>
      </c>
      <c r="S248" s="126">
        <v>0</v>
      </c>
      <c r="T248" s="127">
        <f>$S$248*$H$248</f>
        <v>0</v>
      </c>
      <c r="AR248" s="76" t="s">
        <v>187</v>
      </c>
      <c r="AT248" s="76" t="s">
        <v>257</v>
      </c>
      <c r="AU248" s="76" t="s">
        <v>82</v>
      </c>
      <c r="AY248" s="6" t="s">
        <v>123</v>
      </c>
      <c r="BE248" s="128">
        <f>IF($N$248="základní",$J$248,0)</f>
        <v>0</v>
      </c>
      <c r="BF248" s="128">
        <f>IF($N$248="snížená",$J$248,0)</f>
        <v>0</v>
      </c>
      <c r="BG248" s="128">
        <f>IF($N$248="zákl. přenesená",$J$248,0)</f>
        <v>0</v>
      </c>
      <c r="BH248" s="128">
        <f>IF($N$248="sníž. přenesená",$J$248,0)</f>
        <v>0</v>
      </c>
      <c r="BI248" s="128">
        <f>IF($N$248="nulová",$J$248,0)</f>
        <v>0</v>
      </c>
      <c r="BJ248" s="76" t="s">
        <v>22</v>
      </c>
      <c r="BK248" s="128">
        <f>ROUND($I$248*$H$248,2)</f>
        <v>0</v>
      </c>
      <c r="BL248" s="76" t="s">
        <v>130</v>
      </c>
      <c r="BM248" s="76" t="s">
        <v>318</v>
      </c>
    </row>
    <row r="249" spans="2:51" s="6" customFormat="1" ht="15.75" customHeight="1">
      <c r="B249" s="131"/>
      <c r="D249" s="129" t="s">
        <v>134</v>
      </c>
      <c r="E249" s="134"/>
      <c r="F249" s="134" t="s">
        <v>319</v>
      </c>
      <c r="H249" s="135">
        <v>1</v>
      </c>
      <c r="L249" s="131"/>
      <c r="M249" s="136"/>
      <c r="T249" s="137"/>
      <c r="AT249" s="133" t="s">
        <v>134</v>
      </c>
      <c r="AU249" s="133" t="s">
        <v>82</v>
      </c>
      <c r="AV249" s="133" t="s">
        <v>82</v>
      </c>
      <c r="AW249" s="133" t="s">
        <v>95</v>
      </c>
      <c r="AX249" s="133" t="s">
        <v>22</v>
      </c>
      <c r="AY249" s="133" t="s">
        <v>123</v>
      </c>
    </row>
    <row r="250" spans="2:65" s="6" customFormat="1" ht="15.75" customHeight="1">
      <c r="B250" s="22"/>
      <c r="C250" s="117" t="s">
        <v>320</v>
      </c>
      <c r="D250" s="117" t="s">
        <v>125</v>
      </c>
      <c r="E250" s="118" t="s">
        <v>321</v>
      </c>
      <c r="F250" s="119" t="s">
        <v>322</v>
      </c>
      <c r="G250" s="120" t="s">
        <v>284</v>
      </c>
      <c r="H250" s="121">
        <v>1</v>
      </c>
      <c r="I250" s="122"/>
      <c r="J250" s="123">
        <f>ROUND($I$250*$H$250,2)</f>
        <v>0</v>
      </c>
      <c r="K250" s="119" t="s">
        <v>129</v>
      </c>
      <c r="L250" s="22"/>
      <c r="M250" s="124"/>
      <c r="N250" s="125" t="s">
        <v>45</v>
      </c>
      <c r="P250" s="126">
        <f>$O$250*$H$250</f>
        <v>0</v>
      </c>
      <c r="Q250" s="126">
        <v>0</v>
      </c>
      <c r="R250" s="126">
        <f>$Q$250*$H$250</f>
        <v>0</v>
      </c>
      <c r="S250" s="126">
        <v>0</v>
      </c>
      <c r="T250" s="127">
        <f>$S$250*$H$250</f>
        <v>0</v>
      </c>
      <c r="AR250" s="76" t="s">
        <v>130</v>
      </c>
      <c r="AT250" s="76" t="s">
        <v>125</v>
      </c>
      <c r="AU250" s="76" t="s">
        <v>82</v>
      </c>
      <c r="AY250" s="6" t="s">
        <v>123</v>
      </c>
      <c r="BE250" s="128">
        <f>IF($N$250="základní",$J$250,0)</f>
        <v>0</v>
      </c>
      <c r="BF250" s="128">
        <f>IF($N$250="snížená",$J$250,0)</f>
        <v>0</v>
      </c>
      <c r="BG250" s="128">
        <f>IF($N$250="zákl. přenesená",$J$250,0)</f>
        <v>0</v>
      </c>
      <c r="BH250" s="128">
        <f>IF($N$250="sníž. přenesená",$J$250,0)</f>
        <v>0</v>
      </c>
      <c r="BI250" s="128">
        <f>IF($N$250="nulová",$J$250,0)</f>
        <v>0</v>
      </c>
      <c r="BJ250" s="76" t="s">
        <v>22</v>
      </c>
      <c r="BK250" s="128">
        <f>ROUND($I$250*$H$250,2)</f>
        <v>0</v>
      </c>
      <c r="BL250" s="76" t="s">
        <v>130</v>
      </c>
      <c r="BM250" s="76" t="s">
        <v>323</v>
      </c>
    </row>
    <row r="251" spans="2:47" s="6" customFormat="1" ht="16.5" customHeight="1">
      <c r="B251" s="22"/>
      <c r="D251" s="129" t="s">
        <v>132</v>
      </c>
      <c r="F251" s="130" t="s">
        <v>324</v>
      </c>
      <c r="L251" s="22"/>
      <c r="M251" s="48"/>
      <c r="T251" s="49"/>
      <c r="AT251" s="6" t="s">
        <v>132</v>
      </c>
      <c r="AU251" s="6" t="s">
        <v>82</v>
      </c>
    </row>
    <row r="252" spans="2:51" s="6" customFormat="1" ht="15.75" customHeight="1">
      <c r="B252" s="131"/>
      <c r="D252" s="132" t="s">
        <v>134</v>
      </c>
      <c r="E252" s="133"/>
      <c r="F252" s="134" t="s">
        <v>319</v>
      </c>
      <c r="H252" s="135">
        <v>1</v>
      </c>
      <c r="L252" s="131"/>
      <c r="M252" s="136"/>
      <c r="T252" s="137"/>
      <c r="AT252" s="133" t="s">
        <v>134</v>
      </c>
      <c r="AU252" s="133" t="s">
        <v>82</v>
      </c>
      <c r="AV252" s="133" t="s">
        <v>82</v>
      </c>
      <c r="AW252" s="133" t="s">
        <v>95</v>
      </c>
      <c r="AX252" s="133" t="s">
        <v>22</v>
      </c>
      <c r="AY252" s="133" t="s">
        <v>123</v>
      </c>
    </row>
    <row r="253" spans="2:65" s="6" customFormat="1" ht="15.75" customHeight="1">
      <c r="B253" s="22"/>
      <c r="C253" s="150" t="s">
        <v>325</v>
      </c>
      <c r="D253" s="150" t="s">
        <v>257</v>
      </c>
      <c r="E253" s="151" t="s">
        <v>326</v>
      </c>
      <c r="F253" s="152" t="s">
        <v>327</v>
      </c>
      <c r="G253" s="153" t="s">
        <v>284</v>
      </c>
      <c r="H253" s="154">
        <v>1</v>
      </c>
      <c r="I253" s="155"/>
      <c r="J253" s="156">
        <f>ROUND($I$253*$H$253,2)</f>
        <v>0</v>
      </c>
      <c r="K253" s="152"/>
      <c r="L253" s="157"/>
      <c r="M253" s="158"/>
      <c r="N253" s="159" t="s">
        <v>45</v>
      </c>
      <c r="P253" s="126">
        <f>$O$253*$H$253</f>
        <v>0</v>
      </c>
      <c r="Q253" s="126">
        <v>0</v>
      </c>
      <c r="R253" s="126">
        <f>$Q$253*$H$253</f>
        <v>0</v>
      </c>
      <c r="S253" s="126">
        <v>0</v>
      </c>
      <c r="T253" s="127">
        <f>$S$253*$H$253</f>
        <v>0</v>
      </c>
      <c r="AR253" s="76" t="s">
        <v>187</v>
      </c>
      <c r="AT253" s="76" t="s">
        <v>257</v>
      </c>
      <c r="AU253" s="76" t="s">
        <v>82</v>
      </c>
      <c r="AY253" s="6" t="s">
        <v>123</v>
      </c>
      <c r="BE253" s="128">
        <f>IF($N$253="základní",$J$253,0)</f>
        <v>0</v>
      </c>
      <c r="BF253" s="128">
        <f>IF($N$253="snížená",$J$253,0)</f>
        <v>0</v>
      </c>
      <c r="BG253" s="128">
        <f>IF($N$253="zákl. přenesená",$J$253,0)</f>
        <v>0</v>
      </c>
      <c r="BH253" s="128">
        <f>IF($N$253="sníž. přenesená",$J$253,0)</f>
        <v>0</v>
      </c>
      <c r="BI253" s="128">
        <f>IF($N$253="nulová",$J$253,0)</f>
        <v>0</v>
      </c>
      <c r="BJ253" s="76" t="s">
        <v>22</v>
      </c>
      <c r="BK253" s="128">
        <f>ROUND($I$253*$H$253,2)</f>
        <v>0</v>
      </c>
      <c r="BL253" s="76" t="s">
        <v>130</v>
      </c>
      <c r="BM253" s="76" t="s">
        <v>328</v>
      </c>
    </row>
    <row r="254" spans="2:51" s="6" customFormat="1" ht="15.75" customHeight="1">
      <c r="B254" s="131"/>
      <c r="D254" s="129" t="s">
        <v>134</v>
      </c>
      <c r="E254" s="134"/>
      <c r="F254" s="134" t="s">
        <v>319</v>
      </c>
      <c r="H254" s="135">
        <v>1</v>
      </c>
      <c r="L254" s="131"/>
      <c r="M254" s="136"/>
      <c r="T254" s="137"/>
      <c r="AT254" s="133" t="s">
        <v>134</v>
      </c>
      <c r="AU254" s="133" t="s">
        <v>82</v>
      </c>
      <c r="AV254" s="133" t="s">
        <v>82</v>
      </c>
      <c r="AW254" s="133" t="s">
        <v>95</v>
      </c>
      <c r="AX254" s="133" t="s">
        <v>22</v>
      </c>
      <c r="AY254" s="133" t="s">
        <v>123</v>
      </c>
    </row>
    <row r="255" spans="2:65" s="6" customFormat="1" ht="15.75" customHeight="1">
      <c r="B255" s="22"/>
      <c r="C255" s="117" t="s">
        <v>329</v>
      </c>
      <c r="D255" s="117" t="s">
        <v>125</v>
      </c>
      <c r="E255" s="118" t="s">
        <v>330</v>
      </c>
      <c r="F255" s="119" t="s">
        <v>331</v>
      </c>
      <c r="G255" s="120" t="s">
        <v>281</v>
      </c>
      <c r="H255" s="121">
        <v>92.069</v>
      </c>
      <c r="I255" s="122"/>
      <c r="J255" s="123">
        <f>ROUND($I$255*$H$255,2)</f>
        <v>0</v>
      </c>
      <c r="K255" s="119" t="s">
        <v>129</v>
      </c>
      <c r="L255" s="22"/>
      <c r="M255" s="124"/>
      <c r="N255" s="125" t="s">
        <v>45</v>
      </c>
      <c r="P255" s="126">
        <f>$O$255*$H$255</f>
        <v>0</v>
      </c>
      <c r="Q255" s="126">
        <v>0</v>
      </c>
      <c r="R255" s="126">
        <f>$Q$255*$H$255</f>
        <v>0</v>
      </c>
      <c r="S255" s="126">
        <v>0</v>
      </c>
      <c r="T255" s="127">
        <f>$S$255*$H$255</f>
        <v>0</v>
      </c>
      <c r="AR255" s="76" t="s">
        <v>130</v>
      </c>
      <c r="AT255" s="76" t="s">
        <v>125</v>
      </c>
      <c r="AU255" s="76" t="s">
        <v>82</v>
      </c>
      <c r="AY255" s="6" t="s">
        <v>123</v>
      </c>
      <c r="BE255" s="128">
        <f>IF($N$255="základní",$J$255,0)</f>
        <v>0</v>
      </c>
      <c r="BF255" s="128">
        <f>IF($N$255="snížená",$J$255,0)</f>
        <v>0</v>
      </c>
      <c r="BG255" s="128">
        <f>IF($N$255="zákl. přenesená",$J$255,0)</f>
        <v>0</v>
      </c>
      <c r="BH255" s="128">
        <f>IF($N$255="sníž. přenesená",$J$255,0)</f>
        <v>0</v>
      </c>
      <c r="BI255" s="128">
        <f>IF($N$255="nulová",$J$255,0)</f>
        <v>0</v>
      </c>
      <c r="BJ255" s="76" t="s">
        <v>22</v>
      </c>
      <c r="BK255" s="128">
        <f>ROUND($I$255*$H$255,2)</f>
        <v>0</v>
      </c>
      <c r="BL255" s="76" t="s">
        <v>130</v>
      </c>
      <c r="BM255" s="76" t="s">
        <v>332</v>
      </c>
    </row>
    <row r="256" spans="2:47" s="6" customFormat="1" ht="16.5" customHeight="1">
      <c r="B256" s="22"/>
      <c r="D256" s="129" t="s">
        <v>132</v>
      </c>
      <c r="F256" s="130" t="s">
        <v>333</v>
      </c>
      <c r="L256" s="22"/>
      <c r="M256" s="48"/>
      <c r="T256" s="49"/>
      <c r="AT256" s="6" t="s">
        <v>132</v>
      </c>
      <c r="AU256" s="6" t="s">
        <v>82</v>
      </c>
    </row>
    <row r="257" spans="2:51" s="6" customFormat="1" ht="15.75" customHeight="1">
      <c r="B257" s="131"/>
      <c r="D257" s="132" t="s">
        <v>134</v>
      </c>
      <c r="E257" s="133"/>
      <c r="F257" s="134" t="s">
        <v>334</v>
      </c>
      <c r="H257" s="135">
        <v>92.069</v>
      </c>
      <c r="L257" s="131"/>
      <c r="M257" s="136"/>
      <c r="T257" s="137"/>
      <c r="AT257" s="133" t="s">
        <v>134</v>
      </c>
      <c r="AU257" s="133" t="s">
        <v>82</v>
      </c>
      <c r="AV257" s="133" t="s">
        <v>82</v>
      </c>
      <c r="AW257" s="133" t="s">
        <v>95</v>
      </c>
      <c r="AX257" s="133" t="s">
        <v>22</v>
      </c>
      <c r="AY257" s="133" t="s">
        <v>123</v>
      </c>
    </row>
    <row r="258" spans="2:65" s="6" customFormat="1" ht="15.75" customHeight="1">
      <c r="B258" s="22"/>
      <c r="C258" s="150" t="s">
        <v>335</v>
      </c>
      <c r="D258" s="150" t="s">
        <v>257</v>
      </c>
      <c r="E258" s="151" t="s">
        <v>336</v>
      </c>
      <c r="F258" s="152" t="s">
        <v>337</v>
      </c>
      <c r="G258" s="153" t="s">
        <v>281</v>
      </c>
      <c r="H258" s="154">
        <v>92.069</v>
      </c>
      <c r="I258" s="155"/>
      <c r="J258" s="156">
        <f>ROUND($I$258*$H$258,2)</f>
        <v>0</v>
      </c>
      <c r="K258" s="152"/>
      <c r="L258" s="157"/>
      <c r="M258" s="158"/>
      <c r="N258" s="159" t="s">
        <v>45</v>
      </c>
      <c r="P258" s="126">
        <f>$O$258*$H$258</f>
        <v>0</v>
      </c>
      <c r="Q258" s="126">
        <v>0</v>
      </c>
      <c r="R258" s="126">
        <f>$Q$258*$H$258</f>
        <v>0</v>
      </c>
      <c r="S258" s="126">
        <v>0</v>
      </c>
      <c r="T258" s="127">
        <f>$S$258*$H$258</f>
        <v>0</v>
      </c>
      <c r="AR258" s="76" t="s">
        <v>187</v>
      </c>
      <c r="AT258" s="76" t="s">
        <v>257</v>
      </c>
      <c r="AU258" s="76" t="s">
        <v>82</v>
      </c>
      <c r="AY258" s="6" t="s">
        <v>123</v>
      </c>
      <c r="BE258" s="128">
        <f>IF($N$258="základní",$J$258,0)</f>
        <v>0</v>
      </c>
      <c r="BF258" s="128">
        <f>IF($N$258="snížená",$J$258,0)</f>
        <v>0</v>
      </c>
      <c r="BG258" s="128">
        <f>IF($N$258="zákl. přenesená",$J$258,0)</f>
        <v>0</v>
      </c>
      <c r="BH258" s="128">
        <f>IF($N$258="sníž. přenesená",$J$258,0)</f>
        <v>0</v>
      </c>
      <c r="BI258" s="128">
        <f>IF($N$258="nulová",$J$258,0)</f>
        <v>0</v>
      </c>
      <c r="BJ258" s="76" t="s">
        <v>22</v>
      </c>
      <c r="BK258" s="128">
        <f>ROUND($I$258*$H$258,2)</f>
        <v>0</v>
      </c>
      <c r="BL258" s="76" t="s">
        <v>130</v>
      </c>
      <c r="BM258" s="76" t="s">
        <v>338</v>
      </c>
    </row>
    <row r="259" spans="2:51" s="6" customFormat="1" ht="15.75" customHeight="1">
      <c r="B259" s="131"/>
      <c r="D259" s="129" t="s">
        <v>134</v>
      </c>
      <c r="E259" s="134"/>
      <c r="F259" s="134" t="s">
        <v>334</v>
      </c>
      <c r="H259" s="135">
        <v>92.069</v>
      </c>
      <c r="L259" s="131"/>
      <c r="M259" s="136"/>
      <c r="T259" s="137"/>
      <c r="AT259" s="133" t="s">
        <v>134</v>
      </c>
      <c r="AU259" s="133" t="s">
        <v>82</v>
      </c>
      <c r="AV259" s="133" t="s">
        <v>82</v>
      </c>
      <c r="AW259" s="133" t="s">
        <v>95</v>
      </c>
      <c r="AX259" s="133" t="s">
        <v>22</v>
      </c>
      <c r="AY259" s="133" t="s">
        <v>123</v>
      </c>
    </row>
    <row r="260" spans="2:63" s="106" customFormat="1" ht="30.75" customHeight="1">
      <c r="B260" s="107"/>
      <c r="D260" s="108" t="s">
        <v>73</v>
      </c>
      <c r="E260" s="115" t="s">
        <v>168</v>
      </c>
      <c r="F260" s="115" t="s">
        <v>339</v>
      </c>
      <c r="J260" s="116">
        <f>$BK$260</f>
        <v>0</v>
      </c>
      <c r="L260" s="107"/>
      <c r="M260" s="111"/>
      <c r="P260" s="112">
        <f>SUM($P$261:$P$275)</f>
        <v>0</v>
      </c>
      <c r="R260" s="112">
        <f>SUM($R$261:$R$275)</f>
        <v>3.0162</v>
      </c>
      <c r="T260" s="113">
        <f>SUM($T$261:$T$275)</f>
        <v>0</v>
      </c>
      <c r="AR260" s="108" t="s">
        <v>22</v>
      </c>
      <c r="AT260" s="108" t="s">
        <v>73</v>
      </c>
      <c r="AU260" s="108" t="s">
        <v>22</v>
      </c>
      <c r="AY260" s="108" t="s">
        <v>123</v>
      </c>
      <c r="BK260" s="114">
        <f>SUM($BK$261:$BK$275)</f>
        <v>0</v>
      </c>
    </row>
    <row r="261" spans="2:65" s="6" customFormat="1" ht="15.75" customHeight="1">
      <c r="B261" s="22"/>
      <c r="C261" s="117" t="s">
        <v>340</v>
      </c>
      <c r="D261" s="117" t="s">
        <v>125</v>
      </c>
      <c r="E261" s="118" t="s">
        <v>341</v>
      </c>
      <c r="F261" s="119" t="s">
        <v>342</v>
      </c>
      <c r="G261" s="120" t="s">
        <v>138</v>
      </c>
      <c r="H261" s="121">
        <v>10</v>
      </c>
      <c r="I261" s="122"/>
      <c r="J261" s="123">
        <f>ROUND($I$261*$H$261,2)</f>
        <v>0</v>
      </c>
      <c r="K261" s="119" t="s">
        <v>129</v>
      </c>
      <c r="L261" s="22"/>
      <c r="M261" s="124"/>
      <c r="N261" s="125" t="s">
        <v>45</v>
      </c>
      <c r="P261" s="126">
        <f>$O$261*$H$261</f>
        <v>0</v>
      </c>
      <c r="Q261" s="126">
        <v>0</v>
      </c>
      <c r="R261" s="126">
        <f>$Q$261*$H$261</f>
        <v>0</v>
      </c>
      <c r="S261" s="126">
        <v>0</v>
      </c>
      <c r="T261" s="127">
        <f>$S$261*$H$261</f>
        <v>0</v>
      </c>
      <c r="AR261" s="76" t="s">
        <v>130</v>
      </c>
      <c r="AT261" s="76" t="s">
        <v>125</v>
      </c>
      <c r="AU261" s="76" t="s">
        <v>82</v>
      </c>
      <c r="AY261" s="6" t="s">
        <v>123</v>
      </c>
      <c r="BE261" s="128">
        <f>IF($N$261="základní",$J$261,0)</f>
        <v>0</v>
      </c>
      <c r="BF261" s="128">
        <f>IF($N$261="snížená",$J$261,0)</f>
        <v>0</v>
      </c>
      <c r="BG261" s="128">
        <f>IF($N$261="zákl. přenesená",$J$261,0)</f>
        <v>0</v>
      </c>
      <c r="BH261" s="128">
        <f>IF($N$261="sníž. přenesená",$J$261,0)</f>
        <v>0</v>
      </c>
      <c r="BI261" s="128">
        <f>IF($N$261="nulová",$J$261,0)</f>
        <v>0</v>
      </c>
      <c r="BJ261" s="76" t="s">
        <v>22</v>
      </c>
      <c r="BK261" s="128">
        <f>ROUND($I$261*$H$261,2)</f>
        <v>0</v>
      </c>
      <c r="BL261" s="76" t="s">
        <v>130</v>
      </c>
      <c r="BM261" s="76" t="s">
        <v>343</v>
      </c>
    </row>
    <row r="262" spans="2:47" s="6" customFormat="1" ht="16.5" customHeight="1">
      <c r="B262" s="22"/>
      <c r="D262" s="129" t="s">
        <v>132</v>
      </c>
      <c r="F262" s="130" t="s">
        <v>344</v>
      </c>
      <c r="L262" s="22"/>
      <c r="M262" s="48"/>
      <c r="T262" s="49"/>
      <c r="AT262" s="6" t="s">
        <v>132</v>
      </c>
      <c r="AU262" s="6" t="s">
        <v>82</v>
      </c>
    </row>
    <row r="263" spans="2:51" s="6" customFormat="1" ht="15.75" customHeight="1">
      <c r="B263" s="131"/>
      <c r="D263" s="132" t="s">
        <v>134</v>
      </c>
      <c r="E263" s="133"/>
      <c r="F263" s="134" t="s">
        <v>167</v>
      </c>
      <c r="H263" s="135">
        <v>10</v>
      </c>
      <c r="L263" s="131"/>
      <c r="M263" s="136"/>
      <c r="T263" s="137"/>
      <c r="AT263" s="133" t="s">
        <v>134</v>
      </c>
      <c r="AU263" s="133" t="s">
        <v>82</v>
      </c>
      <c r="AV263" s="133" t="s">
        <v>82</v>
      </c>
      <c r="AW263" s="133" t="s">
        <v>95</v>
      </c>
      <c r="AX263" s="133" t="s">
        <v>22</v>
      </c>
      <c r="AY263" s="133" t="s">
        <v>123</v>
      </c>
    </row>
    <row r="264" spans="2:65" s="6" customFormat="1" ht="15.75" customHeight="1">
      <c r="B264" s="22"/>
      <c r="C264" s="117" t="s">
        <v>345</v>
      </c>
      <c r="D264" s="117" t="s">
        <v>125</v>
      </c>
      <c r="E264" s="118" t="s">
        <v>346</v>
      </c>
      <c r="F264" s="119" t="s">
        <v>347</v>
      </c>
      <c r="G264" s="120" t="s">
        <v>138</v>
      </c>
      <c r="H264" s="121">
        <v>10</v>
      </c>
      <c r="I264" s="122"/>
      <c r="J264" s="123">
        <f>ROUND($I$264*$H$264,2)</f>
        <v>0</v>
      </c>
      <c r="K264" s="119"/>
      <c r="L264" s="22"/>
      <c r="M264" s="124"/>
      <c r="N264" s="125" t="s">
        <v>45</v>
      </c>
      <c r="P264" s="126">
        <f>$O$264*$H$264</f>
        <v>0</v>
      </c>
      <c r="Q264" s="126">
        <v>0</v>
      </c>
      <c r="R264" s="126">
        <f>$Q$264*$H$264</f>
        <v>0</v>
      </c>
      <c r="S264" s="126">
        <v>0</v>
      </c>
      <c r="T264" s="127">
        <f>$S$264*$H$264</f>
        <v>0</v>
      </c>
      <c r="AR264" s="76" t="s">
        <v>130</v>
      </c>
      <c r="AT264" s="76" t="s">
        <v>125</v>
      </c>
      <c r="AU264" s="76" t="s">
        <v>82</v>
      </c>
      <c r="AY264" s="6" t="s">
        <v>123</v>
      </c>
      <c r="BE264" s="128">
        <f>IF($N$264="základní",$J$264,0)</f>
        <v>0</v>
      </c>
      <c r="BF264" s="128">
        <f>IF($N$264="snížená",$J$264,0)</f>
        <v>0</v>
      </c>
      <c r="BG264" s="128">
        <f>IF($N$264="zákl. přenesená",$J$264,0)</f>
        <v>0</v>
      </c>
      <c r="BH264" s="128">
        <f>IF($N$264="sníž. přenesená",$J$264,0)</f>
        <v>0</v>
      </c>
      <c r="BI264" s="128">
        <f>IF($N$264="nulová",$J$264,0)</f>
        <v>0</v>
      </c>
      <c r="BJ264" s="76" t="s">
        <v>22</v>
      </c>
      <c r="BK264" s="128">
        <f>ROUND($I$264*$H$264,2)</f>
        <v>0</v>
      </c>
      <c r="BL264" s="76" t="s">
        <v>130</v>
      </c>
      <c r="BM264" s="76" t="s">
        <v>348</v>
      </c>
    </row>
    <row r="265" spans="2:47" s="6" customFormat="1" ht="16.5" customHeight="1">
      <c r="B265" s="22"/>
      <c r="D265" s="129" t="s">
        <v>132</v>
      </c>
      <c r="F265" s="130" t="s">
        <v>349</v>
      </c>
      <c r="L265" s="22"/>
      <c r="M265" s="48"/>
      <c r="T265" s="49"/>
      <c r="AT265" s="6" t="s">
        <v>132</v>
      </c>
      <c r="AU265" s="6" t="s">
        <v>82</v>
      </c>
    </row>
    <row r="266" spans="2:51" s="6" customFormat="1" ht="15.75" customHeight="1">
      <c r="B266" s="131"/>
      <c r="D266" s="132" t="s">
        <v>134</v>
      </c>
      <c r="E266" s="133"/>
      <c r="F266" s="134" t="s">
        <v>350</v>
      </c>
      <c r="H266" s="135">
        <v>10</v>
      </c>
      <c r="L266" s="131"/>
      <c r="M266" s="136"/>
      <c r="T266" s="137"/>
      <c r="AT266" s="133" t="s">
        <v>134</v>
      </c>
      <c r="AU266" s="133" t="s">
        <v>82</v>
      </c>
      <c r="AV266" s="133" t="s">
        <v>82</v>
      </c>
      <c r="AW266" s="133" t="s">
        <v>95</v>
      </c>
      <c r="AX266" s="133" t="s">
        <v>22</v>
      </c>
      <c r="AY266" s="133" t="s">
        <v>123</v>
      </c>
    </row>
    <row r="267" spans="2:65" s="6" customFormat="1" ht="15.75" customHeight="1">
      <c r="B267" s="22"/>
      <c r="C267" s="117" t="s">
        <v>351</v>
      </c>
      <c r="D267" s="117" t="s">
        <v>125</v>
      </c>
      <c r="E267" s="118" t="s">
        <v>352</v>
      </c>
      <c r="F267" s="119" t="s">
        <v>353</v>
      </c>
      <c r="G267" s="120" t="s">
        <v>138</v>
      </c>
      <c r="H267" s="121">
        <v>10</v>
      </c>
      <c r="I267" s="122"/>
      <c r="J267" s="123">
        <f>ROUND($I$267*$H$267,2)</f>
        <v>0</v>
      </c>
      <c r="K267" s="119" t="s">
        <v>129</v>
      </c>
      <c r="L267" s="22"/>
      <c r="M267" s="124"/>
      <c r="N267" s="125" t="s">
        <v>45</v>
      </c>
      <c r="P267" s="126">
        <f>$O$267*$H$267</f>
        <v>0</v>
      </c>
      <c r="Q267" s="126">
        <v>0</v>
      </c>
      <c r="R267" s="126">
        <f>$Q$267*$H$267</f>
        <v>0</v>
      </c>
      <c r="S267" s="126">
        <v>0</v>
      </c>
      <c r="T267" s="127">
        <f>$S$267*$H$267</f>
        <v>0</v>
      </c>
      <c r="AR267" s="76" t="s">
        <v>130</v>
      </c>
      <c r="AT267" s="76" t="s">
        <v>125</v>
      </c>
      <c r="AU267" s="76" t="s">
        <v>82</v>
      </c>
      <c r="AY267" s="6" t="s">
        <v>123</v>
      </c>
      <c r="BE267" s="128">
        <f>IF($N$267="základní",$J$267,0)</f>
        <v>0</v>
      </c>
      <c r="BF267" s="128">
        <f>IF($N$267="snížená",$J$267,0)</f>
        <v>0</v>
      </c>
      <c r="BG267" s="128">
        <f>IF($N$267="zákl. přenesená",$J$267,0)</f>
        <v>0</v>
      </c>
      <c r="BH267" s="128">
        <f>IF($N$267="sníž. přenesená",$J$267,0)</f>
        <v>0</v>
      </c>
      <c r="BI267" s="128">
        <f>IF($N$267="nulová",$J$267,0)</f>
        <v>0</v>
      </c>
      <c r="BJ267" s="76" t="s">
        <v>22</v>
      </c>
      <c r="BK267" s="128">
        <f>ROUND($I$267*$H$267,2)</f>
        <v>0</v>
      </c>
      <c r="BL267" s="76" t="s">
        <v>130</v>
      </c>
      <c r="BM267" s="76" t="s">
        <v>354</v>
      </c>
    </row>
    <row r="268" spans="2:47" s="6" customFormat="1" ht="16.5" customHeight="1">
      <c r="B268" s="22"/>
      <c r="D268" s="129" t="s">
        <v>132</v>
      </c>
      <c r="F268" s="130" t="s">
        <v>355</v>
      </c>
      <c r="L268" s="22"/>
      <c r="M268" s="48"/>
      <c r="T268" s="49"/>
      <c r="AT268" s="6" t="s">
        <v>132</v>
      </c>
      <c r="AU268" s="6" t="s">
        <v>82</v>
      </c>
    </row>
    <row r="269" spans="2:51" s="6" customFormat="1" ht="15.75" customHeight="1">
      <c r="B269" s="131"/>
      <c r="D269" s="132" t="s">
        <v>134</v>
      </c>
      <c r="E269" s="133"/>
      <c r="F269" s="134" t="s">
        <v>167</v>
      </c>
      <c r="H269" s="135">
        <v>10</v>
      </c>
      <c r="L269" s="131"/>
      <c r="M269" s="136"/>
      <c r="T269" s="137"/>
      <c r="AT269" s="133" t="s">
        <v>134</v>
      </c>
      <c r="AU269" s="133" t="s">
        <v>82</v>
      </c>
      <c r="AV269" s="133" t="s">
        <v>82</v>
      </c>
      <c r="AW269" s="133" t="s">
        <v>95</v>
      </c>
      <c r="AX269" s="133" t="s">
        <v>22</v>
      </c>
      <c r="AY269" s="133" t="s">
        <v>123</v>
      </c>
    </row>
    <row r="270" spans="2:65" s="6" customFormat="1" ht="15.75" customHeight="1">
      <c r="B270" s="22"/>
      <c r="C270" s="117" t="s">
        <v>356</v>
      </c>
      <c r="D270" s="117" t="s">
        <v>125</v>
      </c>
      <c r="E270" s="118" t="s">
        <v>357</v>
      </c>
      <c r="F270" s="119" t="s">
        <v>358</v>
      </c>
      <c r="G270" s="120" t="s">
        <v>138</v>
      </c>
      <c r="H270" s="121">
        <v>10</v>
      </c>
      <c r="I270" s="122"/>
      <c r="J270" s="123">
        <f>ROUND($I$270*$H$270,2)</f>
        <v>0</v>
      </c>
      <c r="K270" s="119" t="s">
        <v>129</v>
      </c>
      <c r="L270" s="22"/>
      <c r="M270" s="124"/>
      <c r="N270" s="125" t="s">
        <v>45</v>
      </c>
      <c r="P270" s="126">
        <f>$O$270*$H$270</f>
        <v>0</v>
      </c>
      <c r="Q270" s="126">
        <v>0.10362</v>
      </c>
      <c r="R270" s="126">
        <f>$Q$270*$H$270</f>
        <v>1.0362</v>
      </c>
      <c r="S270" s="126">
        <v>0</v>
      </c>
      <c r="T270" s="127">
        <f>$S$270*$H$270</f>
        <v>0</v>
      </c>
      <c r="AR270" s="76" t="s">
        <v>130</v>
      </c>
      <c r="AT270" s="76" t="s">
        <v>125</v>
      </c>
      <c r="AU270" s="76" t="s">
        <v>82</v>
      </c>
      <c r="AY270" s="6" t="s">
        <v>123</v>
      </c>
      <c r="BE270" s="128">
        <f>IF($N$270="základní",$J$270,0)</f>
        <v>0</v>
      </c>
      <c r="BF270" s="128">
        <f>IF($N$270="snížená",$J$270,0)</f>
        <v>0</v>
      </c>
      <c r="BG270" s="128">
        <f>IF($N$270="zákl. přenesená",$J$270,0)</f>
        <v>0</v>
      </c>
      <c r="BH270" s="128">
        <f>IF($N$270="sníž. přenesená",$J$270,0)</f>
        <v>0</v>
      </c>
      <c r="BI270" s="128">
        <f>IF($N$270="nulová",$J$270,0)</f>
        <v>0</v>
      </c>
      <c r="BJ270" s="76" t="s">
        <v>22</v>
      </c>
      <c r="BK270" s="128">
        <f>ROUND($I$270*$H$270,2)</f>
        <v>0</v>
      </c>
      <c r="BL270" s="76" t="s">
        <v>130</v>
      </c>
      <c r="BM270" s="76" t="s">
        <v>359</v>
      </c>
    </row>
    <row r="271" spans="2:47" s="6" customFormat="1" ht="38.25" customHeight="1">
      <c r="B271" s="22"/>
      <c r="D271" s="129" t="s">
        <v>132</v>
      </c>
      <c r="F271" s="130" t="s">
        <v>360</v>
      </c>
      <c r="L271" s="22"/>
      <c r="M271" s="48"/>
      <c r="T271" s="49"/>
      <c r="AT271" s="6" t="s">
        <v>132</v>
      </c>
      <c r="AU271" s="6" t="s">
        <v>82</v>
      </c>
    </row>
    <row r="272" spans="2:51" s="6" customFormat="1" ht="15.75" customHeight="1">
      <c r="B272" s="131"/>
      <c r="D272" s="132" t="s">
        <v>134</v>
      </c>
      <c r="E272" s="133"/>
      <c r="F272" s="134" t="s">
        <v>167</v>
      </c>
      <c r="H272" s="135">
        <v>10</v>
      </c>
      <c r="L272" s="131"/>
      <c r="M272" s="136"/>
      <c r="T272" s="137"/>
      <c r="AT272" s="133" t="s">
        <v>134</v>
      </c>
      <c r="AU272" s="133" t="s">
        <v>82</v>
      </c>
      <c r="AV272" s="133" t="s">
        <v>82</v>
      </c>
      <c r="AW272" s="133" t="s">
        <v>95</v>
      </c>
      <c r="AX272" s="133" t="s">
        <v>22</v>
      </c>
      <c r="AY272" s="133" t="s">
        <v>123</v>
      </c>
    </row>
    <row r="273" spans="2:65" s="6" customFormat="1" ht="15.75" customHeight="1">
      <c r="B273" s="22"/>
      <c r="C273" s="150" t="s">
        <v>361</v>
      </c>
      <c r="D273" s="150" t="s">
        <v>257</v>
      </c>
      <c r="E273" s="151" t="s">
        <v>362</v>
      </c>
      <c r="F273" s="152" t="s">
        <v>363</v>
      </c>
      <c r="G273" s="153" t="s">
        <v>138</v>
      </c>
      <c r="H273" s="154">
        <v>11</v>
      </c>
      <c r="I273" s="155"/>
      <c r="J273" s="156">
        <f>ROUND($I$273*$H$273,2)</f>
        <v>0</v>
      </c>
      <c r="K273" s="152" t="s">
        <v>129</v>
      </c>
      <c r="L273" s="157"/>
      <c r="M273" s="158"/>
      <c r="N273" s="159" t="s">
        <v>45</v>
      </c>
      <c r="P273" s="126">
        <f>$O$273*$H$273</f>
        <v>0</v>
      </c>
      <c r="Q273" s="126">
        <v>0.18</v>
      </c>
      <c r="R273" s="126">
        <f>$Q$273*$H$273</f>
        <v>1.98</v>
      </c>
      <c r="S273" s="126">
        <v>0</v>
      </c>
      <c r="T273" s="127">
        <f>$S$273*$H$273</f>
        <v>0</v>
      </c>
      <c r="AR273" s="76" t="s">
        <v>187</v>
      </c>
      <c r="AT273" s="76" t="s">
        <v>257</v>
      </c>
      <c r="AU273" s="76" t="s">
        <v>82</v>
      </c>
      <c r="AY273" s="6" t="s">
        <v>123</v>
      </c>
      <c r="BE273" s="128">
        <f>IF($N$273="základní",$J$273,0)</f>
        <v>0</v>
      </c>
      <c r="BF273" s="128">
        <f>IF($N$273="snížená",$J$273,0)</f>
        <v>0</v>
      </c>
      <c r="BG273" s="128">
        <f>IF($N$273="zákl. přenesená",$J$273,0)</f>
        <v>0</v>
      </c>
      <c r="BH273" s="128">
        <f>IF($N$273="sníž. přenesená",$J$273,0)</f>
        <v>0</v>
      </c>
      <c r="BI273" s="128">
        <f>IF($N$273="nulová",$J$273,0)</f>
        <v>0</v>
      </c>
      <c r="BJ273" s="76" t="s">
        <v>22</v>
      </c>
      <c r="BK273" s="128">
        <f>ROUND($I$273*$H$273,2)</f>
        <v>0</v>
      </c>
      <c r="BL273" s="76" t="s">
        <v>130</v>
      </c>
      <c r="BM273" s="76" t="s">
        <v>364</v>
      </c>
    </row>
    <row r="274" spans="2:47" s="6" customFormat="1" ht="16.5" customHeight="1">
      <c r="B274" s="22"/>
      <c r="D274" s="129" t="s">
        <v>132</v>
      </c>
      <c r="F274" s="130" t="s">
        <v>365</v>
      </c>
      <c r="L274" s="22"/>
      <c r="M274" s="48"/>
      <c r="T274" s="49"/>
      <c r="AT274" s="6" t="s">
        <v>132</v>
      </c>
      <c r="AU274" s="6" t="s">
        <v>82</v>
      </c>
    </row>
    <row r="275" spans="2:51" s="6" customFormat="1" ht="15.75" customHeight="1">
      <c r="B275" s="131"/>
      <c r="D275" s="132" t="s">
        <v>134</v>
      </c>
      <c r="E275" s="133"/>
      <c r="F275" s="134" t="s">
        <v>366</v>
      </c>
      <c r="H275" s="135">
        <v>11</v>
      </c>
      <c r="L275" s="131"/>
      <c r="M275" s="136"/>
      <c r="T275" s="137"/>
      <c r="AT275" s="133" t="s">
        <v>134</v>
      </c>
      <c r="AU275" s="133" t="s">
        <v>82</v>
      </c>
      <c r="AV275" s="133" t="s">
        <v>82</v>
      </c>
      <c r="AW275" s="133" t="s">
        <v>95</v>
      </c>
      <c r="AX275" s="133" t="s">
        <v>22</v>
      </c>
      <c r="AY275" s="133" t="s">
        <v>123</v>
      </c>
    </row>
    <row r="276" spans="2:63" s="106" customFormat="1" ht="30.75" customHeight="1">
      <c r="B276" s="107"/>
      <c r="D276" s="108" t="s">
        <v>73</v>
      </c>
      <c r="E276" s="115" t="s">
        <v>192</v>
      </c>
      <c r="F276" s="115" t="s">
        <v>367</v>
      </c>
      <c r="J276" s="116">
        <f>$BK$276</f>
        <v>0</v>
      </c>
      <c r="L276" s="107"/>
      <c r="M276" s="111"/>
      <c r="P276" s="112">
        <f>SUM($P$277:$P$358)</f>
        <v>0</v>
      </c>
      <c r="R276" s="112">
        <f>SUM($R$277:$R$358)</f>
        <v>116.51321339</v>
      </c>
      <c r="T276" s="113">
        <f>SUM($T$277:$T$358)</f>
        <v>7.998</v>
      </c>
      <c r="AR276" s="108" t="s">
        <v>22</v>
      </c>
      <c r="AT276" s="108" t="s">
        <v>73</v>
      </c>
      <c r="AU276" s="108" t="s">
        <v>22</v>
      </c>
      <c r="AY276" s="108" t="s">
        <v>123</v>
      </c>
      <c r="BK276" s="114">
        <f>SUM($BK$277:$BK$358)</f>
        <v>0</v>
      </c>
    </row>
    <row r="277" spans="2:65" s="6" customFormat="1" ht="15.75" customHeight="1">
      <c r="B277" s="22"/>
      <c r="C277" s="117" t="s">
        <v>368</v>
      </c>
      <c r="D277" s="117" t="s">
        <v>125</v>
      </c>
      <c r="E277" s="118" t="s">
        <v>369</v>
      </c>
      <c r="F277" s="119" t="s">
        <v>370</v>
      </c>
      <c r="G277" s="120" t="s">
        <v>281</v>
      </c>
      <c r="H277" s="121">
        <v>110.294</v>
      </c>
      <c r="I277" s="122"/>
      <c r="J277" s="123">
        <f>ROUND($I$277*$H$277,2)</f>
        <v>0</v>
      </c>
      <c r="K277" s="119" t="s">
        <v>129</v>
      </c>
      <c r="L277" s="22"/>
      <c r="M277" s="124"/>
      <c r="N277" s="125" t="s">
        <v>45</v>
      </c>
      <c r="P277" s="126">
        <f>$O$277*$H$277</f>
        <v>0</v>
      </c>
      <c r="Q277" s="126">
        <v>0.10095</v>
      </c>
      <c r="R277" s="126">
        <f>$Q$277*$H$277</f>
        <v>11.1341793</v>
      </c>
      <c r="S277" s="126">
        <v>0</v>
      </c>
      <c r="T277" s="127">
        <f>$S$277*$H$277</f>
        <v>0</v>
      </c>
      <c r="AR277" s="76" t="s">
        <v>130</v>
      </c>
      <c r="AT277" s="76" t="s">
        <v>125</v>
      </c>
      <c r="AU277" s="76" t="s">
        <v>82</v>
      </c>
      <c r="AY277" s="6" t="s">
        <v>123</v>
      </c>
      <c r="BE277" s="128">
        <f>IF($N$277="základní",$J$277,0)</f>
        <v>0</v>
      </c>
      <c r="BF277" s="128">
        <f>IF($N$277="snížená",$J$277,0)</f>
        <v>0</v>
      </c>
      <c r="BG277" s="128">
        <f>IF($N$277="zákl. přenesená",$J$277,0)</f>
        <v>0</v>
      </c>
      <c r="BH277" s="128">
        <f>IF($N$277="sníž. přenesená",$J$277,0)</f>
        <v>0</v>
      </c>
      <c r="BI277" s="128">
        <f>IF($N$277="nulová",$J$277,0)</f>
        <v>0</v>
      </c>
      <c r="BJ277" s="76" t="s">
        <v>22</v>
      </c>
      <c r="BK277" s="128">
        <f>ROUND($I$277*$H$277,2)</f>
        <v>0</v>
      </c>
      <c r="BL277" s="76" t="s">
        <v>130</v>
      </c>
      <c r="BM277" s="76" t="s">
        <v>371</v>
      </c>
    </row>
    <row r="278" spans="2:47" s="6" customFormat="1" ht="27" customHeight="1">
      <c r="B278" s="22"/>
      <c r="D278" s="129" t="s">
        <v>132</v>
      </c>
      <c r="F278" s="130" t="s">
        <v>372</v>
      </c>
      <c r="L278" s="22"/>
      <c r="M278" s="48"/>
      <c r="T278" s="49"/>
      <c r="AT278" s="6" t="s">
        <v>132</v>
      </c>
      <c r="AU278" s="6" t="s">
        <v>82</v>
      </c>
    </row>
    <row r="279" spans="2:51" s="6" customFormat="1" ht="15.75" customHeight="1">
      <c r="B279" s="131"/>
      <c r="D279" s="132" t="s">
        <v>134</v>
      </c>
      <c r="E279" s="133"/>
      <c r="F279" s="134" t="s">
        <v>373</v>
      </c>
      <c r="H279" s="135">
        <v>10.646</v>
      </c>
      <c r="L279" s="131"/>
      <c r="M279" s="136"/>
      <c r="T279" s="137"/>
      <c r="AT279" s="133" t="s">
        <v>134</v>
      </c>
      <c r="AU279" s="133" t="s">
        <v>82</v>
      </c>
      <c r="AV279" s="133" t="s">
        <v>82</v>
      </c>
      <c r="AW279" s="133" t="s">
        <v>95</v>
      </c>
      <c r="AX279" s="133" t="s">
        <v>74</v>
      </c>
      <c r="AY279" s="133" t="s">
        <v>123</v>
      </c>
    </row>
    <row r="280" spans="2:51" s="6" customFormat="1" ht="15.75" customHeight="1">
      <c r="B280" s="138"/>
      <c r="D280" s="132" t="s">
        <v>134</v>
      </c>
      <c r="E280" s="139"/>
      <c r="F280" s="140" t="s">
        <v>161</v>
      </c>
      <c r="H280" s="141">
        <v>10.646</v>
      </c>
      <c r="L280" s="138"/>
      <c r="M280" s="142"/>
      <c r="T280" s="143"/>
      <c r="AT280" s="139" t="s">
        <v>134</v>
      </c>
      <c r="AU280" s="139" t="s">
        <v>82</v>
      </c>
      <c r="AV280" s="139" t="s">
        <v>142</v>
      </c>
      <c r="AW280" s="139" t="s">
        <v>95</v>
      </c>
      <c r="AX280" s="139" t="s">
        <v>74</v>
      </c>
      <c r="AY280" s="139" t="s">
        <v>123</v>
      </c>
    </row>
    <row r="281" spans="2:51" s="6" customFormat="1" ht="15.75" customHeight="1">
      <c r="B281" s="131"/>
      <c r="D281" s="132" t="s">
        <v>134</v>
      </c>
      <c r="E281" s="133"/>
      <c r="F281" s="134"/>
      <c r="H281" s="135">
        <v>0</v>
      </c>
      <c r="L281" s="131"/>
      <c r="M281" s="136"/>
      <c r="T281" s="137"/>
      <c r="AT281" s="133" t="s">
        <v>134</v>
      </c>
      <c r="AU281" s="133" t="s">
        <v>82</v>
      </c>
      <c r="AV281" s="133" t="s">
        <v>82</v>
      </c>
      <c r="AW281" s="133" t="s">
        <v>95</v>
      </c>
      <c r="AX281" s="133" t="s">
        <v>74</v>
      </c>
      <c r="AY281" s="133" t="s">
        <v>123</v>
      </c>
    </row>
    <row r="282" spans="2:51" s="6" customFormat="1" ht="15.75" customHeight="1">
      <c r="B282" s="131"/>
      <c r="D282" s="132" t="s">
        <v>134</v>
      </c>
      <c r="E282" s="133"/>
      <c r="F282" s="134" t="s">
        <v>374</v>
      </c>
      <c r="H282" s="135">
        <v>22.496</v>
      </c>
      <c r="L282" s="131"/>
      <c r="M282" s="136"/>
      <c r="T282" s="137"/>
      <c r="AT282" s="133" t="s">
        <v>134</v>
      </c>
      <c r="AU282" s="133" t="s">
        <v>82</v>
      </c>
      <c r="AV282" s="133" t="s">
        <v>82</v>
      </c>
      <c r="AW282" s="133" t="s">
        <v>95</v>
      </c>
      <c r="AX282" s="133" t="s">
        <v>74</v>
      </c>
      <c r="AY282" s="133" t="s">
        <v>123</v>
      </c>
    </row>
    <row r="283" spans="2:51" s="6" customFormat="1" ht="15.75" customHeight="1">
      <c r="B283" s="131"/>
      <c r="D283" s="132" t="s">
        <v>134</v>
      </c>
      <c r="E283" s="133"/>
      <c r="F283" s="134" t="s">
        <v>375</v>
      </c>
      <c r="H283" s="135">
        <v>9.425</v>
      </c>
      <c r="L283" s="131"/>
      <c r="M283" s="136"/>
      <c r="T283" s="137"/>
      <c r="AT283" s="133" t="s">
        <v>134</v>
      </c>
      <c r="AU283" s="133" t="s">
        <v>82</v>
      </c>
      <c r="AV283" s="133" t="s">
        <v>82</v>
      </c>
      <c r="AW283" s="133" t="s">
        <v>95</v>
      </c>
      <c r="AX283" s="133" t="s">
        <v>74</v>
      </c>
      <c r="AY283" s="133" t="s">
        <v>123</v>
      </c>
    </row>
    <row r="284" spans="2:51" s="6" customFormat="1" ht="15.75" customHeight="1">
      <c r="B284" s="131"/>
      <c r="D284" s="132" t="s">
        <v>134</v>
      </c>
      <c r="E284" s="133"/>
      <c r="F284" s="134" t="s">
        <v>376</v>
      </c>
      <c r="H284" s="135">
        <v>16.186</v>
      </c>
      <c r="L284" s="131"/>
      <c r="M284" s="136"/>
      <c r="T284" s="137"/>
      <c r="AT284" s="133" t="s">
        <v>134</v>
      </c>
      <c r="AU284" s="133" t="s">
        <v>82</v>
      </c>
      <c r="AV284" s="133" t="s">
        <v>82</v>
      </c>
      <c r="AW284" s="133" t="s">
        <v>95</v>
      </c>
      <c r="AX284" s="133" t="s">
        <v>74</v>
      </c>
      <c r="AY284" s="133" t="s">
        <v>123</v>
      </c>
    </row>
    <row r="285" spans="2:51" s="6" customFormat="1" ht="15.75" customHeight="1">
      <c r="B285" s="131"/>
      <c r="D285" s="132" t="s">
        <v>134</v>
      </c>
      <c r="E285" s="133"/>
      <c r="F285" s="134" t="s">
        <v>377</v>
      </c>
      <c r="H285" s="135">
        <v>17.829</v>
      </c>
      <c r="L285" s="131"/>
      <c r="M285" s="136"/>
      <c r="T285" s="137"/>
      <c r="AT285" s="133" t="s">
        <v>134</v>
      </c>
      <c r="AU285" s="133" t="s">
        <v>82</v>
      </c>
      <c r="AV285" s="133" t="s">
        <v>82</v>
      </c>
      <c r="AW285" s="133" t="s">
        <v>95</v>
      </c>
      <c r="AX285" s="133" t="s">
        <v>74</v>
      </c>
      <c r="AY285" s="133" t="s">
        <v>123</v>
      </c>
    </row>
    <row r="286" spans="2:51" s="6" customFormat="1" ht="15.75" customHeight="1">
      <c r="B286" s="131"/>
      <c r="D286" s="132" t="s">
        <v>134</v>
      </c>
      <c r="E286" s="133"/>
      <c r="F286" s="134" t="s">
        <v>378</v>
      </c>
      <c r="H286" s="135">
        <v>33.712</v>
      </c>
      <c r="L286" s="131"/>
      <c r="M286" s="136"/>
      <c r="T286" s="137"/>
      <c r="AT286" s="133" t="s">
        <v>134</v>
      </c>
      <c r="AU286" s="133" t="s">
        <v>82</v>
      </c>
      <c r="AV286" s="133" t="s">
        <v>82</v>
      </c>
      <c r="AW286" s="133" t="s">
        <v>95</v>
      </c>
      <c r="AX286" s="133" t="s">
        <v>74</v>
      </c>
      <c r="AY286" s="133" t="s">
        <v>123</v>
      </c>
    </row>
    <row r="287" spans="2:51" s="6" customFormat="1" ht="15.75" customHeight="1">
      <c r="B287" s="138"/>
      <c r="D287" s="132" t="s">
        <v>134</v>
      </c>
      <c r="E287" s="139"/>
      <c r="F287" s="140" t="s">
        <v>161</v>
      </c>
      <c r="H287" s="141">
        <v>99.648</v>
      </c>
      <c r="L287" s="138"/>
      <c r="M287" s="142"/>
      <c r="T287" s="143"/>
      <c r="AT287" s="139" t="s">
        <v>134</v>
      </c>
      <c r="AU287" s="139" t="s">
        <v>82</v>
      </c>
      <c r="AV287" s="139" t="s">
        <v>142</v>
      </c>
      <c r="AW287" s="139" t="s">
        <v>95</v>
      </c>
      <c r="AX287" s="139" t="s">
        <v>74</v>
      </c>
      <c r="AY287" s="139" t="s">
        <v>123</v>
      </c>
    </row>
    <row r="288" spans="2:51" s="6" customFormat="1" ht="15.75" customHeight="1">
      <c r="B288" s="131"/>
      <c r="D288" s="132" t="s">
        <v>134</v>
      </c>
      <c r="E288" s="133"/>
      <c r="F288" s="134"/>
      <c r="H288" s="135">
        <v>0</v>
      </c>
      <c r="L288" s="131"/>
      <c r="M288" s="136"/>
      <c r="T288" s="137"/>
      <c r="AT288" s="133" t="s">
        <v>134</v>
      </c>
      <c r="AU288" s="133" t="s">
        <v>82</v>
      </c>
      <c r="AV288" s="133" t="s">
        <v>82</v>
      </c>
      <c r="AW288" s="133" t="s">
        <v>95</v>
      </c>
      <c r="AX288" s="133" t="s">
        <v>74</v>
      </c>
      <c r="AY288" s="133" t="s">
        <v>123</v>
      </c>
    </row>
    <row r="289" spans="2:51" s="6" customFormat="1" ht="15.75" customHeight="1">
      <c r="B289" s="144"/>
      <c r="D289" s="132" t="s">
        <v>134</v>
      </c>
      <c r="E289" s="145"/>
      <c r="F289" s="146" t="s">
        <v>162</v>
      </c>
      <c r="H289" s="147">
        <v>110.294</v>
      </c>
      <c r="L289" s="144"/>
      <c r="M289" s="148"/>
      <c r="T289" s="149"/>
      <c r="AT289" s="145" t="s">
        <v>134</v>
      </c>
      <c r="AU289" s="145" t="s">
        <v>82</v>
      </c>
      <c r="AV289" s="145" t="s">
        <v>130</v>
      </c>
      <c r="AW289" s="145" t="s">
        <v>95</v>
      </c>
      <c r="AX289" s="145" t="s">
        <v>22</v>
      </c>
      <c r="AY289" s="145" t="s">
        <v>123</v>
      </c>
    </row>
    <row r="290" spans="2:65" s="6" customFormat="1" ht="15.75" customHeight="1">
      <c r="B290" s="22"/>
      <c r="C290" s="150" t="s">
        <v>379</v>
      </c>
      <c r="D290" s="150" t="s">
        <v>257</v>
      </c>
      <c r="E290" s="151" t="s">
        <v>380</v>
      </c>
      <c r="F290" s="152" t="s">
        <v>381</v>
      </c>
      <c r="G290" s="153" t="s">
        <v>284</v>
      </c>
      <c r="H290" s="154">
        <v>232</v>
      </c>
      <c r="I290" s="155"/>
      <c r="J290" s="156">
        <f>ROUND($I$290*$H$290,2)</f>
        <v>0</v>
      </c>
      <c r="K290" s="152" t="s">
        <v>129</v>
      </c>
      <c r="L290" s="157"/>
      <c r="M290" s="158"/>
      <c r="N290" s="159" t="s">
        <v>45</v>
      </c>
      <c r="P290" s="126">
        <f>$O$290*$H$290</f>
        <v>0</v>
      </c>
      <c r="Q290" s="126">
        <v>0.01</v>
      </c>
      <c r="R290" s="126">
        <f>$Q$290*$H$290</f>
        <v>2.32</v>
      </c>
      <c r="S290" s="126">
        <v>0</v>
      </c>
      <c r="T290" s="127">
        <f>$S$290*$H$290</f>
        <v>0</v>
      </c>
      <c r="AR290" s="76" t="s">
        <v>187</v>
      </c>
      <c r="AT290" s="76" t="s">
        <v>257</v>
      </c>
      <c r="AU290" s="76" t="s">
        <v>82</v>
      </c>
      <c r="AY290" s="6" t="s">
        <v>123</v>
      </c>
      <c r="BE290" s="128">
        <f>IF($N$290="základní",$J$290,0)</f>
        <v>0</v>
      </c>
      <c r="BF290" s="128">
        <f>IF($N$290="snížená",$J$290,0)</f>
        <v>0</v>
      </c>
      <c r="BG290" s="128">
        <f>IF($N$290="zákl. přenesená",$J$290,0)</f>
        <v>0</v>
      </c>
      <c r="BH290" s="128">
        <f>IF($N$290="sníž. přenesená",$J$290,0)</f>
        <v>0</v>
      </c>
      <c r="BI290" s="128">
        <f>IF($N$290="nulová",$J$290,0)</f>
        <v>0</v>
      </c>
      <c r="BJ290" s="76" t="s">
        <v>22</v>
      </c>
      <c r="BK290" s="128">
        <f>ROUND($I$290*$H$290,2)</f>
        <v>0</v>
      </c>
      <c r="BL290" s="76" t="s">
        <v>130</v>
      </c>
      <c r="BM290" s="76" t="s">
        <v>382</v>
      </c>
    </row>
    <row r="291" spans="2:47" s="6" customFormat="1" ht="16.5" customHeight="1">
      <c r="B291" s="22"/>
      <c r="D291" s="129" t="s">
        <v>132</v>
      </c>
      <c r="F291" s="130" t="s">
        <v>383</v>
      </c>
      <c r="L291" s="22"/>
      <c r="M291" s="48"/>
      <c r="T291" s="49"/>
      <c r="AT291" s="6" t="s">
        <v>132</v>
      </c>
      <c r="AU291" s="6" t="s">
        <v>82</v>
      </c>
    </row>
    <row r="292" spans="2:51" s="6" customFormat="1" ht="15.75" customHeight="1">
      <c r="B292" s="131"/>
      <c r="D292" s="132" t="s">
        <v>134</v>
      </c>
      <c r="E292" s="133"/>
      <c r="F292" s="134" t="s">
        <v>384</v>
      </c>
      <c r="H292" s="135">
        <v>231.617</v>
      </c>
      <c r="L292" s="131"/>
      <c r="M292" s="136"/>
      <c r="T292" s="137"/>
      <c r="AT292" s="133" t="s">
        <v>134</v>
      </c>
      <c r="AU292" s="133" t="s">
        <v>82</v>
      </c>
      <c r="AV292" s="133" t="s">
        <v>82</v>
      </c>
      <c r="AW292" s="133" t="s">
        <v>95</v>
      </c>
      <c r="AX292" s="133" t="s">
        <v>74</v>
      </c>
      <c r="AY292" s="133" t="s">
        <v>123</v>
      </c>
    </row>
    <row r="293" spans="2:51" s="6" customFormat="1" ht="15.75" customHeight="1">
      <c r="B293" s="131"/>
      <c r="D293" s="132" t="s">
        <v>134</v>
      </c>
      <c r="E293" s="133"/>
      <c r="F293" s="134" t="s">
        <v>385</v>
      </c>
      <c r="H293" s="135">
        <v>232</v>
      </c>
      <c r="L293" s="131"/>
      <c r="M293" s="136"/>
      <c r="T293" s="137"/>
      <c r="AT293" s="133" t="s">
        <v>134</v>
      </c>
      <c r="AU293" s="133" t="s">
        <v>82</v>
      </c>
      <c r="AV293" s="133" t="s">
        <v>82</v>
      </c>
      <c r="AW293" s="133" t="s">
        <v>95</v>
      </c>
      <c r="AX293" s="133" t="s">
        <v>22</v>
      </c>
      <c r="AY293" s="133" t="s">
        <v>123</v>
      </c>
    </row>
    <row r="294" spans="2:65" s="6" customFormat="1" ht="15.75" customHeight="1">
      <c r="B294" s="22"/>
      <c r="C294" s="117" t="s">
        <v>386</v>
      </c>
      <c r="D294" s="117" t="s">
        <v>125</v>
      </c>
      <c r="E294" s="118" t="s">
        <v>387</v>
      </c>
      <c r="F294" s="119" t="s">
        <v>388</v>
      </c>
      <c r="G294" s="120" t="s">
        <v>171</v>
      </c>
      <c r="H294" s="121">
        <v>6.618</v>
      </c>
      <c r="I294" s="122"/>
      <c r="J294" s="123">
        <f>ROUND($I$294*$H$294,2)</f>
        <v>0</v>
      </c>
      <c r="K294" s="119" t="s">
        <v>129</v>
      </c>
      <c r="L294" s="22"/>
      <c r="M294" s="124"/>
      <c r="N294" s="125" t="s">
        <v>45</v>
      </c>
      <c r="P294" s="126">
        <f>$O$294*$H$294</f>
        <v>0</v>
      </c>
      <c r="Q294" s="126">
        <v>2.25634</v>
      </c>
      <c r="R294" s="126">
        <f>$Q$294*$H$294</f>
        <v>14.93245812</v>
      </c>
      <c r="S294" s="126">
        <v>0</v>
      </c>
      <c r="T294" s="127">
        <f>$S$294*$H$294</f>
        <v>0</v>
      </c>
      <c r="AR294" s="76" t="s">
        <v>130</v>
      </c>
      <c r="AT294" s="76" t="s">
        <v>125</v>
      </c>
      <c r="AU294" s="76" t="s">
        <v>82</v>
      </c>
      <c r="AY294" s="6" t="s">
        <v>123</v>
      </c>
      <c r="BE294" s="128">
        <f>IF($N$294="základní",$J$294,0)</f>
        <v>0</v>
      </c>
      <c r="BF294" s="128">
        <f>IF($N$294="snížená",$J$294,0)</f>
        <v>0</v>
      </c>
      <c r="BG294" s="128">
        <f>IF($N$294="zákl. přenesená",$J$294,0)</f>
        <v>0</v>
      </c>
      <c r="BH294" s="128">
        <f>IF($N$294="sníž. přenesená",$J$294,0)</f>
        <v>0</v>
      </c>
      <c r="BI294" s="128">
        <f>IF($N$294="nulová",$J$294,0)</f>
        <v>0</v>
      </c>
      <c r="BJ294" s="76" t="s">
        <v>22</v>
      </c>
      <c r="BK294" s="128">
        <f>ROUND($I$294*$H$294,2)</f>
        <v>0</v>
      </c>
      <c r="BL294" s="76" t="s">
        <v>130</v>
      </c>
      <c r="BM294" s="76" t="s">
        <v>389</v>
      </c>
    </row>
    <row r="295" spans="2:47" s="6" customFormat="1" ht="16.5" customHeight="1">
      <c r="B295" s="22"/>
      <c r="D295" s="129" t="s">
        <v>132</v>
      </c>
      <c r="F295" s="130" t="s">
        <v>390</v>
      </c>
      <c r="L295" s="22"/>
      <c r="M295" s="48"/>
      <c r="T295" s="49"/>
      <c r="AT295" s="6" t="s">
        <v>132</v>
      </c>
      <c r="AU295" s="6" t="s">
        <v>82</v>
      </c>
    </row>
    <row r="296" spans="2:51" s="6" customFormat="1" ht="15.75" customHeight="1">
      <c r="B296" s="131"/>
      <c r="D296" s="132" t="s">
        <v>134</v>
      </c>
      <c r="E296" s="133"/>
      <c r="F296" s="134" t="s">
        <v>391</v>
      </c>
      <c r="H296" s="135">
        <v>6.618</v>
      </c>
      <c r="L296" s="131"/>
      <c r="M296" s="136"/>
      <c r="T296" s="137"/>
      <c r="AT296" s="133" t="s">
        <v>134</v>
      </c>
      <c r="AU296" s="133" t="s">
        <v>82</v>
      </c>
      <c r="AV296" s="133" t="s">
        <v>82</v>
      </c>
      <c r="AW296" s="133" t="s">
        <v>95</v>
      </c>
      <c r="AX296" s="133" t="s">
        <v>22</v>
      </c>
      <c r="AY296" s="133" t="s">
        <v>123</v>
      </c>
    </row>
    <row r="297" spans="2:65" s="6" customFormat="1" ht="15.75" customHeight="1">
      <c r="B297" s="22"/>
      <c r="C297" s="117" t="s">
        <v>392</v>
      </c>
      <c r="D297" s="117" t="s">
        <v>125</v>
      </c>
      <c r="E297" s="118" t="s">
        <v>393</v>
      </c>
      <c r="F297" s="119" t="s">
        <v>394</v>
      </c>
      <c r="G297" s="120" t="s">
        <v>284</v>
      </c>
      <c r="H297" s="121">
        <v>1</v>
      </c>
      <c r="I297" s="122"/>
      <c r="J297" s="123">
        <f>ROUND($I$297*$H$297,2)</f>
        <v>0</v>
      </c>
      <c r="K297" s="119"/>
      <c r="L297" s="22"/>
      <c r="M297" s="124"/>
      <c r="N297" s="125" t="s">
        <v>45</v>
      </c>
      <c r="P297" s="126">
        <f>$O$297*$H$297</f>
        <v>0</v>
      </c>
      <c r="Q297" s="126">
        <v>0</v>
      </c>
      <c r="R297" s="126">
        <f>$Q$297*$H$297</f>
        <v>0</v>
      </c>
      <c r="S297" s="126">
        <v>0</v>
      </c>
      <c r="T297" s="127">
        <f>$S$297*$H$297</f>
        <v>0</v>
      </c>
      <c r="AR297" s="76" t="s">
        <v>130</v>
      </c>
      <c r="AT297" s="76" t="s">
        <v>125</v>
      </c>
      <c r="AU297" s="76" t="s">
        <v>82</v>
      </c>
      <c r="AY297" s="6" t="s">
        <v>123</v>
      </c>
      <c r="BE297" s="128">
        <f>IF($N$297="základní",$J$297,0)</f>
        <v>0</v>
      </c>
      <c r="BF297" s="128">
        <f>IF($N$297="snížená",$J$297,0)</f>
        <v>0</v>
      </c>
      <c r="BG297" s="128">
        <f>IF($N$297="zákl. přenesená",$J$297,0)</f>
        <v>0</v>
      </c>
      <c r="BH297" s="128">
        <f>IF($N$297="sníž. přenesená",$J$297,0)</f>
        <v>0</v>
      </c>
      <c r="BI297" s="128">
        <f>IF($N$297="nulová",$J$297,0)</f>
        <v>0</v>
      </c>
      <c r="BJ297" s="76" t="s">
        <v>22</v>
      </c>
      <c r="BK297" s="128">
        <f>ROUND($I$297*$H$297,2)</f>
        <v>0</v>
      </c>
      <c r="BL297" s="76" t="s">
        <v>130</v>
      </c>
      <c r="BM297" s="76" t="s">
        <v>395</v>
      </c>
    </row>
    <row r="298" spans="2:47" s="6" customFormat="1" ht="16.5" customHeight="1">
      <c r="B298" s="22"/>
      <c r="D298" s="129" t="s">
        <v>132</v>
      </c>
      <c r="F298" s="130" t="s">
        <v>396</v>
      </c>
      <c r="L298" s="22"/>
      <c r="M298" s="48"/>
      <c r="T298" s="49"/>
      <c r="AT298" s="6" t="s">
        <v>132</v>
      </c>
      <c r="AU298" s="6" t="s">
        <v>82</v>
      </c>
    </row>
    <row r="299" spans="2:51" s="6" customFormat="1" ht="15.75" customHeight="1">
      <c r="B299" s="131"/>
      <c r="D299" s="132" t="s">
        <v>134</v>
      </c>
      <c r="E299" s="133"/>
      <c r="F299" s="134" t="s">
        <v>319</v>
      </c>
      <c r="H299" s="135">
        <v>1</v>
      </c>
      <c r="L299" s="131"/>
      <c r="M299" s="136"/>
      <c r="T299" s="137"/>
      <c r="AT299" s="133" t="s">
        <v>134</v>
      </c>
      <c r="AU299" s="133" t="s">
        <v>82</v>
      </c>
      <c r="AV299" s="133" t="s">
        <v>82</v>
      </c>
      <c r="AW299" s="133" t="s">
        <v>95</v>
      </c>
      <c r="AX299" s="133" t="s">
        <v>22</v>
      </c>
      <c r="AY299" s="133" t="s">
        <v>123</v>
      </c>
    </row>
    <row r="300" spans="2:65" s="6" customFormat="1" ht="15.75" customHeight="1">
      <c r="B300" s="22"/>
      <c r="C300" s="150" t="s">
        <v>397</v>
      </c>
      <c r="D300" s="150" t="s">
        <v>257</v>
      </c>
      <c r="E300" s="151" t="s">
        <v>398</v>
      </c>
      <c r="F300" s="152" t="s">
        <v>399</v>
      </c>
      <c r="G300" s="153" t="s">
        <v>284</v>
      </c>
      <c r="H300" s="154">
        <v>1</v>
      </c>
      <c r="I300" s="155"/>
      <c r="J300" s="156">
        <f>ROUND($I$300*$H$300,2)</f>
        <v>0</v>
      </c>
      <c r="K300" s="152"/>
      <c r="L300" s="157"/>
      <c r="M300" s="158"/>
      <c r="N300" s="159" t="s">
        <v>45</v>
      </c>
      <c r="P300" s="126">
        <f>$O$300*$H$300</f>
        <v>0</v>
      </c>
      <c r="Q300" s="126">
        <v>0.156</v>
      </c>
      <c r="R300" s="126">
        <f>$Q$300*$H$300</f>
        <v>0.156</v>
      </c>
      <c r="S300" s="126">
        <v>0</v>
      </c>
      <c r="T300" s="127">
        <f>$S$300*$H$300</f>
        <v>0</v>
      </c>
      <c r="AR300" s="76" t="s">
        <v>187</v>
      </c>
      <c r="AT300" s="76" t="s">
        <v>257</v>
      </c>
      <c r="AU300" s="76" t="s">
        <v>82</v>
      </c>
      <c r="AY300" s="6" t="s">
        <v>123</v>
      </c>
      <c r="BE300" s="128">
        <f>IF($N$300="základní",$J$300,0)</f>
        <v>0</v>
      </c>
      <c r="BF300" s="128">
        <f>IF($N$300="snížená",$J$300,0)</f>
        <v>0</v>
      </c>
      <c r="BG300" s="128">
        <f>IF($N$300="zákl. přenesená",$J$300,0)</f>
        <v>0</v>
      </c>
      <c r="BH300" s="128">
        <f>IF($N$300="sníž. přenesená",$J$300,0)</f>
        <v>0</v>
      </c>
      <c r="BI300" s="128">
        <f>IF($N$300="nulová",$J$300,0)</f>
        <v>0</v>
      </c>
      <c r="BJ300" s="76" t="s">
        <v>22</v>
      </c>
      <c r="BK300" s="128">
        <f>ROUND($I$300*$H$300,2)</f>
        <v>0</v>
      </c>
      <c r="BL300" s="76" t="s">
        <v>130</v>
      </c>
      <c r="BM300" s="76" t="s">
        <v>400</v>
      </c>
    </row>
    <row r="301" spans="2:47" s="6" customFormat="1" ht="16.5" customHeight="1">
      <c r="B301" s="22"/>
      <c r="D301" s="129" t="s">
        <v>132</v>
      </c>
      <c r="F301" s="130" t="s">
        <v>401</v>
      </c>
      <c r="L301" s="22"/>
      <c r="M301" s="48"/>
      <c r="T301" s="49"/>
      <c r="AT301" s="6" t="s">
        <v>132</v>
      </c>
      <c r="AU301" s="6" t="s">
        <v>82</v>
      </c>
    </row>
    <row r="302" spans="2:51" s="6" customFormat="1" ht="15.75" customHeight="1">
      <c r="B302" s="131"/>
      <c r="D302" s="132" t="s">
        <v>134</v>
      </c>
      <c r="E302" s="133"/>
      <c r="F302" s="134" t="s">
        <v>319</v>
      </c>
      <c r="H302" s="135">
        <v>1</v>
      </c>
      <c r="L302" s="131"/>
      <c r="M302" s="136"/>
      <c r="T302" s="137"/>
      <c r="AT302" s="133" t="s">
        <v>134</v>
      </c>
      <c r="AU302" s="133" t="s">
        <v>82</v>
      </c>
      <c r="AV302" s="133" t="s">
        <v>82</v>
      </c>
      <c r="AW302" s="133" t="s">
        <v>95</v>
      </c>
      <c r="AX302" s="133" t="s">
        <v>22</v>
      </c>
      <c r="AY302" s="133" t="s">
        <v>123</v>
      </c>
    </row>
    <row r="303" spans="2:65" s="6" customFormat="1" ht="15.75" customHeight="1">
      <c r="B303" s="22"/>
      <c r="C303" s="117" t="s">
        <v>402</v>
      </c>
      <c r="D303" s="117" t="s">
        <v>125</v>
      </c>
      <c r="E303" s="118" t="s">
        <v>403</v>
      </c>
      <c r="F303" s="119" t="s">
        <v>404</v>
      </c>
      <c r="G303" s="120" t="s">
        <v>284</v>
      </c>
      <c r="H303" s="121">
        <v>1</v>
      </c>
      <c r="I303" s="122"/>
      <c r="J303" s="123">
        <f>ROUND($I$303*$H$303,2)</f>
        <v>0</v>
      </c>
      <c r="K303" s="119"/>
      <c r="L303" s="22"/>
      <c r="M303" s="124"/>
      <c r="N303" s="125" t="s">
        <v>45</v>
      </c>
      <c r="P303" s="126">
        <f>$O$303*$H$303</f>
        <v>0</v>
      </c>
      <c r="Q303" s="126">
        <v>0</v>
      </c>
      <c r="R303" s="126">
        <f>$Q$303*$H$303</f>
        <v>0</v>
      </c>
      <c r="S303" s="126">
        <v>0</v>
      </c>
      <c r="T303" s="127">
        <f>$S$303*$H$303</f>
        <v>0</v>
      </c>
      <c r="AR303" s="76" t="s">
        <v>130</v>
      </c>
      <c r="AT303" s="76" t="s">
        <v>125</v>
      </c>
      <c r="AU303" s="76" t="s">
        <v>82</v>
      </c>
      <c r="AY303" s="6" t="s">
        <v>123</v>
      </c>
      <c r="BE303" s="128">
        <f>IF($N$303="základní",$J$303,0)</f>
        <v>0</v>
      </c>
      <c r="BF303" s="128">
        <f>IF($N$303="snížená",$J$303,0)</f>
        <v>0</v>
      </c>
      <c r="BG303" s="128">
        <f>IF($N$303="zákl. přenesená",$J$303,0)</f>
        <v>0</v>
      </c>
      <c r="BH303" s="128">
        <f>IF($N$303="sníž. přenesená",$J$303,0)</f>
        <v>0</v>
      </c>
      <c r="BI303" s="128">
        <f>IF($N$303="nulová",$J$303,0)</f>
        <v>0</v>
      </c>
      <c r="BJ303" s="76" t="s">
        <v>22</v>
      </c>
      <c r="BK303" s="128">
        <f>ROUND($I$303*$H$303,2)</f>
        <v>0</v>
      </c>
      <c r="BL303" s="76" t="s">
        <v>130</v>
      </c>
      <c r="BM303" s="76" t="s">
        <v>405</v>
      </c>
    </row>
    <row r="304" spans="2:47" s="6" customFormat="1" ht="16.5" customHeight="1">
      <c r="B304" s="22"/>
      <c r="D304" s="129" t="s">
        <v>132</v>
      </c>
      <c r="F304" s="130" t="s">
        <v>396</v>
      </c>
      <c r="L304" s="22"/>
      <c r="M304" s="48"/>
      <c r="T304" s="49"/>
      <c r="AT304" s="6" t="s">
        <v>132</v>
      </c>
      <c r="AU304" s="6" t="s">
        <v>82</v>
      </c>
    </row>
    <row r="305" spans="2:51" s="6" customFormat="1" ht="15.75" customHeight="1">
      <c r="B305" s="131"/>
      <c r="D305" s="132" t="s">
        <v>134</v>
      </c>
      <c r="E305" s="133"/>
      <c r="F305" s="134" t="s">
        <v>319</v>
      </c>
      <c r="H305" s="135">
        <v>1</v>
      </c>
      <c r="L305" s="131"/>
      <c r="M305" s="136"/>
      <c r="T305" s="137"/>
      <c r="AT305" s="133" t="s">
        <v>134</v>
      </c>
      <c r="AU305" s="133" t="s">
        <v>82</v>
      </c>
      <c r="AV305" s="133" t="s">
        <v>82</v>
      </c>
      <c r="AW305" s="133" t="s">
        <v>95</v>
      </c>
      <c r="AX305" s="133" t="s">
        <v>22</v>
      </c>
      <c r="AY305" s="133" t="s">
        <v>123</v>
      </c>
    </row>
    <row r="306" spans="2:65" s="6" customFormat="1" ht="15.75" customHeight="1">
      <c r="B306" s="22"/>
      <c r="C306" s="150" t="s">
        <v>406</v>
      </c>
      <c r="D306" s="150" t="s">
        <v>257</v>
      </c>
      <c r="E306" s="151" t="s">
        <v>407</v>
      </c>
      <c r="F306" s="152" t="s">
        <v>408</v>
      </c>
      <c r="G306" s="153" t="s">
        <v>284</v>
      </c>
      <c r="H306" s="154">
        <v>1</v>
      </c>
      <c r="I306" s="155"/>
      <c r="J306" s="156">
        <f>ROUND($I$306*$H$306,2)</f>
        <v>0</v>
      </c>
      <c r="K306" s="152"/>
      <c r="L306" s="157"/>
      <c r="M306" s="158"/>
      <c r="N306" s="159" t="s">
        <v>45</v>
      </c>
      <c r="P306" s="126">
        <f>$O$306*$H$306</f>
        <v>0</v>
      </c>
      <c r="Q306" s="126">
        <v>0.156</v>
      </c>
      <c r="R306" s="126">
        <f>$Q$306*$H$306</f>
        <v>0.156</v>
      </c>
      <c r="S306" s="126">
        <v>0</v>
      </c>
      <c r="T306" s="127">
        <f>$S$306*$H$306</f>
        <v>0</v>
      </c>
      <c r="AR306" s="76" t="s">
        <v>187</v>
      </c>
      <c r="AT306" s="76" t="s">
        <v>257</v>
      </c>
      <c r="AU306" s="76" t="s">
        <v>82</v>
      </c>
      <c r="AY306" s="6" t="s">
        <v>123</v>
      </c>
      <c r="BE306" s="128">
        <f>IF($N$306="základní",$J$306,0)</f>
        <v>0</v>
      </c>
      <c r="BF306" s="128">
        <f>IF($N$306="snížená",$J$306,0)</f>
        <v>0</v>
      </c>
      <c r="BG306" s="128">
        <f>IF($N$306="zákl. přenesená",$J$306,0)</f>
        <v>0</v>
      </c>
      <c r="BH306" s="128">
        <f>IF($N$306="sníž. přenesená",$J$306,0)</f>
        <v>0</v>
      </c>
      <c r="BI306" s="128">
        <f>IF($N$306="nulová",$J$306,0)</f>
        <v>0</v>
      </c>
      <c r="BJ306" s="76" t="s">
        <v>22</v>
      </c>
      <c r="BK306" s="128">
        <f>ROUND($I$306*$H$306,2)</f>
        <v>0</v>
      </c>
      <c r="BL306" s="76" t="s">
        <v>130</v>
      </c>
      <c r="BM306" s="76" t="s">
        <v>409</v>
      </c>
    </row>
    <row r="307" spans="2:47" s="6" customFormat="1" ht="16.5" customHeight="1">
      <c r="B307" s="22"/>
      <c r="D307" s="129" t="s">
        <v>132</v>
      </c>
      <c r="F307" s="130" t="s">
        <v>401</v>
      </c>
      <c r="L307" s="22"/>
      <c r="M307" s="48"/>
      <c r="T307" s="49"/>
      <c r="AT307" s="6" t="s">
        <v>132</v>
      </c>
      <c r="AU307" s="6" t="s">
        <v>82</v>
      </c>
    </row>
    <row r="308" spans="2:51" s="6" customFormat="1" ht="15.75" customHeight="1">
      <c r="B308" s="131"/>
      <c r="D308" s="132" t="s">
        <v>134</v>
      </c>
      <c r="E308" s="133"/>
      <c r="F308" s="134" t="s">
        <v>319</v>
      </c>
      <c r="H308" s="135">
        <v>1</v>
      </c>
      <c r="L308" s="131"/>
      <c r="M308" s="136"/>
      <c r="T308" s="137"/>
      <c r="AT308" s="133" t="s">
        <v>134</v>
      </c>
      <c r="AU308" s="133" t="s">
        <v>82</v>
      </c>
      <c r="AV308" s="133" t="s">
        <v>82</v>
      </c>
      <c r="AW308" s="133" t="s">
        <v>95</v>
      </c>
      <c r="AX308" s="133" t="s">
        <v>22</v>
      </c>
      <c r="AY308" s="133" t="s">
        <v>123</v>
      </c>
    </row>
    <row r="309" spans="2:65" s="6" customFormat="1" ht="15.75" customHeight="1">
      <c r="B309" s="22"/>
      <c r="C309" s="117" t="s">
        <v>410</v>
      </c>
      <c r="D309" s="117" t="s">
        <v>125</v>
      </c>
      <c r="E309" s="118" t="s">
        <v>411</v>
      </c>
      <c r="F309" s="119" t="s">
        <v>412</v>
      </c>
      <c r="G309" s="120" t="s">
        <v>171</v>
      </c>
      <c r="H309" s="121">
        <v>2.7</v>
      </c>
      <c r="I309" s="122"/>
      <c r="J309" s="123">
        <f>ROUND($I$309*$H$309,2)</f>
        <v>0</v>
      </c>
      <c r="K309" s="119" t="s">
        <v>129</v>
      </c>
      <c r="L309" s="22"/>
      <c r="M309" s="124"/>
      <c r="N309" s="125" t="s">
        <v>45</v>
      </c>
      <c r="P309" s="126">
        <f>$O$309*$H$309</f>
        <v>0</v>
      </c>
      <c r="Q309" s="126">
        <v>1.67</v>
      </c>
      <c r="R309" s="126">
        <f>$Q$309*$H$309</f>
        <v>4.509</v>
      </c>
      <c r="S309" s="126">
        <v>0</v>
      </c>
      <c r="T309" s="127">
        <f>$S$309*$H$309</f>
        <v>0</v>
      </c>
      <c r="AR309" s="76" t="s">
        <v>130</v>
      </c>
      <c r="AT309" s="76" t="s">
        <v>125</v>
      </c>
      <c r="AU309" s="76" t="s">
        <v>82</v>
      </c>
      <c r="AY309" s="6" t="s">
        <v>123</v>
      </c>
      <c r="BE309" s="128">
        <f>IF($N$309="základní",$J$309,0)</f>
        <v>0</v>
      </c>
      <c r="BF309" s="128">
        <f>IF($N$309="snížená",$J$309,0)</f>
        <v>0</v>
      </c>
      <c r="BG309" s="128">
        <f>IF($N$309="zákl. přenesená",$J$309,0)</f>
        <v>0</v>
      </c>
      <c r="BH309" s="128">
        <f>IF($N$309="sníž. přenesená",$J$309,0)</f>
        <v>0</v>
      </c>
      <c r="BI309" s="128">
        <f>IF($N$309="nulová",$J$309,0)</f>
        <v>0</v>
      </c>
      <c r="BJ309" s="76" t="s">
        <v>22</v>
      </c>
      <c r="BK309" s="128">
        <f>ROUND($I$309*$H$309,2)</f>
        <v>0</v>
      </c>
      <c r="BL309" s="76" t="s">
        <v>130</v>
      </c>
      <c r="BM309" s="76" t="s">
        <v>413</v>
      </c>
    </row>
    <row r="310" spans="2:47" s="6" customFormat="1" ht="16.5" customHeight="1">
      <c r="B310" s="22"/>
      <c r="D310" s="129" t="s">
        <v>132</v>
      </c>
      <c r="F310" s="130" t="s">
        <v>412</v>
      </c>
      <c r="L310" s="22"/>
      <c r="M310" s="48"/>
      <c r="T310" s="49"/>
      <c r="AT310" s="6" t="s">
        <v>132</v>
      </c>
      <c r="AU310" s="6" t="s">
        <v>82</v>
      </c>
    </row>
    <row r="311" spans="2:51" s="6" customFormat="1" ht="15.75" customHeight="1">
      <c r="B311" s="131"/>
      <c r="D311" s="132" t="s">
        <v>134</v>
      </c>
      <c r="E311" s="133"/>
      <c r="F311" s="134" t="s">
        <v>414</v>
      </c>
      <c r="H311" s="135">
        <v>2.7</v>
      </c>
      <c r="L311" s="131"/>
      <c r="M311" s="136"/>
      <c r="T311" s="137"/>
      <c r="AT311" s="133" t="s">
        <v>134</v>
      </c>
      <c r="AU311" s="133" t="s">
        <v>82</v>
      </c>
      <c r="AV311" s="133" t="s">
        <v>82</v>
      </c>
      <c r="AW311" s="133" t="s">
        <v>95</v>
      </c>
      <c r="AX311" s="133" t="s">
        <v>22</v>
      </c>
      <c r="AY311" s="133" t="s">
        <v>123</v>
      </c>
    </row>
    <row r="312" spans="2:65" s="6" customFormat="1" ht="15.75" customHeight="1">
      <c r="B312" s="22"/>
      <c r="C312" s="117" t="s">
        <v>415</v>
      </c>
      <c r="D312" s="117" t="s">
        <v>125</v>
      </c>
      <c r="E312" s="118" t="s">
        <v>416</v>
      </c>
      <c r="F312" s="119" t="s">
        <v>417</v>
      </c>
      <c r="G312" s="120" t="s">
        <v>284</v>
      </c>
      <c r="H312" s="121">
        <v>1</v>
      </c>
      <c r="I312" s="122"/>
      <c r="J312" s="123">
        <f>ROUND($I$312*$H$312,2)</f>
        <v>0</v>
      </c>
      <c r="K312" s="119" t="s">
        <v>129</v>
      </c>
      <c r="L312" s="22"/>
      <c r="M312" s="124"/>
      <c r="N312" s="125" t="s">
        <v>45</v>
      </c>
      <c r="P312" s="126">
        <f>$O$312*$H$312</f>
        <v>0</v>
      </c>
      <c r="Q312" s="126">
        <v>1.3404</v>
      </c>
      <c r="R312" s="126">
        <f>$Q$312*$H$312</f>
        <v>1.3404</v>
      </c>
      <c r="S312" s="126">
        <v>0</v>
      </c>
      <c r="T312" s="127">
        <f>$S$312*$H$312</f>
        <v>0</v>
      </c>
      <c r="AR312" s="76" t="s">
        <v>130</v>
      </c>
      <c r="AT312" s="76" t="s">
        <v>125</v>
      </c>
      <c r="AU312" s="76" t="s">
        <v>82</v>
      </c>
      <c r="AY312" s="6" t="s">
        <v>123</v>
      </c>
      <c r="BE312" s="128">
        <f>IF($N$312="základní",$J$312,0)</f>
        <v>0</v>
      </c>
      <c r="BF312" s="128">
        <f>IF($N$312="snížená",$J$312,0)</f>
        <v>0</v>
      </c>
      <c r="BG312" s="128">
        <f>IF($N$312="zákl. přenesená",$J$312,0)</f>
        <v>0</v>
      </c>
      <c r="BH312" s="128">
        <f>IF($N$312="sníž. přenesená",$J$312,0)</f>
        <v>0</v>
      </c>
      <c r="BI312" s="128">
        <f>IF($N$312="nulová",$J$312,0)</f>
        <v>0</v>
      </c>
      <c r="BJ312" s="76" t="s">
        <v>22</v>
      </c>
      <c r="BK312" s="128">
        <f>ROUND($I$312*$H$312,2)</f>
        <v>0</v>
      </c>
      <c r="BL312" s="76" t="s">
        <v>130</v>
      </c>
      <c r="BM312" s="76" t="s">
        <v>418</v>
      </c>
    </row>
    <row r="313" spans="2:47" s="6" customFormat="1" ht="16.5" customHeight="1">
      <c r="B313" s="22"/>
      <c r="D313" s="129" t="s">
        <v>132</v>
      </c>
      <c r="F313" s="130" t="s">
        <v>419</v>
      </c>
      <c r="L313" s="22"/>
      <c r="M313" s="48"/>
      <c r="T313" s="49"/>
      <c r="AT313" s="6" t="s">
        <v>132</v>
      </c>
      <c r="AU313" s="6" t="s">
        <v>82</v>
      </c>
    </row>
    <row r="314" spans="2:51" s="6" customFormat="1" ht="15.75" customHeight="1">
      <c r="B314" s="131"/>
      <c r="D314" s="132" t="s">
        <v>134</v>
      </c>
      <c r="E314" s="133"/>
      <c r="F314" s="134" t="s">
        <v>319</v>
      </c>
      <c r="H314" s="135">
        <v>1</v>
      </c>
      <c r="L314" s="131"/>
      <c r="M314" s="136"/>
      <c r="T314" s="137"/>
      <c r="AT314" s="133" t="s">
        <v>134</v>
      </c>
      <c r="AU314" s="133" t="s">
        <v>82</v>
      </c>
      <c r="AV314" s="133" t="s">
        <v>82</v>
      </c>
      <c r="AW314" s="133" t="s">
        <v>95</v>
      </c>
      <c r="AX314" s="133" t="s">
        <v>22</v>
      </c>
      <c r="AY314" s="133" t="s">
        <v>123</v>
      </c>
    </row>
    <row r="315" spans="2:65" s="6" customFormat="1" ht="15.75" customHeight="1">
      <c r="B315" s="22"/>
      <c r="C315" s="150" t="s">
        <v>420</v>
      </c>
      <c r="D315" s="150" t="s">
        <v>257</v>
      </c>
      <c r="E315" s="151" t="s">
        <v>421</v>
      </c>
      <c r="F315" s="152" t="s">
        <v>422</v>
      </c>
      <c r="G315" s="153" t="s">
        <v>284</v>
      </c>
      <c r="H315" s="154">
        <v>1</v>
      </c>
      <c r="I315" s="155"/>
      <c r="J315" s="156">
        <f>ROUND($I$315*$H$315,2)</f>
        <v>0</v>
      </c>
      <c r="K315" s="152" t="s">
        <v>129</v>
      </c>
      <c r="L315" s="157"/>
      <c r="M315" s="158"/>
      <c r="N315" s="159" t="s">
        <v>45</v>
      </c>
      <c r="P315" s="126">
        <f>$O$315*$H$315</f>
        <v>0</v>
      </c>
      <c r="Q315" s="126">
        <v>0.134</v>
      </c>
      <c r="R315" s="126">
        <f>$Q$315*$H$315</f>
        <v>0.134</v>
      </c>
      <c r="S315" s="126">
        <v>0</v>
      </c>
      <c r="T315" s="127">
        <f>$S$315*$H$315</f>
        <v>0</v>
      </c>
      <c r="AR315" s="76" t="s">
        <v>187</v>
      </c>
      <c r="AT315" s="76" t="s">
        <v>257</v>
      </c>
      <c r="AU315" s="76" t="s">
        <v>82</v>
      </c>
      <c r="AY315" s="6" t="s">
        <v>123</v>
      </c>
      <c r="BE315" s="128">
        <f>IF($N$315="základní",$J$315,0)</f>
        <v>0</v>
      </c>
      <c r="BF315" s="128">
        <f>IF($N$315="snížená",$J$315,0)</f>
        <v>0</v>
      </c>
      <c r="BG315" s="128">
        <f>IF($N$315="zákl. přenesená",$J$315,0)</f>
        <v>0</v>
      </c>
      <c r="BH315" s="128">
        <f>IF($N$315="sníž. přenesená",$J$315,0)</f>
        <v>0</v>
      </c>
      <c r="BI315" s="128">
        <f>IF($N$315="nulová",$J$315,0)</f>
        <v>0</v>
      </c>
      <c r="BJ315" s="76" t="s">
        <v>22</v>
      </c>
      <c r="BK315" s="128">
        <f>ROUND($I$315*$H$315,2)</f>
        <v>0</v>
      </c>
      <c r="BL315" s="76" t="s">
        <v>130</v>
      </c>
      <c r="BM315" s="76" t="s">
        <v>423</v>
      </c>
    </row>
    <row r="316" spans="2:47" s="6" customFormat="1" ht="16.5" customHeight="1">
      <c r="B316" s="22"/>
      <c r="D316" s="129" t="s">
        <v>132</v>
      </c>
      <c r="F316" s="130" t="s">
        <v>424</v>
      </c>
      <c r="L316" s="22"/>
      <c r="M316" s="48"/>
      <c r="T316" s="49"/>
      <c r="AT316" s="6" t="s">
        <v>132</v>
      </c>
      <c r="AU316" s="6" t="s">
        <v>82</v>
      </c>
    </row>
    <row r="317" spans="2:51" s="6" customFormat="1" ht="15.75" customHeight="1">
      <c r="B317" s="131"/>
      <c r="D317" s="132" t="s">
        <v>134</v>
      </c>
      <c r="E317" s="133"/>
      <c r="F317" s="134" t="s">
        <v>319</v>
      </c>
      <c r="H317" s="135">
        <v>1</v>
      </c>
      <c r="L317" s="131"/>
      <c r="M317" s="136"/>
      <c r="T317" s="137"/>
      <c r="AT317" s="133" t="s">
        <v>134</v>
      </c>
      <c r="AU317" s="133" t="s">
        <v>82</v>
      </c>
      <c r="AV317" s="133" t="s">
        <v>82</v>
      </c>
      <c r="AW317" s="133" t="s">
        <v>95</v>
      </c>
      <c r="AX317" s="133" t="s">
        <v>22</v>
      </c>
      <c r="AY317" s="133" t="s">
        <v>123</v>
      </c>
    </row>
    <row r="318" spans="2:65" s="6" customFormat="1" ht="15.75" customHeight="1">
      <c r="B318" s="22"/>
      <c r="C318" s="117" t="s">
        <v>425</v>
      </c>
      <c r="D318" s="117" t="s">
        <v>125</v>
      </c>
      <c r="E318" s="118" t="s">
        <v>426</v>
      </c>
      <c r="F318" s="119" t="s">
        <v>427</v>
      </c>
      <c r="G318" s="120" t="s">
        <v>284</v>
      </c>
      <c r="H318" s="121">
        <v>1</v>
      </c>
      <c r="I318" s="122"/>
      <c r="J318" s="123">
        <f>ROUND($I$318*$H$318,2)</f>
        <v>0</v>
      </c>
      <c r="K318" s="119" t="s">
        <v>129</v>
      </c>
      <c r="L318" s="22"/>
      <c r="M318" s="124"/>
      <c r="N318" s="125" t="s">
        <v>45</v>
      </c>
      <c r="P318" s="126">
        <f>$O$318*$H$318</f>
        <v>0</v>
      </c>
      <c r="Q318" s="126">
        <v>0.3351</v>
      </c>
      <c r="R318" s="126">
        <f>$Q$318*$H$318</f>
        <v>0.3351</v>
      </c>
      <c r="S318" s="126">
        <v>0</v>
      </c>
      <c r="T318" s="127">
        <f>$S$318*$H$318</f>
        <v>0</v>
      </c>
      <c r="AR318" s="76" t="s">
        <v>130</v>
      </c>
      <c r="AT318" s="76" t="s">
        <v>125</v>
      </c>
      <c r="AU318" s="76" t="s">
        <v>82</v>
      </c>
      <c r="AY318" s="6" t="s">
        <v>123</v>
      </c>
      <c r="BE318" s="128">
        <f>IF($N$318="základní",$J$318,0)</f>
        <v>0</v>
      </c>
      <c r="BF318" s="128">
        <f>IF($N$318="snížená",$J$318,0)</f>
        <v>0</v>
      </c>
      <c r="BG318" s="128">
        <f>IF($N$318="zákl. přenesená",$J$318,0)</f>
        <v>0</v>
      </c>
      <c r="BH318" s="128">
        <f>IF($N$318="sníž. přenesená",$J$318,0)</f>
        <v>0</v>
      </c>
      <c r="BI318" s="128">
        <f>IF($N$318="nulová",$J$318,0)</f>
        <v>0</v>
      </c>
      <c r="BJ318" s="76" t="s">
        <v>22</v>
      </c>
      <c r="BK318" s="128">
        <f>ROUND($I$318*$H$318,2)</f>
        <v>0</v>
      </c>
      <c r="BL318" s="76" t="s">
        <v>130</v>
      </c>
      <c r="BM318" s="76" t="s">
        <v>428</v>
      </c>
    </row>
    <row r="319" spans="2:47" s="6" customFormat="1" ht="16.5" customHeight="1">
      <c r="B319" s="22"/>
      <c r="D319" s="129" t="s">
        <v>132</v>
      </c>
      <c r="F319" s="130" t="s">
        <v>429</v>
      </c>
      <c r="L319" s="22"/>
      <c r="M319" s="48"/>
      <c r="T319" s="49"/>
      <c r="AT319" s="6" t="s">
        <v>132</v>
      </c>
      <c r="AU319" s="6" t="s">
        <v>82</v>
      </c>
    </row>
    <row r="320" spans="2:51" s="6" customFormat="1" ht="15.75" customHeight="1">
      <c r="B320" s="131"/>
      <c r="D320" s="132" t="s">
        <v>134</v>
      </c>
      <c r="E320" s="133"/>
      <c r="F320" s="134" t="s">
        <v>319</v>
      </c>
      <c r="H320" s="135">
        <v>1</v>
      </c>
      <c r="L320" s="131"/>
      <c r="M320" s="136"/>
      <c r="T320" s="137"/>
      <c r="AT320" s="133" t="s">
        <v>134</v>
      </c>
      <c r="AU320" s="133" t="s">
        <v>82</v>
      </c>
      <c r="AV320" s="133" t="s">
        <v>82</v>
      </c>
      <c r="AW320" s="133" t="s">
        <v>95</v>
      </c>
      <c r="AX320" s="133" t="s">
        <v>22</v>
      </c>
      <c r="AY320" s="133" t="s">
        <v>123</v>
      </c>
    </row>
    <row r="321" spans="2:65" s="6" customFormat="1" ht="27" customHeight="1">
      <c r="B321" s="22"/>
      <c r="C321" s="150" t="s">
        <v>430</v>
      </c>
      <c r="D321" s="150" t="s">
        <v>257</v>
      </c>
      <c r="E321" s="151" t="s">
        <v>431</v>
      </c>
      <c r="F321" s="152" t="s">
        <v>432</v>
      </c>
      <c r="G321" s="153" t="s">
        <v>284</v>
      </c>
      <c r="H321" s="154">
        <v>1</v>
      </c>
      <c r="I321" s="155"/>
      <c r="J321" s="156">
        <f>ROUND($I$321*$H$321,2)</f>
        <v>0</v>
      </c>
      <c r="K321" s="152"/>
      <c r="L321" s="157"/>
      <c r="M321" s="158"/>
      <c r="N321" s="159" t="s">
        <v>45</v>
      </c>
      <c r="P321" s="126">
        <f>$O$321*$H$321</f>
        <v>0</v>
      </c>
      <c r="Q321" s="126">
        <v>0.083</v>
      </c>
      <c r="R321" s="126">
        <f>$Q$321*$H$321</f>
        <v>0.083</v>
      </c>
      <c r="S321" s="126">
        <v>0</v>
      </c>
      <c r="T321" s="127">
        <f>$S$321*$H$321</f>
        <v>0</v>
      </c>
      <c r="AR321" s="76" t="s">
        <v>187</v>
      </c>
      <c r="AT321" s="76" t="s">
        <v>257</v>
      </c>
      <c r="AU321" s="76" t="s">
        <v>82</v>
      </c>
      <c r="AY321" s="6" t="s">
        <v>123</v>
      </c>
      <c r="BE321" s="128">
        <f>IF($N$321="základní",$J$321,0)</f>
        <v>0</v>
      </c>
      <c r="BF321" s="128">
        <f>IF($N$321="snížená",$J$321,0)</f>
        <v>0</v>
      </c>
      <c r="BG321" s="128">
        <f>IF($N$321="zákl. přenesená",$J$321,0)</f>
        <v>0</v>
      </c>
      <c r="BH321" s="128">
        <f>IF($N$321="sníž. přenesená",$J$321,0)</f>
        <v>0</v>
      </c>
      <c r="BI321" s="128">
        <f>IF($N$321="nulová",$J$321,0)</f>
        <v>0</v>
      </c>
      <c r="BJ321" s="76" t="s">
        <v>22</v>
      </c>
      <c r="BK321" s="128">
        <f>ROUND($I$321*$H$321,2)</f>
        <v>0</v>
      </c>
      <c r="BL321" s="76" t="s">
        <v>130</v>
      </c>
      <c r="BM321" s="76" t="s">
        <v>433</v>
      </c>
    </row>
    <row r="322" spans="2:47" s="6" customFormat="1" ht="16.5" customHeight="1">
      <c r="B322" s="22"/>
      <c r="D322" s="129" t="s">
        <v>132</v>
      </c>
      <c r="F322" s="130" t="s">
        <v>434</v>
      </c>
      <c r="L322" s="22"/>
      <c r="M322" s="48"/>
      <c r="T322" s="49"/>
      <c r="AT322" s="6" t="s">
        <v>132</v>
      </c>
      <c r="AU322" s="6" t="s">
        <v>82</v>
      </c>
    </row>
    <row r="323" spans="2:51" s="6" customFormat="1" ht="15.75" customHeight="1">
      <c r="B323" s="131"/>
      <c r="D323" s="132" t="s">
        <v>134</v>
      </c>
      <c r="E323" s="133"/>
      <c r="F323" s="134" t="s">
        <v>319</v>
      </c>
      <c r="H323" s="135">
        <v>1</v>
      </c>
      <c r="L323" s="131"/>
      <c r="M323" s="136"/>
      <c r="T323" s="137"/>
      <c r="AT323" s="133" t="s">
        <v>134</v>
      </c>
      <c r="AU323" s="133" t="s">
        <v>82</v>
      </c>
      <c r="AV323" s="133" t="s">
        <v>82</v>
      </c>
      <c r="AW323" s="133" t="s">
        <v>95</v>
      </c>
      <c r="AX323" s="133" t="s">
        <v>22</v>
      </c>
      <c r="AY323" s="133" t="s">
        <v>123</v>
      </c>
    </row>
    <row r="324" spans="2:65" s="6" customFormat="1" ht="15.75" customHeight="1">
      <c r="B324" s="22"/>
      <c r="C324" s="117" t="s">
        <v>435</v>
      </c>
      <c r="D324" s="117" t="s">
        <v>125</v>
      </c>
      <c r="E324" s="118" t="s">
        <v>436</v>
      </c>
      <c r="F324" s="119" t="s">
        <v>437</v>
      </c>
      <c r="G324" s="120" t="s">
        <v>284</v>
      </c>
      <c r="H324" s="121">
        <v>1</v>
      </c>
      <c r="I324" s="122"/>
      <c r="J324" s="123">
        <f>ROUND($I$324*$H$324,2)</f>
        <v>0</v>
      </c>
      <c r="K324" s="119" t="s">
        <v>129</v>
      </c>
      <c r="L324" s="22"/>
      <c r="M324" s="124"/>
      <c r="N324" s="125" t="s">
        <v>45</v>
      </c>
      <c r="P324" s="126">
        <f>$O$324*$H$324</f>
        <v>0</v>
      </c>
      <c r="Q324" s="126">
        <v>0.39332</v>
      </c>
      <c r="R324" s="126">
        <f>$Q$324*$H$324</f>
        <v>0.39332</v>
      </c>
      <c r="S324" s="126">
        <v>0</v>
      </c>
      <c r="T324" s="127">
        <f>$S$324*$H$324</f>
        <v>0</v>
      </c>
      <c r="AR324" s="76" t="s">
        <v>130</v>
      </c>
      <c r="AT324" s="76" t="s">
        <v>125</v>
      </c>
      <c r="AU324" s="76" t="s">
        <v>82</v>
      </c>
      <c r="AY324" s="6" t="s">
        <v>123</v>
      </c>
      <c r="BE324" s="128">
        <f>IF($N$324="základní",$J$324,0)</f>
        <v>0</v>
      </c>
      <c r="BF324" s="128">
        <f>IF($N$324="snížená",$J$324,0)</f>
        <v>0</v>
      </c>
      <c r="BG324" s="128">
        <f>IF($N$324="zákl. přenesená",$J$324,0)</f>
        <v>0</v>
      </c>
      <c r="BH324" s="128">
        <f>IF($N$324="sníž. přenesená",$J$324,0)</f>
        <v>0</v>
      </c>
      <c r="BI324" s="128">
        <f>IF($N$324="nulová",$J$324,0)</f>
        <v>0</v>
      </c>
      <c r="BJ324" s="76" t="s">
        <v>22</v>
      </c>
      <c r="BK324" s="128">
        <f>ROUND($I$324*$H$324,2)</f>
        <v>0</v>
      </c>
      <c r="BL324" s="76" t="s">
        <v>130</v>
      </c>
      <c r="BM324" s="76" t="s">
        <v>438</v>
      </c>
    </row>
    <row r="325" spans="2:47" s="6" customFormat="1" ht="16.5" customHeight="1">
      <c r="B325" s="22"/>
      <c r="D325" s="129" t="s">
        <v>132</v>
      </c>
      <c r="F325" s="130" t="s">
        <v>437</v>
      </c>
      <c r="L325" s="22"/>
      <c r="M325" s="48"/>
      <c r="T325" s="49"/>
      <c r="AT325" s="6" t="s">
        <v>132</v>
      </c>
      <c r="AU325" s="6" t="s">
        <v>82</v>
      </c>
    </row>
    <row r="326" spans="2:51" s="6" customFormat="1" ht="15.75" customHeight="1">
      <c r="B326" s="131"/>
      <c r="D326" s="132" t="s">
        <v>134</v>
      </c>
      <c r="E326" s="133"/>
      <c r="F326" s="134" t="s">
        <v>319</v>
      </c>
      <c r="H326" s="135">
        <v>1</v>
      </c>
      <c r="L326" s="131"/>
      <c r="M326" s="136"/>
      <c r="T326" s="137"/>
      <c r="AT326" s="133" t="s">
        <v>134</v>
      </c>
      <c r="AU326" s="133" t="s">
        <v>82</v>
      </c>
      <c r="AV326" s="133" t="s">
        <v>82</v>
      </c>
      <c r="AW326" s="133" t="s">
        <v>95</v>
      </c>
      <c r="AX326" s="133" t="s">
        <v>22</v>
      </c>
      <c r="AY326" s="133" t="s">
        <v>123</v>
      </c>
    </row>
    <row r="327" spans="2:65" s="6" customFormat="1" ht="51" customHeight="1">
      <c r="B327" s="22"/>
      <c r="C327" s="150" t="s">
        <v>439</v>
      </c>
      <c r="D327" s="150" t="s">
        <v>257</v>
      </c>
      <c r="E327" s="151" t="s">
        <v>440</v>
      </c>
      <c r="F327" s="152" t="s">
        <v>441</v>
      </c>
      <c r="G327" s="153" t="s">
        <v>284</v>
      </c>
      <c r="H327" s="154">
        <v>1</v>
      </c>
      <c r="I327" s="155"/>
      <c r="J327" s="156">
        <f>ROUND($I$327*$H$327,2)</f>
        <v>0</v>
      </c>
      <c r="K327" s="152"/>
      <c r="L327" s="157"/>
      <c r="M327" s="158"/>
      <c r="N327" s="159" t="s">
        <v>45</v>
      </c>
      <c r="P327" s="126">
        <f>$O$327*$H$327</f>
        <v>0</v>
      </c>
      <c r="Q327" s="126">
        <v>0.023</v>
      </c>
      <c r="R327" s="126">
        <f>$Q$327*$H$327</f>
        <v>0.023</v>
      </c>
      <c r="S327" s="126">
        <v>0</v>
      </c>
      <c r="T327" s="127">
        <f>$S$327*$H$327</f>
        <v>0</v>
      </c>
      <c r="AR327" s="76" t="s">
        <v>187</v>
      </c>
      <c r="AT327" s="76" t="s">
        <v>257</v>
      </c>
      <c r="AU327" s="76" t="s">
        <v>82</v>
      </c>
      <c r="AY327" s="6" t="s">
        <v>123</v>
      </c>
      <c r="BE327" s="128">
        <f>IF($N$327="základní",$J$327,0)</f>
        <v>0</v>
      </c>
      <c r="BF327" s="128">
        <f>IF($N$327="snížená",$J$327,0)</f>
        <v>0</v>
      </c>
      <c r="BG327" s="128">
        <f>IF($N$327="zákl. přenesená",$J$327,0)</f>
        <v>0</v>
      </c>
      <c r="BH327" s="128">
        <f>IF($N$327="sníž. přenesená",$J$327,0)</f>
        <v>0</v>
      </c>
      <c r="BI327" s="128">
        <f>IF($N$327="nulová",$J$327,0)</f>
        <v>0</v>
      </c>
      <c r="BJ327" s="76" t="s">
        <v>22</v>
      </c>
      <c r="BK327" s="128">
        <f>ROUND($I$327*$H$327,2)</f>
        <v>0</v>
      </c>
      <c r="BL327" s="76" t="s">
        <v>130</v>
      </c>
      <c r="BM327" s="76" t="s">
        <v>442</v>
      </c>
    </row>
    <row r="328" spans="2:47" s="6" customFormat="1" ht="16.5" customHeight="1">
      <c r="B328" s="22"/>
      <c r="D328" s="129" t="s">
        <v>132</v>
      </c>
      <c r="F328" s="130" t="s">
        <v>443</v>
      </c>
      <c r="L328" s="22"/>
      <c r="M328" s="48"/>
      <c r="T328" s="49"/>
      <c r="AT328" s="6" t="s">
        <v>132</v>
      </c>
      <c r="AU328" s="6" t="s">
        <v>82</v>
      </c>
    </row>
    <row r="329" spans="2:51" s="6" customFormat="1" ht="15.75" customHeight="1">
      <c r="B329" s="131"/>
      <c r="D329" s="132" t="s">
        <v>134</v>
      </c>
      <c r="E329" s="133"/>
      <c r="F329" s="134" t="s">
        <v>319</v>
      </c>
      <c r="H329" s="135">
        <v>1</v>
      </c>
      <c r="L329" s="131"/>
      <c r="M329" s="136"/>
      <c r="T329" s="137"/>
      <c r="AT329" s="133" t="s">
        <v>134</v>
      </c>
      <c r="AU329" s="133" t="s">
        <v>82</v>
      </c>
      <c r="AV329" s="133" t="s">
        <v>82</v>
      </c>
      <c r="AW329" s="133" t="s">
        <v>95</v>
      </c>
      <c r="AX329" s="133" t="s">
        <v>22</v>
      </c>
      <c r="AY329" s="133" t="s">
        <v>123</v>
      </c>
    </row>
    <row r="330" spans="2:65" s="6" customFormat="1" ht="15.75" customHeight="1">
      <c r="B330" s="22"/>
      <c r="C330" s="117" t="s">
        <v>444</v>
      </c>
      <c r="D330" s="117" t="s">
        <v>125</v>
      </c>
      <c r="E330" s="118" t="s">
        <v>445</v>
      </c>
      <c r="F330" s="119" t="s">
        <v>446</v>
      </c>
      <c r="G330" s="120" t="s">
        <v>138</v>
      </c>
      <c r="H330" s="121">
        <v>134.939</v>
      </c>
      <c r="I330" s="122"/>
      <c r="J330" s="123">
        <f>ROUND($I$330*$H$330,2)</f>
        <v>0</v>
      </c>
      <c r="K330" s="119" t="s">
        <v>129</v>
      </c>
      <c r="L330" s="22"/>
      <c r="M330" s="124"/>
      <c r="N330" s="125" t="s">
        <v>45</v>
      </c>
      <c r="P330" s="126">
        <f>$O$330*$H$330</f>
        <v>0</v>
      </c>
      <c r="Q330" s="126">
        <v>0.60023</v>
      </c>
      <c r="R330" s="126">
        <f>$Q$330*$H$330</f>
        <v>80.99443597</v>
      </c>
      <c r="S330" s="126">
        <v>0</v>
      </c>
      <c r="T330" s="127">
        <f>$S$330*$H$330</f>
        <v>0</v>
      </c>
      <c r="AR330" s="76" t="s">
        <v>130</v>
      </c>
      <c r="AT330" s="76" t="s">
        <v>125</v>
      </c>
      <c r="AU330" s="76" t="s">
        <v>82</v>
      </c>
      <c r="AY330" s="6" t="s">
        <v>123</v>
      </c>
      <c r="BE330" s="128">
        <f>IF($N$330="základní",$J$330,0)</f>
        <v>0</v>
      </c>
      <c r="BF330" s="128">
        <f>IF($N$330="snížená",$J$330,0)</f>
        <v>0</v>
      </c>
      <c r="BG330" s="128">
        <f>IF($N$330="zákl. přenesená",$J$330,0)</f>
        <v>0</v>
      </c>
      <c r="BH330" s="128">
        <f>IF($N$330="sníž. přenesená",$J$330,0)</f>
        <v>0</v>
      </c>
      <c r="BI330" s="128">
        <f>IF($N$330="nulová",$J$330,0)</f>
        <v>0</v>
      </c>
      <c r="BJ330" s="76" t="s">
        <v>22</v>
      </c>
      <c r="BK330" s="128">
        <f>ROUND($I$330*$H$330,2)</f>
        <v>0</v>
      </c>
      <c r="BL330" s="76" t="s">
        <v>130</v>
      </c>
      <c r="BM330" s="76" t="s">
        <v>447</v>
      </c>
    </row>
    <row r="331" spans="2:47" s="6" customFormat="1" ht="16.5" customHeight="1">
      <c r="B331" s="22"/>
      <c r="D331" s="129" t="s">
        <v>132</v>
      </c>
      <c r="F331" s="130" t="s">
        <v>448</v>
      </c>
      <c r="L331" s="22"/>
      <c r="M331" s="48"/>
      <c r="T331" s="49"/>
      <c r="AT331" s="6" t="s">
        <v>132</v>
      </c>
      <c r="AU331" s="6" t="s">
        <v>82</v>
      </c>
    </row>
    <row r="332" spans="2:51" s="6" customFormat="1" ht="15.75" customHeight="1">
      <c r="B332" s="131"/>
      <c r="D332" s="132" t="s">
        <v>134</v>
      </c>
      <c r="E332" s="133"/>
      <c r="F332" s="134" t="s">
        <v>147</v>
      </c>
      <c r="H332" s="135">
        <v>25.499</v>
      </c>
      <c r="L332" s="131"/>
      <c r="M332" s="136"/>
      <c r="T332" s="137"/>
      <c r="AT332" s="133" t="s">
        <v>134</v>
      </c>
      <c r="AU332" s="133" t="s">
        <v>82</v>
      </c>
      <c r="AV332" s="133" t="s">
        <v>82</v>
      </c>
      <c r="AW332" s="133" t="s">
        <v>95</v>
      </c>
      <c r="AX332" s="133" t="s">
        <v>74</v>
      </c>
      <c r="AY332" s="133" t="s">
        <v>123</v>
      </c>
    </row>
    <row r="333" spans="2:51" s="6" customFormat="1" ht="15.75" customHeight="1">
      <c r="B333" s="131"/>
      <c r="D333" s="132" t="s">
        <v>134</v>
      </c>
      <c r="E333" s="133"/>
      <c r="F333" s="134" t="s">
        <v>148</v>
      </c>
      <c r="H333" s="135">
        <v>7.069</v>
      </c>
      <c r="L333" s="131"/>
      <c r="M333" s="136"/>
      <c r="T333" s="137"/>
      <c r="AT333" s="133" t="s">
        <v>134</v>
      </c>
      <c r="AU333" s="133" t="s">
        <v>82</v>
      </c>
      <c r="AV333" s="133" t="s">
        <v>82</v>
      </c>
      <c r="AW333" s="133" t="s">
        <v>95</v>
      </c>
      <c r="AX333" s="133" t="s">
        <v>74</v>
      </c>
      <c r="AY333" s="133" t="s">
        <v>123</v>
      </c>
    </row>
    <row r="334" spans="2:51" s="6" customFormat="1" ht="15.75" customHeight="1">
      <c r="B334" s="131"/>
      <c r="D334" s="132" t="s">
        <v>134</v>
      </c>
      <c r="E334" s="133"/>
      <c r="F334" s="134" t="s">
        <v>149</v>
      </c>
      <c r="H334" s="135">
        <v>14.78</v>
      </c>
      <c r="L334" s="131"/>
      <c r="M334" s="136"/>
      <c r="T334" s="137"/>
      <c r="AT334" s="133" t="s">
        <v>134</v>
      </c>
      <c r="AU334" s="133" t="s">
        <v>82</v>
      </c>
      <c r="AV334" s="133" t="s">
        <v>82</v>
      </c>
      <c r="AW334" s="133" t="s">
        <v>95</v>
      </c>
      <c r="AX334" s="133" t="s">
        <v>74</v>
      </c>
      <c r="AY334" s="133" t="s">
        <v>123</v>
      </c>
    </row>
    <row r="335" spans="2:51" s="6" customFormat="1" ht="15.75" customHeight="1">
      <c r="B335" s="131"/>
      <c r="D335" s="132" t="s">
        <v>134</v>
      </c>
      <c r="E335" s="133"/>
      <c r="F335" s="134" t="s">
        <v>150</v>
      </c>
      <c r="H335" s="135">
        <v>25.339</v>
      </c>
      <c r="L335" s="131"/>
      <c r="M335" s="136"/>
      <c r="T335" s="137"/>
      <c r="AT335" s="133" t="s">
        <v>134</v>
      </c>
      <c r="AU335" s="133" t="s">
        <v>82</v>
      </c>
      <c r="AV335" s="133" t="s">
        <v>82</v>
      </c>
      <c r="AW335" s="133" t="s">
        <v>95</v>
      </c>
      <c r="AX335" s="133" t="s">
        <v>74</v>
      </c>
      <c r="AY335" s="133" t="s">
        <v>123</v>
      </c>
    </row>
    <row r="336" spans="2:51" s="6" customFormat="1" ht="15.75" customHeight="1">
      <c r="B336" s="131"/>
      <c r="D336" s="132" t="s">
        <v>134</v>
      </c>
      <c r="E336" s="133"/>
      <c r="F336" s="134" t="s">
        <v>151</v>
      </c>
      <c r="H336" s="135">
        <v>62.252</v>
      </c>
      <c r="L336" s="131"/>
      <c r="M336" s="136"/>
      <c r="T336" s="137"/>
      <c r="AT336" s="133" t="s">
        <v>134</v>
      </c>
      <c r="AU336" s="133" t="s">
        <v>82</v>
      </c>
      <c r="AV336" s="133" t="s">
        <v>82</v>
      </c>
      <c r="AW336" s="133" t="s">
        <v>95</v>
      </c>
      <c r="AX336" s="133" t="s">
        <v>74</v>
      </c>
      <c r="AY336" s="133" t="s">
        <v>123</v>
      </c>
    </row>
    <row r="337" spans="2:51" s="6" customFormat="1" ht="15.75" customHeight="1">
      <c r="B337" s="144"/>
      <c r="D337" s="132" t="s">
        <v>134</v>
      </c>
      <c r="E337" s="145"/>
      <c r="F337" s="146" t="s">
        <v>174</v>
      </c>
      <c r="H337" s="147">
        <v>134.939</v>
      </c>
      <c r="L337" s="144"/>
      <c r="M337" s="148"/>
      <c r="T337" s="149"/>
      <c r="AT337" s="145" t="s">
        <v>134</v>
      </c>
      <c r="AU337" s="145" t="s">
        <v>82</v>
      </c>
      <c r="AV337" s="145" t="s">
        <v>130</v>
      </c>
      <c r="AW337" s="145" t="s">
        <v>95</v>
      </c>
      <c r="AX337" s="145" t="s">
        <v>22</v>
      </c>
      <c r="AY337" s="145" t="s">
        <v>123</v>
      </c>
    </row>
    <row r="338" spans="2:65" s="6" customFormat="1" ht="15.75" customHeight="1">
      <c r="B338" s="22"/>
      <c r="C338" s="117" t="s">
        <v>449</v>
      </c>
      <c r="D338" s="117" t="s">
        <v>125</v>
      </c>
      <c r="E338" s="118" t="s">
        <v>450</v>
      </c>
      <c r="F338" s="119" t="s">
        <v>451</v>
      </c>
      <c r="G338" s="120" t="s">
        <v>284</v>
      </c>
      <c r="H338" s="121">
        <v>2</v>
      </c>
      <c r="I338" s="122"/>
      <c r="J338" s="123">
        <f>ROUND($I$338*$H$338,2)</f>
        <v>0</v>
      </c>
      <c r="K338" s="119" t="s">
        <v>129</v>
      </c>
      <c r="L338" s="22"/>
      <c r="M338" s="124"/>
      <c r="N338" s="125" t="s">
        <v>45</v>
      </c>
      <c r="P338" s="126">
        <f>$O$338*$H$338</f>
        <v>0</v>
      </c>
      <c r="Q338" s="126">
        <v>0.00116</v>
      </c>
      <c r="R338" s="126">
        <f>$Q$338*$H$338</f>
        <v>0.00232</v>
      </c>
      <c r="S338" s="126">
        <v>0</v>
      </c>
      <c r="T338" s="127">
        <f>$S$338*$H$338</f>
        <v>0</v>
      </c>
      <c r="AR338" s="76" t="s">
        <v>130</v>
      </c>
      <c r="AT338" s="76" t="s">
        <v>125</v>
      </c>
      <c r="AU338" s="76" t="s">
        <v>82</v>
      </c>
      <c r="AY338" s="6" t="s">
        <v>123</v>
      </c>
      <c r="BE338" s="128">
        <f>IF($N$338="základní",$J$338,0)</f>
        <v>0</v>
      </c>
      <c r="BF338" s="128">
        <f>IF($N$338="snížená",$J$338,0)</f>
        <v>0</v>
      </c>
      <c r="BG338" s="128">
        <f>IF($N$338="zákl. přenesená",$J$338,0)</f>
        <v>0</v>
      </c>
      <c r="BH338" s="128">
        <f>IF($N$338="sníž. přenesená",$J$338,0)</f>
        <v>0</v>
      </c>
      <c r="BI338" s="128">
        <f>IF($N$338="nulová",$J$338,0)</f>
        <v>0</v>
      </c>
      <c r="BJ338" s="76" t="s">
        <v>22</v>
      </c>
      <c r="BK338" s="128">
        <f>ROUND($I$338*$H$338,2)</f>
        <v>0</v>
      </c>
      <c r="BL338" s="76" t="s">
        <v>130</v>
      </c>
      <c r="BM338" s="76" t="s">
        <v>452</v>
      </c>
    </row>
    <row r="339" spans="2:47" s="6" customFormat="1" ht="16.5" customHeight="1">
      <c r="B339" s="22"/>
      <c r="D339" s="129" t="s">
        <v>132</v>
      </c>
      <c r="F339" s="130" t="s">
        <v>453</v>
      </c>
      <c r="L339" s="22"/>
      <c r="M339" s="48"/>
      <c r="T339" s="49"/>
      <c r="AT339" s="6" t="s">
        <v>132</v>
      </c>
      <c r="AU339" s="6" t="s">
        <v>82</v>
      </c>
    </row>
    <row r="340" spans="2:51" s="6" customFormat="1" ht="15.75" customHeight="1">
      <c r="B340" s="131"/>
      <c r="D340" s="132" t="s">
        <v>134</v>
      </c>
      <c r="E340" s="133"/>
      <c r="F340" s="134" t="s">
        <v>454</v>
      </c>
      <c r="H340" s="135">
        <v>2</v>
      </c>
      <c r="L340" s="131"/>
      <c r="M340" s="136"/>
      <c r="T340" s="137"/>
      <c r="AT340" s="133" t="s">
        <v>134</v>
      </c>
      <c r="AU340" s="133" t="s">
        <v>82</v>
      </c>
      <c r="AV340" s="133" t="s">
        <v>82</v>
      </c>
      <c r="AW340" s="133" t="s">
        <v>95</v>
      </c>
      <c r="AX340" s="133" t="s">
        <v>22</v>
      </c>
      <c r="AY340" s="133" t="s">
        <v>123</v>
      </c>
    </row>
    <row r="341" spans="2:65" s="6" customFormat="1" ht="15.75" customHeight="1">
      <c r="B341" s="22"/>
      <c r="C341" s="117" t="s">
        <v>455</v>
      </c>
      <c r="D341" s="117" t="s">
        <v>125</v>
      </c>
      <c r="E341" s="118" t="s">
        <v>456</v>
      </c>
      <c r="F341" s="119" t="s">
        <v>457</v>
      </c>
      <c r="G341" s="120" t="s">
        <v>171</v>
      </c>
      <c r="H341" s="121">
        <v>3.084</v>
      </c>
      <c r="I341" s="122"/>
      <c r="J341" s="123">
        <f>ROUND($I$341*$H$341,2)</f>
        <v>0</v>
      </c>
      <c r="K341" s="119" t="s">
        <v>129</v>
      </c>
      <c r="L341" s="22"/>
      <c r="M341" s="124"/>
      <c r="N341" s="125" t="s">
        <v>45</v>
      </c>
      <c r="P341" s="126">
        <f>$O$341*$H$341</f>
        <v>0</v>
      </c>
      <c r="Q341" s="126">
        <v>0</v>
      </c>
      <c r="R341" s="126">
        <f>$Q$341*$H$341</f>
        <v>0</v>
      </c>
      <c r="S341" s="126">
        <v>2</v>
      </c>
      <c r="T341" s="127">
        <f>$S$341*$H$341</f>
        <v>6.168</v>
      </c>
      <c r="AR341" s="76" t="s">
        <v>130</v>
      </c>
      <c r="AT341" s="76" t="s">
        <v>125</v>
      </c>
      <c r="AU341" s="76" t="s">
        <v>82</v>
      </c>
      <c r="AY341" s="6" t="s">
        <v>123</v>
      </c>
      <c r="BE341" s="128">
        <f>IF($N$341="základní",$J$341,0)</f>
        <v>0</v>
      </c>
      <c r="BF341" s="128">
        <f>IF($N$341="snížená",$J$341,0)</f>
        <v>0</v>
      </c>
      <c r="BG341" s="128">
        <f>IF($N$341="zákl. přenesená",$J$341,0)</f>
        <v>0</v>
      </c>
      <c r="BH341" s="128">
        <f>IF($N$341="sníž. přenesená",$J$341,0)</f>
        <v>0</v>
      </c>
      <c r="BI341" s="128">
        <f>IF($N$341="nulová",$J$341,0)</f>
        <v>0</v>
      </c>
      <c r="BJ341" s="76" t="s">
        <v>22</v>
      </c>
      <c r="BK341" s="128">
        <f>ROUND($I$341*$H$341,2)</f>
        <v>0</v>
      </c>
      <c r="BL341" s="76" t="s">
        <v>130</v>
      </c>
      <c r="BM341" s="76" t="s">
        <v>458</v>
      </c>
    </row>
    <row r="342" spans="2:47" s="6" customFormat="1" ht="16.5" customHeight="1">
      <c r="B342" s="22"/>
      <c r="D342" s="129" t="s">
        <v>132</v>
      </c>
      <c r="F342" s="130" t="s">
        <v>459</v>
      </c>
      <c r="L342" s="22"/>
      <c r="M342" s="48"/>
      <c r="T342" s="49"/>
      <c r="AT342" s="6" t="s">
        <v>132</v>
      </c>
      <c r="AU342" s="6" t="s">
        <v>82</v>
      </c>
    </row>
    <row r="343" spans="2:51" s="6" customFormat="1" ht="15.75" customHeight="1">
      <c r="B343" s="131"/>
      <c r="D343" s="132" t="s">
        <v>134</v>
      </c>
      <c r="E343" s="133"/>
      <c r="F343" s="134" t="s">
        <v>460</v>
      </c>
      <c r="H343" s="135">
        <v>3.084</v>
      </c>
      <c r="L343" s="131"/>
      <c r="M343" s="136"/>
      <c r="T343" s="137"/>
      <c r="AT343" s="133" t="s">
        <v>134</v>
      </c>
      <c r="AU343" s="133" t="s">
        <v>82</v>
      </c>
      <c r="AV343" s="133" t="s">
        <v>82</v>
      </c>
      <c r="AW343" s="133" t="s">
        <v>95</v>
      </c>
      <c r="AX343" s="133" t="s">
        <v>22</v>
      </c>
      <c r="AY343" s="133" t="s">
        <v>123</v>
      </c>
    </row>
    <row r="344" spans="2:65" s="6" customFormat="1" ht="15.75" customHeight="1">
      <c r="B344" s="22"/>
      <c r="C344" s="117" t="s">
        <v>461</v>
      </c>
      <c r="D344" s="117" t="s">
        <v>125</v>
      </c>
      <c r="E344" s="118" t="s">
        <v>462</v>
      </c>
      <c r="F344" s="119" t="s">
        <v>463</v>
      </c>
      <c r="G344" s="120" t="s">
        <v>284</v>
      </c>
      <c r="H344" s="121">
        <v>1</v>
      </c>
      <c r="I344" s="122"/>
      <c r="J344" s="123">
        <f>ROUND($I$344*$H$344,2)</f>
        <v>0</v>
      </c>
      <c r="K344" s="119"/>
      <c r="L344" s="22"/>
      <c r="M344" s="124"/>
      <c r="N344" s="125" t="s">
        <v>45</v>
      </c>
      <c r="P344" s="126">
        <f>$O$344*$H$344</f>
        <v>0</v>
      </c>
      <c r="Q344" s="126">
        <v>0</v>
      </c>
      <c r="R344" s="126">
        <f>$Q$344*$H$344</f>
        <v>0</v>
      </c>
      <c r="S344" s="126">
        <v>0.42</v>
      </c>
      <c r="T344" s="127">
        <f>$S$344*$H$344</f>
        <v>0.42</v>
      </c>
      <c r="AR344" s="76" t="s">
        <v>130</v>
      </c>
      <c r="AT344" s="76" t="s">
        <v>125</v>
      </c>
      <c r="AU344" s="76" t="s">
        <v>82</v>
      </c>
      <c r="AY344" s="6" t="s">
        <v>123</v>
      </c>
      <c r="BE344" s="128">
        <f>IF($N$344="základní",$J$344,0)</f>
        <v>0</v>
      </c>
      <c r="BF344" s="128">
        <f>IF($N$344="snížená",$J$344,0)</f>
        <v>0</v>
      </c>
      <c r="BG344" s="128">
        <f>IF($N$344="zákl. přenesená",$J$344,0)</f>
        <v>0</v>
      </c>
      <c r="BH344" s="128">
        <f>IF($N$344="sníž. přenesená",$J$344,0)</f>
        <v>0</v>
      </c>
      <c r="BI344" s="128">
        <f>IF($N$344="nulová",$J$344,0)</f>
        <v>0</v>
      </c>
      <c r="BJ344" s="76" t="s">
        <v>22</v>
      </c>
      <c r="BK344" s="128">
        <f>ROUND($I$344*$H$344,2)</f>
        <v>0</v>
      </c>
      <c r="BL344" s="76" t="s">
        <v>130</v>
      </c>
      <c r="BM344" s="76" t="s">
        <v>464</v>
      </c>
    </row>
    <row r="345" spans="2:47" s="6" customFormat="1" ht="16.5" customHeight="1">
      <c r="B345" s="22"/>
      <c r="D345" s="129" t="s">
        <v>132</v>
      </c>
      <c r="F345" s="130" t="s">
        <v>465</v>
      </c>
      <c r="L345" s="22"/>
      <c r="M345" s="48"/>
      <c r="T345" s="49"/>
      <c r="AT345" s="6" t="s">
        <v>132</v>
      </c>
      <c r="AU345" s="6" t="s">
        <v>82</v>
      </c>
    </row>
    <row r="346" spans="2:51" s="6" customFormat="1" ht="15.75" customHeight="1">
      <c r="B346" s="131"/>
      <c r="D346" s="132" t="s">
        <v>134</v>
      </c>
      <c r="E346" s="133"/>
      <c r="F346" s="134" t="s">
        <v>319</v>
      </c>
      <c r="H346" s="135">
        <v>1</v>
      </c>
      <c r="L346" s="131"/>
      <c r="M346" s="136"/>
      <c r="T346" s="137"/>
      <c r="AT346" s="133" t="s">
        <v>134</v>
      </c>
      <c r="AU346" s="133" t="s">
        <v>82</v>
      </c>
      <c r="AV346" s="133" t="s">
        <v>82</v>
      </c>
      <c r="AW346" s="133" t="s">
        <v>95</v>
      </c>
      <c r="AX346" s="133" t="s">
        <v>22</v>
      </c>
      <c r="AY346" s="133" t="s">
        <v>123</v>
      </c>
    </row>
    <row r="347" spans="2:65" s="6" customFormat="1" ht="15.75" customHeight="1">
      <c r="B347" s="22"/>
      <c r="C347" s="117" t="s">
        <v>466</v>
      </c>
      <c r="D347" s="117" t="s">
        <v>125</v>
      </c>
      <c r="E347" s="118" t="s">
        <v>467</v>
      </c>
      <c r="F347" s="119" t="s">
        <v>468</v>
      </c>
      <c r="G347" s="120" t="s">
        <v>284</v>
      </c>
      <c r="H347" s="121">
        <v>1</v>
      </c>
      <c r="I347" s="122"/>
      <c r="J347" s="123">
        <f>ROUND($I$347*$H$347,2)</f>
        <v>0</v>
      </c>
      <c r="K347" s="119"/>
      <c r="L347" s="22"/>
      <c r="M347" s="124"/>
      <c r="N347" s="125" t="s">
        <v>45</v>
      </c>
      <c r="P347" s="126">
        <f>$O$347*$H$347</f>
        <v>0</v>
      </c>
      <c r="Q347" s="126">
        <v>0</v>
      </c>
      <c r="R347" s="126">
        <f>$Q$347*$H$347</f>
        <v>0</v>
      </c>
      <c r="S347" s="126">
        <v>0.42</v>
      </c>
      <c r="T347" s="127">
        <f>$S$347*$H$347</f>
        <v>0.42</v>
      </c>
      <c r="AR347" s="76" t="s">
        <v>130</v>
      </c>
      <c r="AT347" s="76" t="s">
        <v>125</v>
      </c>
      <c r="AU347" s="76" t="s">
        <v>82</v>
      </c>
      <c r="AY347" s="6" t="s">
        <v>123</v>
      </c>
      <c r="BE347" s="128">
        <f>IF($N$347="základní",$J$347,0)</f>
        <v>0</v>
      </c>
      <c r="BF347" s="128">
        <f>IF($N$347="snížená",$J$347,0)</f>
        <v>0</v>
      </c>
      <c r="BG347" s="128">
        <f>IF($N$347="zákl. přenesená",$J$347,0)</f>
        <v>0</v>
      </c>
      <c r="BH347" s="128">
        <f>IF($N$347="sníž. přenesená",$J$347,0)</f>
        <v>0</v>
      </c>
      <c r="BI347" s="128">
        <f>IF($N$347="nulová",$J$347,0)</f>
        <v>0</v>
      </c>
      <c r="BJ347" s="76" t="s">
        <v>22</v>
      </c>
      <c r="BK347" s="128">
        <f>ROUND($I$347*$H$347,2)</f>
        <v>0</v>
      </c>
      <c r="BL347" s="76" t="s">
        <v>130</v>
      </c>
      <c r="BM347" s="76" t="s">
        <v>469</v>
      </c>
    </row>
    <row r="348" spans="2:47" s="6" customFormat="1" ht="16.5" customHeight="1">
      <c r="B348" s="22"/>
      <c r="D348" s="129" t="s">
        <v>132</v>
      </c>
      <c r="F348" s="130" t="s">
        <v>465</v>
      </c>
      <c r="L348" s="22"/>
      <c r="M348" s="48"/>
      <c r="T348" s="49"/>
      <c r="AT348" s="6" t="s">
        <v>132</v>
      </c>
      <c r="AU348" s="6" t="s">
        <v>82</v>
      </c>
    </row>
    <row r="349" spans="2:51" s="6" customFormat="1" ht="15.75" customHeight="1">
      <c r="B349" s="131"/>
      <c r="D349" s="132" t="s">
        <v>134</v>
      </c>
      <c r="E349" s="133"/>
      <c r="F349" s="134" t="s">
        <v>319</v>
      </c>
      <c r="H349" s="135">
        <v>1</v>
      </c>
      <c r="L349" s="131"/>
      <c r="M349" s="136"/>
      <c r="T349" s="137"/>
      <c r="AT349" s="133" t="s">
        <v>134</v>
      </c>
      <c r="AU349" s="133" t="s">
        <v>82</v>
      </c>
      <c r="AV349" s="133" t="s">
        <v>82</v>
      </c>
      <c r="AW349" s="133" t="s">
        <v>95</v>
      </c>
      <c r="AX349" s="133" t="s">
        <v>22</v>
      </c>
      <c r="AY349" s="133" t="s">
        <v>123</v>
      </c>
    </row>
    <row r="350" spans="2:65" s="6" customFormat="1" ht="15.75" customHeight="1">
      <c r="B350" s="22"/>
      <c r="C350" s="117" t="s">
        <v>470</v>
      </c>
      <c r="D350" s="117" t="s">
        <v>125</v>
      </c>
      <c r="E350" s="118" t="s">
        <v>471</v>
      </c>
      <c r="F350" s="119" t="s">
        <v>472</v>
      </c>
      <c r="G350" s="120" t="s">
        <v>284</v>
      </c>
      <c r="H350" s="121">
        <v>1</v>
      </c>
      <c r="I350" s="122"/>
      <c r="J350" s="123">
        <f>ROUND($I$350*$H$350,2)</f>
        <v>0</v>
      </c>
      <c r="K350" s="119"/>
      <c r="L350" s="22"/>
      <c r="M350" s="124"/>
      <c r="N350" s="125" t="s">
        <v>45</v>
      </c>
      <c r="P350" s="126">
        <f>$O$350*$H$350</f>
        <v>0</v>
      </c>
      <c r="Q350" s="126">
        <v>0</v>
      </c>
      <c r="R350" s="126">
        <f>$Q$350*$H$350</f>
        <v>0</v>
      </c>
      <c r="S350" s="126">
        <v>0.42</v>
      </c>
      <c r="T350" s="127">
        <f>$S$350*$H$350</f>
        <v>0.42</v>
      </c>
      <c r="AR350" s="76" t="s">
        <v>130</v>
      </c>
      <c r="AT350" s="76" t="s">
        <v>125</v>
      </c>
      <c r="AU350" s="76" t="s">
        <v>82</v>
      </c>
      <c r="AY350" s="6" t="s">
        <v>123</v>
      </c>
      <c r="BE350" s="128">
        <f>IF($N$350="základní",$J$350,0)</f>
        <v>0</v>
      </c>
      <c r="BF350" s="128">
        <f>IF($N$350="snížená",$J$350,0)</f>
        <v>0</v>
      </c>
      <c r="BG350" s="128">
        <f>IF($N$350="zákl. přenesená",$J$350,0)</f>
        <v>0</v>
      </c>
      <c r="BH350" s="128">
        <f>IF($N$350="sníž. přenesená",$J$350,0)</f>
        <v>0</v>
      </c>
      <c r="BI350" s="128">
        <f>IF($N$350="nulová",$J$350,0)</f>
        <v>0</v>
      </c>
      <c r="BJ350" s="76" t="s">
        <v>22</v>
      </c>
      <c r="BK350" s="128">
        <f>ROUND($I$350*$H$350,2)</f>
        <v>0</v>
      </c>
      <c r="BL350" s="76" t="s">
        <v>130</v>
      </c>
      <c r="BM350" s="76" t="s">
        <v>473</v>
      </c>
    </row>
    <row r="351" spans="2:47" s="6" customFormat="1" ht="16.5" customHeight="1">
      <c r="B351" s="22"/>
      <c r="D351" s="129" t="s">
        <v>132</v>
      </c>
      <c r="F351" s="130" t="s">
        <v>465</v>
      </c>
      <c r="L351" s="22"/>
      <c r="M351" s="48"/>
      <c r="T351" s="49"/>
      <c r="AT351" s="6" t="s">
        <v>132</v>
      </c>
      <c r="AU351" s="6" t="s">
        <v>82</v>
      </c>
    </row>
    <row r="352" spans="2:51" s="6" customFormat="1" ht="15.75" customHeight="1">
      <c r="B352" s="131"/>
      <c r="D352" s="132" t="s">
        <v>134</v>
      </c>
      <c r="E352" s="133"/>
      <c r="F352" s="134" t="s">
        <v>319</v>
      </c>
      <c r="H352" s="135">
        <v>1</v>
      </c>
      <c r="L352" s="131"/>
      <c r="M352" s="136"/>
      <c r="T352" s="137"/>
      <c r="AT352" s="133" t="s">
        <v>134</v>
      </c>
      <c r="AU352" s="133" t="s">
        <v>82</v>
      </c>
      <c r="AV352" s="133" t="s">
        <v>82</v>
      </c>
      <c r="AW352" s="133" t="s">
        <v>95</v>
      </c>
      <c r="AX352" s="133" t="s">
        <v>22</v>
      </c>
      <c r="AY352" s="133" t="s">
        <v>123</v>
      </c>
    </row>
    <row r="353" spans="2:65" s="6" customFormat="1" ht="15.75" customHeight="1">
      <c r="B353" s="22"/>
      <c r="C353" s="117" t="s">
        <v>474</v>
      </c>
      <c r="D353" s="117" t="s">
        <v>125</v>
      </c>
      <c r="E353" s="118" t="s">
        <v>475</v>
      </c>
      <c r="F353" s="119" t="s">
        <v>476</v>
      </c>
      <c r="G353" s="120" t="s">
        <v>284</v>
      </c>
      <c r="H353" s="121">
        <v>1</v>
      </c>
      <c r="I353" s="122"/>
      <c r="J353" s="123">
        <f>ROUND($I$353*$H$353,2)</f>
        <v>0</v>
      </c>
      <c r="K353" s="119"/>
      <c r="L353" s="22"/>
      <c r="M353" s="124"/>
      <c r="N353" s="125" t="s">
        <v>45</v>
      </c>
      <c r="P353" s="126">
        <f>$O$353*$H$353</f>
        <v>0</v>
      </c>
      <c r="Q353" s="126">
        <v>0</v>
      </c>
      <c r="R353" s="126">
        <f>$Q$353*$H$353</f>
        <v>0</v>
      </c>
      <c r="S353" s="126">
        <v>0.42</v>
      </c>
      <c r="T353" s="127">
        <f>$S$353*$H$353</f>
        <v>0.42</v>
      </c>
      <c r="AR353" s="76" t="s">
        <v>130</v>
      </c>
      <c r="AT353" s="76" t="s">
        <v>125</v>
      </c>
      <c r="AU353" s="76" t="s">
        <v>82</v>
      </c>
      <c r="AY353" s="6" t="s">
        <v>123</v>
      </c>
      <c r="BE353" s="128">
        <f>IF($N$353="základní",$J$353,0)</f>
        <v>0</v>
      </c>
      <c r="BF353" s="128">
        <f>IF($N$353="snížená",$J$353,0)</f>
        <v>0</v>
      </c>
      <c r="BG353" s="128">
        <f>IF($N$353="zákl. přenesená",$J$353,0)</f>
        <v>0</v>
      </c>
      <c r="BH353" s="128">
        <f>IF($N$353="sníž. přenesená",$J$353,0)</f>
        <v>0</v>
      </c>
      <c r="BI353" s="128">
        <f>IF($N$353="nulová",$J$353,0)</f>
        <v>0</v>
      </c>
      <c r="BJ353" s="76" t="s">
        <v>22</v>
      </c>
      <c r="BK353" s="128">
        <f>ROUND($I$353*$H$353,2)</f>
        <v>0</v>
      </c>
      <c r="BL353" s="76" t="s">
        <v>130</v>
      </c>
      <c r="BM353" s="76" t="s">
        <v>477</v>
      </c>
    </row>
    <row r="354" spans="2:47" s="6" customFormat="1" ht="16.5" customHeight="1">
      <c r="B354" s="22"/>
      <c r="D354" s="129" t="s">
        <v>132</v>
      </c>
      <c r="F354" s="130" t="s">
        <v>465</v>
      </c>
      <c r="L354" s="22"/>
      <c r="M354" s="48"/>
      <c r="T354" s="49"/>
      <c r="AT354" s="6" t="s">
        <v>132</v>
      </c>
      <c r="AU354" s="6" t="s">
        <v>82</v>
      </c>
    </row>
    <row r="355" spans="2:51" s="6" customFormat="1" ht="15.75" customHeight="1">
      <c r="B355" s="131"/>
      <c r="D355" s="132" t="s">
        <v>134</v>
      </c>
      <c r="E355" s="133"/>
      <c r="F355" s="134" t="s">
        <v>319</v>
      </c>
      <c r="H355" s="135">
        <v>1</v>
      </c>
      <c r="L355" s="131"/>
      <c r="M355" s="136"/>
      <c r="T355" s="137"/>
      <c r="AT355" s="133" t="s">
        <v>134</v>
      </c>
      <c r="AU355" s="133" t="s">
        <v>82</v>
      </c>
      <c r="AV355" s="133" t="s">
        <v>82</v>
      </c>
      <c r="AW355" s="133" t="s">
        <v>95</v>
      </c>
      <c r="AX355" s="133" t="s">
        <v>22</v>
      </c>
      <c r="AY355" s="133" t="s">
        <v>123</v>
      </c>
    </row>
    <row r="356" spans="2:65" s="6" customFormat="1" ht="15.75" customHeight="1">
      <c r="B356" s="22"/>
      <c r="C356" s="117" t="s">
        <v>478</v>
      </c>
      <c r="D356" s="117" t="s">
        <v>125</v>
      </c>
      <c r="E356" s="118" t="s">
        <v>479</v>
      </c>
      <c r="F356" s="119" t="s">
        <v>480</v>
      </c>
      <c r="G356" s="120" t="s">
        <v>284</v>
      </c>
      <c r="H356" s="121">
        <v>2</v>
      </c>
      <c r="I356" s="122"/>
      <c r="J356" s="123">
        <f>ROUND($I$356*$H$356,2)</f>
        <v>0</v>
      </c>
      <c r="K356" s="119" t="s">
        <v>129</v>
      </c>
      <c r="L356" s="22"/>
      <c r="M356" s="124"/>
      <c r="N356" s="125" t="s">
        <v>45</v>
      </c>
      <c r="P356" s="126">
        <f>$O$356*$H$356</f>
        <v>0</v>
      </c>
      <c r="Q356" s="126">
        <v>0</v>
      </c>
      <c r="R356" s="126">
        <f>$Q$356*$H$356</f>
        <v>0</v>
      </c>
      <c r="S356" s="126">
        <v>0.075</v>
      </c>
      <c r="T356" s="127">
        <f>$S$356*$H$356</f>
        <v>0.15</v>
      </c>
      <c r="AR356" s="76" t="s">
        <v>130</v>
      </c>
      <c r="AT356" s="76" t="s">
        <v>125</v>
      </c>
      <c r="AU356" s="76" t="s">
        <v>82</v>
      </c>
      <c r="AY356" s="6" t="s">
        <v>123</v>
      </c>
      <c r="BE356" s="128">
        <f>IF($N$356="základní",$J$356,0)</f>
        <v>0</v>
      </c>
      <c r="BF356" s="128">
        <f>IF($N$356="snížená",$J$356,0)</f>
        <v>0</v>
      </c>
      <c r="BG356" s="128">
        <f>IF($N$356="zákl. přenesená",$J$356,0)</f>
        <v>0</v>
      </c>
      <c r="BH356" s="128">
        <f>IF($N$356="sníž. přenesená",$J$356,0)</f>
        <v>0</v>
      </c>
      <c r="BI356" s="128">
        <f>IF($N$356="nulová",$J$356,0)</f>
        <v>0</v>
      </c>
      <c r="BJ356" s="76" t="s">
        <v>22</v>
      </c>
      <c r="BK356" s="128">
        <f>ROUND($I$356*$H$356,2)</f>
        <v>0</v>
      </c>
      <c r="BL356" s="76" t="s">
        <v>130</v>
      </c>
      <c r="BM356" s="76" t="s">
        <v>481</v>
      </c>
    </row>
    <row r="357" spans="2:47" s="6" customFormat="1" ht="16.5" customHeight="1">
      <c r="B357" s="22"/>
      <c r="D357" s="129" t="s">
        <v>132</v>
      </c>
      <c r="F357" s="130" t="s">
        <v>482</v>
      </c>
      <c r="L357" s="22"/>
      <c r="M357" s="48"/>
      <c r="T357" s="49"/>
      <c r="AT357" s="6" t="s">
        <v>132</v>
      </c>
      <c r="AU357" s="6" t="s">
        <v>82</v>
      </c>
    </row>
    <row r="358" spans="2:51" s="6" customFormat="1" ht="15.75" customHeight="1">
      <c r="B358" s="131"/>
      <c r="D358" s="132" t="s">
        <v>134</v>
      </c>
      <c r="E358" s="133"/>
      <c r="F358" s="134" t="s">
        <v>454</v>
      </c>
      <c r="H358" s="135">
        <v>2</v>
      </c>
      <c r="L358" s="131"/>
      <c r="M358" s="136"/>
      <c r="T358" s="137"/>
      <c r="AT358" s="133" t="s">
        <v>134</v>
      </c>
      <c r="AU358" s="133" t="s">
        <v>82</v>
      </c>
      <c r="AV358" s="133" t="s">
        <v>82</v>
      </c>
      <c r="AW358" s="133" t="s">
        <v>95</v>
      </c>
      <c r="AX358" s="133" t="s">
        <v>22</v>
      </c>
      <c r="AY358" s="133" t="s">
        <v>123</v>
      </c>
    </row>
    <row r="359" spans="2:63" s="106" customFormat="1" ht="30.75" customHeight="1">
      <c r="B359" s="107"/>
      <c r="D359" s="108" t="s">
        <v>73</v>
      </c>
      <c r="E359" s="115" t="s">
        <v>483</v>
      </c>
      <c r="F359" s="115" t="s">
        <v>484</v>
      </c>
      <c r="J359" s="116">
        <f>$BK$359</f>
        <v>0</v>
      </c>
      <c r="L359" s="107"/>
      <c r="M359" s="111"/>
      <c r="P359" s="112">
        <f>SUM($P$360:$P$368)</f>
        <v>0</v>
      </c>
      <c r="R359" s="112">
        <f>SUM($R$360:$R$368)</f>
        <v>0</v>
      </c>
      <c r="T359" s="113">
        <f>SUM($T$360:$T$368)</f>
        <v>0</v>
      </c>
      <c r="AR359" s="108" t="s">
        <v>22</v>
      </c>
      <c r="AT359" s="108" t="s">
        <v>73</v>
      </c>
      <c r="AU359" s="108" t="s">
        <v>22</v>
      </c>
      <c r="AY359" s="108" t="s">
        <v>123</v>
      </c>
      <c r="BK359" s="114">
        <f>SUM($BK$360:$BK$368)</f>
        <v>0</v>
      </c>
    </row>
    <row r="360" spans="2:65" s="6" customFormat="1" ht="15.75" customHeight="1">
      <c r="B360" s="22"/>
      <c r="C360" s="117" t="s">
        <v>485</v>
      </c>
      <c r="D360" s="117" t="s">
        <v>125</v>
      </c>
      <c r="E360" s="118" t="s">
        <v>486</v>
      </c>
      <c r="F360" s="119" t="s">
        <v>487</v>
      </c>
      <c r="G360" s="120" t="s">
        <v>245</v>
      </c>
      <c r="H360" s="121">
        <v>12.998</v>
      </c>
      <c r="I360" s="122"/>
      <c r="J360" s="123">
        <f>ROUND($I$360*$H$360,2)</f>
        <v>0</v>
      </c>
      <c r="K360" s="119" t="s">
        <v>129</v>
      </c>
      <c r="L360" s="22"/>
      <c r="M360" s="124"/>
      <c r="N360" s="125" t="s">
        <v>45</v>
      </c>
      <c r="P360" s="126">
        <f>$O$360*$H$360</f>
        <v>0</v>
      </c>
      <c r="Q360" s="126">
        <v>0</v>
      </c>
      <c r="R360" s="126">
        <f>$Q$360*$H$360</f>
        <v>0</v>
      </c>
      <c r="S360" s="126">
        <v>0</v>
      </c>
      <c r="T360" s="127">
        <f>$S$360*$H$360</f>
        <v>0</v>
      </c>
      <c r="AR360" s="76" t="s">
        <v>130</v>
      </c>
      <c r="AT360" s="76" t="s">
        <v>125</v>
      </c>
      <c r="AU360" s="76" t="s">
        <v>82</v>
      </c>
      <c r="AY360" s="6" t="s">
        <v>123</v>
      </c>
      <c r="BE360" s="128">
        <f>IF($N$360="základní",$J$360,0)</f>
        <v>0</v>
      </c>
      <c r="BF360" s="128">
        <f>IF($N$360="snížená",$J$360,0)</f>
        <v>0</v>
      </c>
      <c r="BG360" s="128">
        <f>IF($N$360="zákl. přenesená",$J$360,0)</f>
        <v>0</v>
      </c>
      <c r="BH360" s="128">
        <f>IF($N$360="sníž. přenesená",$J$360,0)</f>
        <v>0</v>
      </c>
      <c r="BI360" s="128">
        <f>IF($N$360="nulová",$J$360,0)</f>
        <v>0</v>
      </c>
      <c r="BJ360" s="76" t="s">
        <v>22</v>
      </c>
      <c r="BK360" s="128">
        <f>ROUND($I$360*$H$360,2)</f>
        <v>0</v>
      </c>
      <c r="BL360" s="76" t="s">
        <v>130</v>
      </c>
      <c r="BM360" s="76" t="s">
        <v>488</v>
      </c>
    </row>
    <row r="361" spans="2:47" s="6" customFormat="1" ht="27" customHeight="1">
      <c r="B361" s="22"/>
      <c r="D361" s="129" t="s">
        <v>132</v>
      </c>
      <c r="F361" s="130" t="s">
        <v>489</v>
      </c>
      <c r="L361" s="22"/>
      <c r="M361" s="48"/>
      <c r="T361" s="49"/>
      <c r="AT361" s="6" t="s">
        <v>132</v>
      </c>
      <c r="AU361" s="6" t="s">
        <v>82</v>
      </c>
    </row>
    <row r="362" spans="2:65" s="6" customFormat="1" ht="15.75" customHeight="1">
      <c r="B362" s="22"/>
      <c r="C362" s="117" t="s">
        <v>490</v>
      </c>
      <c r="D362" s="117" t="s">
        <v>125</v>
      </c>
      <c r="E362" s="118" t="s">
        <v>491</v>
      </c>
      <c r="F362" s="119" t="s">
        <v>492</v>
      </c>
      <c r="G362" s="120" t="s">
        <v>245</v>
      </c>
      <c r="H362" s="121">
        <v>38.994</v>
      </c>
      <c r="I362" s="122"/>
      <c r="J362" s="123">
        <f>ROUND($I$362*$H$362,2)</f>
        <v>0</v>
      </c>
      <c r="K362" s="119" t="s">
        <v>129</v>
      </c>
      <c r="L362" s="22"/>
      <c r="M362" s="124"/>
      <c r="N362" s="125" t="s">
        <v>45</v>
      </c>
      <c r="P362" s="126">
        <f>$O$362*$H$362</f>
        <v>0</v>
      </c>
      <c r="Q362" s="126">
        <v>0</v>
      </c>
      <c r="R362" s="126">
        <f>$Q$362*$H$362</f>
        <v>0</v>
      </c>
      <c r="S362" s="126">
        <v>0</v>
      </c>
      <c r="T362" s="127">
        <f>$S$362*$H$362</f>
        <v>0</v>
      </c>
      <c r="AR362" s="76" t="s">
        <v>130</v>
      </c>
      <c r="AT362" s="76" t="s">
        <v>125</v>
      </c>
      <c r="AU362" s="76" t="s">
        <v>82</v>
      </c>
      <c r="AY362" s="6" t="s">
        <v>123</v>
      </c>
      <c r="BE362" s="128">
        <f>IF($N$362="základní",$J$362,0)</f>
        <v>0</v>
      </c>
      <c r="BF362" s="128">
        <f>IF($N$362="snížená",$J$362,0)</f>
        <v>0</v>
      </c>
      <c r="BG362" s="128">
        <f>IF($N$362="zákl. přenesená",$J$362,0)</f>
        <v>0</v>
      </c>
      <c r="BH362" s="128">
        <f>IF($N$362="sníž. přenesená",$J$362,0)</f>
        <v>0</v>
      </c>
      <c r="BI362" s="128">
        <f>IF($N$362="nulová",$J$362,0)</f>
        <v>0</v>
      </c>
      <c r="BJ362" s="76" t="s">
        <v>22</v>
      </c>
      <c r="BK362" s="128">
        <f>ROUND($I$362*$H$362,2)</f>
        <v>0</v>
      </c>
      <c r="BL362" s="76" t="s">
        <v>130</v>
      </c>
      <c r="BM362" s="76" t="s">
        <v>493</v>
      </c>
    </row>
    <row r="363" spans="2:47" s="6" customFormat="1" ht="27" customHeight="1">
      <c r="B363" s="22"/>
      <c r="D363" s="129" t="s">
        <v>132</v>
      </c>
      <c r="F363" s="130" t="s">
        <v>494</v>
      </c>
      <c r="L363" s="22"/>
      <c r="M363" s="48"/>
      <c r="T363" s="49"/>
      <c r="AT363" s="6" t="s">
        <v>132</v>
      </c>
      <c r="AU363" s="6" t="s">
        <v>82</v>
      </c>
    </row>
    <row r="364" spans="2:51" s="6" customFormat="1" ht="15.75" customHeight="1">
      <c r="B364" s="131"/>
      <c r="D364" s="132" t="s">
        <v>134</v>
      </c>
      <c r="F364" s="134" t="s">
        <v>495</v>
      </c>
      <c r="H364" s="135">
        <v>38.994</v>
      </c>
      <c r="L364" s="131"/>
      <c r="M364" s="136"/>
      <c r="T364" s="137"/>
      <c r="AT364" s="133" t="s">
        <v>134</v>
      </c>
      <c r="AU364" s="133" t="s">
        <v>82</v>
      </c>
      <c r="AV364" s="133" t="s">
        <v>82</v>
      </c>
      <c r="AW364" s="133" t="s">
        <v>74</v>
      </c>
      <c r="AX364" s="133" t="s">
        <v>22</v>
      </c>
      <c r="AY364" s="133" t="s">
        <v>123</v>
      </c>
    </row>
    <row r="365" spans="2:65" s="6" customFormat="1" ht="15.75" customHeight="1">
      <c r="B365" s="22"/>
      <c r="C365" s="117" t="s">
        <v>496</v>
      </c>
      <c r="D365" s="117" t="s">
        <v>125</v>
      </c>
      <c r="E365" s="118" t="s">
        <v>497</v>
      </c>
      <c r="F365" s="119" t="s">
        <v>498</v>
      </c>
      <c r="G365" s="120" t="s">
        <v>245</v>
      </c>
      <c r="H365" s="121">
        <v>12.998</v>
      </c>
      <c r="I365" s="122"/>
      <c r="J365" s="123">
        <f>ROUND($I$365*$H$365,2)</f>
        <v>0</v>
      </c>
      <c r="K365" s="119" t="s">
        <v>129</v>
      </c>
      <c r="L365" s="22"/>
      <c r="M365" s="124"/>
      <c r="N365" s="125" t="s">
        <v>45</v>
      </c>
      <c r="P365" s="126">
        <f>$O$365*$H$365</f>
        <v>0</v>
      </c>
      <c r="Q365" s="126">
        <v>0</v>
      </c>
      <c r="R365" s="126">
        <f>$Q$365*$H$365</f>
        <v>0</v>
      </c>
      <c r="S365" s="126">
        <v>0</v>
      </c>
      <c r="T365" s="127">
        <f>$S$365*$H$365</f>
        <v>0</v>
      </c>
      <c r="AR365" s="76" t="s">
        <v>130</v>
      </c>
      <c r="AT365" s="76" t="s">
        <v>125</v>
      </c>
      <c r="AU365" s="76" t="s">
        <v>82</v>
      </c>
      <c r="AY365" s="6" t="s">
        <v>123</v>
      </c>
      <c r="BE365" s="128">
        <f>IF($N$365="základní",$J$365,0)</f>
        <v>0</v>
      </c>
      <c r="BF365" s="128">
        <f>IF($N$365="snížená",$J$365,0)</f>
        <v>0</v>
      </c>
      <c r="BG365" s="128">
        <f>IF($N$365="zákl. přenesená",$J$365,0)</f>
        <v>0</v>
      </c>
      <c r="BH365" s="128">
        <f>IF($N$365="sníž. přenesená",$J$365,0)</f>
        <v>0</v>
      </c>
      <c r="BI365" s="128">
        <f>IF($N$365="nulová",$J$365,0)</f>
        <v>0</v>
      </c>
      <c r="BJ365" s="76" t="s">
        <v>22</v>
      </c>
      <c r="BK365" s="128">
        <f>ROUND($I$365*$H$365,2)</f>
        <v>0</v>
      </c>
      <c r="BL365" s="76" t="s">
        <v>130</v>
      </c>
      <c r="BM365" s="76" t="s">
        <v>499</v>
      </c>
    </row>
    <row r="366" spans="2:47" s="6" customFormat="1" ht="16.5" customHeight="1">
      <c r="B366" s="22"/>
      <c r="D366" s="129" t="s">
        <v>132</v>
      </c>
      <c r="F366" s="130" t="s">
        <v>500</v>
      </c>
      <c r="L366" s="22"/>
      <c r="M366" s="48"/>
      <c r="T366" s="49"/>
      <c r="AT366" s="6" t="s">
        <v>132</v>
      </c>
      <c r="AU366" s="6" t="s">
        <v>82</v>
      </c>
    </row>
    <row r="367" spans="2:65" s="6" customFormat="1" ht="15.75" customHeight="1">
      <c r="B367" s="22"/>
      <c r="C367" s="117" t="s">
        <v>501</v>
      </c>
      <c r="D367" s="117" t="s">
        <v>125</v>
      </c>
      <c r="E367" s="118" t="s">
        <v>502</v>
      </c>
      <c r="F367" s="119" t="s">
        <v>503</v>
      </c>
      <c r="G367" s="120" t="s">
        <v>245</v>
      </c>
      <c r="H367" s="121">
        <v>12.998</v>
      </c>
      <c r="I367" s="122"/>
      <c r="J367" s="123">
        <f>ROUND($I$367*$H$367,2)</f>
        <v>0</v>
      </c>
      <c r="K367" s="119" t="s">
        <v>129</v>
      </c>
      <c r="L367" s="22"/>
      <c r="M367" s="124"/>
      <c r="N367" s="125" t="s">
        <v>45</v>
      </c>
      <c r="P367" s="126">
        <f>$O$367*$H$367</f>
        <v>0</v>
      </c>
      <c r="Q367" s="126">
        <v>0</v>
      </c>
      <c r="R367" s="126">
        <f>$Q$367*$H$367</f>
        <v>0</v>
      </c>
      <c r="S367" s="126">
        <v>0</v>
      </c>
      <c r="T367" s="127">
        <f>$S$367*$H$367</f>
        <v>0</v>
      </c>
      <c r="AR367" s="76" t="s">
        <v>130</v>
      </c>
      <c r="AT367" s="76" t="s">
        <v>125</v>
      </c>
      <c r="AU367" s="76" t="s">
        <v>82</v>
      </c>
      <c r="AY367" s="6" t="s">
        <v>123</v>
      </c>
      <c r="BE367" s="128">
        <f>IF($N$367="základní",$J$367,0)</f>
        <v>0</v>
      </c>
      <c r="BF367" s="128">
        <f>IF($N$367="snížená",$J$367,0)</f>
        <v>0</v>
      </c>
      <c r="BG367" s="128">
        <f>IF($N$367="zákl. přenesená",$J$367,0)</f>
        <v>0</v>
      </c>
      <c r="BH367" s="128">
        <f>IF($N$367="sníž. přenesená",$J$367,0)</f>
        <v>0</v>
      </c>
      <c r="BI367" s="128">
        <f>IF($N$367="nulová",$J$367,0)</f>
        <v>0</v>
      </c>
      <c r="BJ367" s="76" t="s">
        <v>22</v>
      </c>
      <c r="BK367" s="128">
        <f>ROUND($I$367*$H$367,2)</f>
        <v>0</v>
      </c>
      <c r="BL367" s="76" t="s">
        <v>130</v>
      </c>
      <c r="BM367" s="76" t="s">
        <v>504</v>
      </c>
    </row>
    <row r="368" spans="2:47" s="6" customFormat="1" ht="16.5" customHeight="1">
      <c r="B368" s="22"/>
      <c r="D368" s="129" t="s">
        <v>132</v>
      </c>
      <c r="F368" s="130" t="s">
        <v>505</v>
      </c>
      <c r="L368" s="22"/>
      <c r="M368" s="48"/>
      <c r="T368" s="49"/>
      <c r="AT368" s="6" t="s">
        <v>132</v>
      </c>
      <c r="AU368" s="6" t="s">
        <v>82</v>
      </c>
    </row>
    <row r="369" spans="2:63" s="106" customFormat="1" ht="30.75" customHeight="1">
      <c r="B369" s="107"/>
      <c r="D369" s="108" t="s">
        <v>73</v>
      </c>
      <c r="E369" s="115" t="s">
        <v>506</v>
      </c>
      <c r="F369" s="115" t="s">
        <v>507</v>
      </c>
      <c r="J369" s="116">
        <f>$BK$369</f>
        <v>0</v>
      </c>
      <c r="L369" s="107"/>
      <c r="M369" s="111"/>
      <c r="P369" s="112">
        <f>SUM($P$370:$P$371)</f>
        <v>0</v>
      </c>
      <c r="R369" s="112">
        <f>SUM($R$370:$R$371)</f>
        <v>0</v>
      </c>
      <c r="T369" s="113">
        <f>SUM($T$370:$T$371)</f>
        <v>0</v>
      </c>
      <c r="AR369" s="108" t="s">
        <v>22</v>
      </c>
      <c r="AT369" s="108" t="s">
        <v>73</v>
      </c>
      <c r="AU369" s="108" t="s">
        <v>22</v>
      </c>
      <c r="AY369" s="108" t="s">
        <v>123</v>
      </c>
      <c r="BK369" s="114">
        <f>SUM($BK$370:$BK$371)</f>
        <v>0</v>
      </c>
    </row>
    <row r="370" spans="2:65" s="6" customFormat="1" ht="15.75" customHeight="1">
      <c r="B370" s="22"/>
      <c r="C370" s="117" t="s">
        <v>508</v>
      </c>
      <c r="D370" s="117" t="s">
        <v>125</v>
      </c>
      <c r="E370" s="118" t="s">
        <v>509</v>
      </c>
      <c r="F370" s="119" t="s">
        <v>510</v>
      </c>
      <c r="G370" s="120" t="s">
        <v>245</v>
      </c>
      <c r="H370" s="121">
        <v>136.958</v>
      </c>
      <c r="I370" s="122"/>
      <c r="J370" s="123">
        <f>ROUND($I$370*$H$370,2)</f>
        <v>0</v>
      </c>
      <c r="K370" s="119" t="s">
        <v>129</v>
      </c>
      <c r="L370" s="22"/>
      <c r="M370" s="124"/>
      <c r="N370" s="125" t="s">
        <v>45</v>
      </c>
      <c r="P370" s="126">
        <f>$O$370*$H$370</f>
        <v>0</v>
      </c>
      <c r="Q370" s="126">
        <v>0</v>
      </c>
      <c r="R370" s="126">
        <f>$Q$370*$H$370</f>
        <v>0</v>
      </c>
      <c r="S370" s="126">
        <v>0</v>
      </c>
      <c r="T370" s="127">
        <f>$S$370*$H$370</f>
        <v>0</v>
      </c>
      <c r="AR370" s="76" t="s">
        <v>130</v>
      </c>
      <c r="AT370" s="76" t="s">
        <v>125</v>
      </c>
      <c r="AU370" s="76" t="s">
        <v>82</v>
      </c>
      <c r="AY370" s="6" t="s">
        <v>123</v>
      </c>
      <c r="BE370" s="128">
        <f>IF($N$370="základní",$J$370,0)</f>
        <v>0</v>
      </c>
      <c r="BF370" s="128">
        <f>IF($N$370="snížená",$J$370,0)</f>
        <v>0</v>
      </c>
      <c r="BG370" s="128">
        <f>IF($N$370="zákl. přenesená",$J$370,0)</f>
        <v>0</v>
      </c>
      <c r="BH370" s="128">
        <f>IF($N$370="sníž. přenesená",$J$370,0)</f>
        <v>0</v>
      </c>
      <c r="BI370" s="128">
        <f>IF($N$370="nulová",$J$370,0)</f>
        <v>0</v>
      </c>
      <c r="BJ370" s="76" t="s">
        <v>22</v>
      </c>
      <c r="BK370" s="128">
        <f>ROUND($I$370*$H$370,2)</f>
        <v>0</v>
      </c>
      <c r="BL370" s="76" t="s">
        <v>130</v>
      </c>
      <c r="BM370" s="76" t="s">
        <v>511</v>
      </c>
    </row>
    <row r="371" spans="2:47" s="6" customFormat="1" ht="16.5" customHeight="1">
      <c r="B371" s="22"/>
      <c r="D371" s="129" t="s">
        <v>132</v>
      </c>
      <c r="F371" s="130" t="s">
        <v>512</v>
      </c>
      <c r="L371" s="22"/>
      <c r="M371" s="48"/>
      <c r="T371" s="49"/>
      <c r="AT371" s="6" t="s">
        <v>132</v>
      </c>
      <c r="AU371" s="6" t="s">
        <v>82</v>
      </c>
    </row>
    <row r="372" spans="2:63" s="106" customFormat="1" ht="37.5" customHeight="1">
      <c r="B372" s="107"/>
      <c r="D372" s="108" t="s">
        <v>73</v>
      </c>
      <c r="E372" s="109" t="s">
        <v>513</v>
      </c>
      <c r="F372" s="109" t="s">
        <v>514</v>
      </c>
      <c r="J372" s="110">
        <f>$BK$372</f>
        <v>0</v>
      </c>
      <c r="L372" s="107"/>
      <c r="M372" s="111"/>
      <c r="P372" s="112">
        <f>$P$373</f>
        <v>0</v>
      </c>
      <c r="R372" s="112">
        <f>$R$373</f>
        <v>0</v>
      </c>
      <c r="T372" s="113">
        <f>$T$373</f>
        <v>0</v>
      </c>
      <c r="AR372" s="108" t="s">
        <v>82</v>
      </c>
      <c r="AT372" s="108" t="s">
        <v>73</v>
      </c>
      <c r="AU372" s="108" t="s">
        <v>74</v>
      </c>
      <c r="AY372" s="108" t="s">
        <v>123</v>
      </c>
      <c r="BK372" s="114">
        <f>$BK$373</f>
        <v>0</v>
      </c>
    </row>
    <row r="373" spans="2:63" s="106" customFormat="1" ht="21" customHeight="1">
      <c r="B373" s="107"/>
      <c r="D373" s="108" t="s">
        <v>73</v>
      </c>
      <c r="E373" s="115" t="s">
        <v>515</v>
      </c>
      <c r="F373" s="115" t="s">
        <v>516</v>
      </c>
      <c r="J373" s="116">
        <f>$BK$373</f>
        <v>0</v>
      </c>
      <c r="L373" s="107"/>
      <c r="M373" s="111"/>
      <c r="P373" s="112">
        <f>SUM($P$374:$P$377)</f>
        <v>0</v>
      </c>
      <c r="R373" s="112">
        <f>SUM($R$374:$R$377)</f>
        <v>0</v>
      </c>
      <c r="T373" s="113">
        <f>SUM($T$374:$T$377)</f>
        <v>0</v>
      </c>
      <c r="AR373" s="108" t="s">
        <v>82</v>
      </c>
      <c r="AT373" s="108" t="s">
        <v>73</v>
      </c>
      <c r="AU373" s="108" t="s">
        <v>22</v>
      </c>
      <c r="AY373" s="108" t="s">
        <v>123</v>
      </c>
      <c r="BK373" s="114">
        <f>SUM($BK$374:$BK$377)</f>
        <v>0</v>
      </c>
    </row>
    <row r="374" spans="2:65" s="6" customFormat="1" ht="15.75" customHeight="1">
      <c r="B374" s="22"/>
      <c r="C374" s="117" t="s">
        <v>517</v>
      </c>
      <c r="D374" s="117" t="s">
        <v>125</v>
      </c>
      <c r="E374" s="118" t="s">
        <v>518</v>
      </c>
      <c r="F374" s="119" t="s">
        <v>519</v>
      </c>
      <c r="G374" s="120" t="s">
        <v>284</v>
      </c>
      <c r="H374" s="121">
        <v>1</v>
      </c>
      <c r="I374" s="122"/>
      <c r="J374" s="123">
        <f>ROUND($I$374*$H$374,2)</f>
        <v>0</v>
      </c>
      <c r="K374" s="119"/>
      <c r="L374" s="22"/>
      <c r="M374" s="124"/>
      <c r="N374" s="125" t="s">
        <v>45</v>
      </c>
      <c r="P374" s="126">
        <f>$O$374*$H$374</f>
        <v>0</v>
      </c>
      <c r="Q374" s="126">
        <v>0</v>
      </c>
      <c r="R374" s="126">
        <f>$Q$374*$H$374</f>
        <v>0</v>
      </c>
      <c r="S374" s="126">
        <v>0</v>
      </c>
      <c r="T374" s="127">
        <f>$S$374*$H$374</f>
        <v>0</v>
      </c>
      <c r="AR374" s="76" t="s">
        <v>234</v>
      </c>
      <c r="AT374" s="76" t="s">
        <v>125</v>
      </c>
      <c r="AU374" s="76" t="s">
        <v>82</v>
      </c>
      <c r="AY374" s="6" t="s">
        <v>123</v>
      </c>
      <c r="BE374" s="128">
        <f>IF($N$374="základní",$J$374,0)</f>
        <v>0</v>
      </c>
      <c r="BF374" s="128">
        <f>IF($N$374="snížená",$J$374,0)</f>
        <v>0</v>
      </c>
      <c r="BG374" s="128">
        <f>IF($N$374="zákl. přenesená",$J$374,0)</f>
        <v>0</v>
      </c>
      <c r="BH374" s="128">
        <f>IF($N$374="sníž. přenesená",$J$374,0)</f>
        <v>0</v>
      </c>
      <c r="BI374" s="128">
        <f>IF($N$374="nulová",$J$374,0)</f>
        <v>0</v>
      </c>
      <c r="BJ374" s="76" t="s">
        <v>22</v>
      </c>
      <c r="BK374" s="128">
        <f>ROUND($I$374*$H$374,2)</f>
        <v>0</v>
      </c>
      <c r="BL374" s="76" t="s">
        <v>234</v>
      </c>
      <c r="BM374" s="76" t="s">
        <v>520</v>
      </c>
    </row>
    <row r="375" spans="2:51" s="6" customFormat="1" ht="15.75" customHeight="1">
      <c r="B375" s="131"/>
      <c r="D375" s="129" t="s">
        <v>134</v>
      </c>
      <c r="E375" s="134"/>
      <c r="F375" s="134" t="s">
        <v>319</v>
      </c>
      <c r="H375" s="135">
        <v>1</v>
      </c>
      <c r="L375" s="131"/>
      <c r="M375" s="136"/>
      <c r="T375" s="137"/>
      <c r="AT375" s="133" t="s">
        <v>134</v>
      </c>
      <c r="AU375" s="133" t="s">
        <v>82</v>
      </c>
      <c r="AV375" s="133" t="s">
        <v>82</v>
      </c>
      <c r="AW375" s="133" t="s">
        <v>95</v>
      </c>
      <c r="AX375" s="133" t="s">
        <v>22</v>
      </c>
      <c r="AY375" s="133" t="s">
        <v>123</v>
      </c>
    </row>
    <row r="376" spans="2:65" s="6" customFormat="1" ht="15.75" customHeight="1">
      <c r="B376" s="22"/>
      <c r="C376" s="117" t="s">
        <v>521</v>
      </c>
      <c r="D376" s="117" t="s">
        <v>125</v>
      </c>
      <c r="E376" s="118" t="s">
        <v>522</v>
      </c>
      <c r="F376" s="119" t="s">
        <v>523</v>
      </c>
      <c r="G376" s="120" t="s">
        <v>284</v>
      </c>
      <c r="H376" s="121">
        <v>4</v>
      </c>
      <c r="I376" s="122"/>
      <c r="J376" s="123">
        <f>ROUND($I$376*$H$376,2)</f>
        <v>0</v>
      </c>
      <c r="K376" s="119"/>
      <c r="L376" s="22"/>
      <c r="M376" s="124"/>
      <c r="N376" s="125" t="s">
        <v>45</v>
      </c>
      <c r="P376" s="126">
        <f>$O$376*$H$376</f>
        <v>0</v>
      </c>
      <c r="Q376" s="126">
        <v>0</v>
      </c>
      <c r="R376" s="126">
        <f>$Q$376*$H$376</f>
        <v>0</v>
      </c>
      <c r="S376" s="126">
        <v>0</v>
      </c>
      <c r="T376" s="127">
        <f>$S$376*$H$376</f>
        <v>0</v>
      </c>
      <c r="AR376" s="76" t="s">
        <v>234</v>
      </c>
      <c r="AT376" s="76" t="s">
        <v>125</v>
      </c>
      <c r="AU376" s="76" t="s">
        <v>82</v>
      </c>
      <c r="AY376" s="6" t="s">
        <v>123</v>
      </c>
      <c r="BE376" s="128">
        <f>IF($N$376="základní",$J$376,0)</f>
        <v>0</v>
      </c>
      <c r="BF376" s="128">
        <f>IF($N$376="snížená",$J$376,0)</f>
        <v>0</v>
      </c>
      <c r="BG376" s="128">
        <f>IF($N$376="zákl. přenesená",$J$376,0)</f>
        <v>0</v>
      </c>
      <c r="BH376" s="128">
        <f>IF($N$376="sníž. přenesená",$J$376,0)</f>
        <v>0</v>
      </c>
      <c r="BI376" s="128">
        <f>IF($N$376="nulová",$J$376,0)</f>
        <v>0</v>
      </c>
      <c r="BJ376" s="76" t="s">
        <v>22</v>
      </c>
      <c r="BK376" s="128">
        <f>ROUND($I$376*$H$376,2)</f>
        <v>0</v>
      </c>
      <c r="BL376" s="76" t="s">
        <v>234</v>
      </c>
      <c r="BM376" s="76" t="s">
        <v>524</v>
      </c>
    </row>
    <row r="377" spans="2:51" s="6" customFormat="1" ht="15.75" customHeight="1">
      <c r="B377" s="131"/>
      <c r="D377" s="129" t="s">
        <v>134</v>
      </c>
      <c r="E377" s="134"/>
      <c r="F377" s="134" t="s">
        <v>525</v>
      </c>
      <c r="H377" s="135">
        <v>4</v>
      </c>
      <c r="L377" s="131"/>
      <c r="M377" s="160"/>
      <c r="N377" s="161"/>
      <c r="O377" s="161"/>
      <c r="P377" s="161"/>
      <c r="Q377" s="161"/>
      <c r="R377" s="161"/>
      <c r="S377" s="161"/>
      <c r="T377" s="162"/>
      <c r="AT377" s="133" t="s">
        <v>134</v>
      </c>
      <c r="AU377" s="133" t="s">
        <v>82</v>
      </c>
      <c r="AV377" s="133" t="s">
        <v>82</v>
      </c>
      <c r="AW377" s="133" t="s">
        <v>95</v>
      </c>
      <c r="AX377" s="133" t="s">
        <v>22</v>
      </c>
      <c r="AY377" s="133" t="s">
        <v>123</v>
      </c>
    </row>
    <row r="378" spans="2:12" s="6" customFormat="1" ht="7.5" customHeight="1">
      <c r="B378" s="36"/>
      <c r="C378" s="37"/>
      <c r="D378" s="37"/>
      <c r="E378" s="37"/>
      <c r="F378" s="37"/>
      <c r="G378" s="37"/>
      <c r="H378" s="37"/>
      <c r="I378" s="37"/>
      <c r="J378" s="37"/>
      <c r="K378" s="37"/>
      <c r="L378" s="22"/>
    </row>
    <row r="379" s="2" customFormat="1" ht="14.25" customHeight="1"/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9"/>
      <c r="C1" s="169"/>
      <c r="D1" s="168" t="s">
        <v>1</v>
      </c>
      <c r="E1" s="169"/>
      <c r="F1" s="170" t="s">
        <v>578</v>
      </c>
      <c r="G1" s="282" t="s">
        <v>579</v>
      </c>
      <c r="H1" s="282"/>
      <c r="I1" s="169"/>
      <c r="J1" s="170" t="s">
        <v>580</v>
      </c>
      <c r="K1" s="168" t="s">
        <v>87</v>
      </c>
      <c r="L1" s="170" t="s">
        <v>581</v>
      </c>
      <c r="M1" s="170"/>
      <c r="N1" s="170"/>
      <c r="O1" s="170"/>
      <c r="P1" s="170"/>
      <c r="Q1" s="170"/>
      <c r="R1" s="170"/>
      <c r="S1" s="170"/>
      <c r="T1" s="170"/>
      <c r="U1" s="166"/>
      <c r="V1" s="16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7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</v>
      </c>
    </row>
    <row r="4" spans="2:46" s="2" customFormat="1" ht="37.5" customHeight="1">
      <c r="B4" s="10"/>
      <c r="D4" s="11" t="s">
        <v>88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83" t="str">
        <f>'Rekapitulace stavby'!$K$6</f>
        <v>Dětské hřiště</v>
      </c>
      <c r="F7" s="251"/>
      <c r="G7" s="251"/>
      <c r="H7" s="251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75" t="s">
        <v>526</v>
      </c>
      <c r="F9" s="252"/>
      <c r="G9" s="252"/>
      <c r="H9" s="252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19</v>
      </c>
      <c r="F11" s="16" t="s">
        <v>20</v>
      </c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13.01.2015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>
        <f>IF('Rekapitulace stavby'!$AN$10="","",'Rekapitulace stavby'!$AN$10)</f>
      </c>
      <c r="K14" s="25"/>
    </row>
    <row r="15" spans="2:11" s="6" customFormat="1" ht="18.75" customHeight="1">
      <c r="B15" s="22"/>
      <c r="E15" s="16" t="str">
        <f>IF('Rekapitulace stavby'!$E$11="","",'Rekapitulace stavby'!$E$11)</f>
        <v> </v>
      </c>
      <c r="I15" s="18" t="s">
        <v>32</v>
      </c>
      <c r="J15" s="16">
        <f>IF('Rekapitulace stavby'!$AN$11="","",'Rekapitulace stavby'!$AN$11)</f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33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32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35</v>
      </c>
      <c r="I20" s="18" t="s">
        <v>30</v>
      </c>
      <c r="J20" s="16"/>
      <c r="K20" s="25"/>
    </row>
    <row r="21" spans="2:11" s="6" customFormat="1" ht="18.75" customHeight="1">
      <c r="B21" s="22"/>
      <c r="E21" s="16" t="s">
        <v>36</v>
      </c>
      <c r="I21" s="18" t="s">
        <v>32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38</v>
      </c>
      <c r="K23" s="25"/>
    </row>
    <row r="24" spans="2:11" s="76" customFormat="1" ht="15.75" customHeight="1">
      <c r="B24" s="77"/>
      <c r="E24" s="257"/>
      <c r="F24" s="284"/>
      <c r="G24" s="284"/>
      <c r="H24" s="284"/>
      <c r="K24" s="78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9"/>
    </row>
    <row r="27" spans="2:11" s="6" customFormat="1" ht="26.25" customHeight="1">
      <c r="B27" s="22"/>
      <c r="D27" s="80" t="s">
        <v>40</v>
      </c>
      <c r="J27" s="57">
        <f>ROUND($J$81,2)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9"/>
    </row>
    <row r="29" spans="2:11" s="6" customFormat="1" ht="15" customHeight="1">
      <c r="B29" s="22"/>
      <c r="F29" s="26" t="s">
        <v>42</v>
      </c>
      <c r="I29" s="26" t="s">
        <v>41</v>
      </c>
      <c r="J29" s="26" t="s">
        <v>43</v>
      </c>
      <c r="K29" s="25"/>
    </row>
    <row r="30" spans="2:11" s="6" customFormat="1" ht="15" customHeight="1">
      <c r="B30" s="22"/>
      <c r="D30" s="28" t="s">
        <v>44</v>
      </c>
      <c r="E30" s="28" t="s">
        <v>45</v>
      </c>
      <c r="F30" s="81">
        <f>ROUND(SUM($BE$81:$BE$102),2)</f>
        <v>0</v>
      </c>
      <c r="I30" s="82">
        <v>0.21</v>
      </c>
      <c r="J30" s="81">
        <f>ROUND(ROUND((SUM($BE$81:$BE$102)),2)*$I$30,2)</f>
        <v>0</v>
      </c>
      <c r="K30" s="25"/>
    </row>
    <row r="31" spans="2:11" s="6" customFormat="1" ht="15" customHeight="1">
      <c r="B31" s="22"/>
      <c r="E31" s="28" t="s">
        <v>46</v>
      </c>
      <c r="F31" s="81">
        <f>ROUND(SUM($BF$81:$BF$102),2)</f>
        <v>0</v>
      </c>
      <c r="I31" s="82">
        <v>0.15</v>
      </c>
      <c r="J31" s="81">
        <f>ROUND(ROUND((SUM($BF$81:$BF$102)),2)*$I$31,2)</f>
        <v>0</v>
      </c>
      <c r="K31" s="25"/>
    </row>
    <row r="32" spans="2:11" s="6" customFormat="1" ht="15" customHeight="1" hidden="1">
      <c r="B32" s="22"/>
      <c r="E32" s="28" t="s">
        <v>47</v>
      </c>
      <c r="F32" s="81">
        <f>ROUND(SUM($BG$81:$BG$102),2)</f>
        <v>0</v>
      </c>
      <c r="I32" s="82">
        <v>0.21</v>
      </c>
      <c r="J32" s="81">
        <v>0</v>
      </c>
      <c r="K32" s="25"/>
    </row>
    <row r="33" spans="2:11" s="6" customFormat="1" ht="15" customHeight="1" hidden="1">
      <c r="B33" s="22"/>
      <c r="E33" s="28" t="s">
        <v>48</v>
      </c>
      <c r="F33" s="81">
        <f>ROUND(SUM($BH$81:$BH$102),2)</f>
        <v>0</v>
      </c>
      <c r="I33" s="82">
        <v>0.15</v>
      </c>
      <c r="J33" s="81">
        <v>0</v>
      </c>
      <c r="K33" s="25"/>
    </row>
    <row r="34" spans="2:11" s="6" customFormat="1" ht="15" customHeight="1" hidden="1">
      <c r="B34" s="22"/>
      <c r="E34" s="28" t="s">
        <v>49</v>
      </c>
      <c r="F34" s="81">
        <f>ROUND(SUM($BI$81:$BI$102),2)</f>
        <v>0</v>
      </c>
      <c r="I34" s="82">
        <v>0</v>
      </c>
      <c r="J34" s="81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50</v>
      </c>
      <c r="E36" s="32"/>
      <c r="F36" s="32"/>
      <c r="G36" s="83" t="s">
        <v>51</v>
      </c>
      <c r="H36" s="33" t="s">
        <v>52</v>
      </c>
      <c r="I36" s="32"/>
      <c r="J36" s="34">
        <f>SUM($J$27:$J$34)</f>
        <v>0</v>
      </c>
      <c r="K36" s="84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5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16</v>
      </c>
      <c r="K44" s="25"/>
    </row>
    <row r="45" spans="2:11" s="6" customFormat="1" ht="16.5" customHeight="1">
      <c r="B45" s="22"/>
      <c r="E45" s="283" t="str">
        <f>$E$7</f>
        <v>Dětské hřiště</v>
      </c>
      <c r="F45" s="252"/>
      <c r="G45" s="252"/>
      <c r="H45" s="252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75" t="str">
        <f>$E$9</f>
        <v>201501032 - vedlejší a ostatní náklady</v>
      </c>
      <c r="F47" s="252"/>
      <c r="G47" s="252"/>
      <c r="H47" s="252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Nová Včelnice</v>
      </c>
      <c r="I49" s="18" t="s">
        <v>25</v>
      </c>
      <c r="J49" s="45" t="str">
        <f>IF($J$12="","",$J$12)</f>
        <v>13.01.2015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 </v>
      </c>
      <c r="I51" s="18" t="s">
        <v>35</v>
      </c>
      <c r="J51" s="16" t="str">
        <f>$E$21</f>
        <v>Ing. Marie Buzková, Kunžak</v>
      </c>
      <c r="K51" s="25"/>
    </row>
    <row r="52" spans="2:11" s="6" customFormat="1" ht="15" customHeight="1">
      <c r="B52" s="22"/>
      <c r="C52" s="18" t="s">
        <v>33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6" t="s">
        <v>92</v>
      </c>
      <c r="D54" s="30"/>
      <c r="E54" s="30"/>
      <c r="F54" s="30"/>
      <c r="G54" s="30"/>
      <c r="H54" s="30"/>
      <c r="I54" s="30"/>
      <c r="J54" s="87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6" t="s">
        <v>94</v>
      </c>
      <c r="J56" s="57">
        <f>$J$81</f>
        <v>0</v>
      </c>
      <c r="K56" s="25"/>
      <c r="AU56" s="6" t="s">
        <v>95</v>
      </c>
    </row>
    <row r="57" spans="2:11" s="63" customFormat="1" ht="25.5" customHeight="1">
      <c r="B57" s="88"/>
      <c r="D57" s="89" t="s">
        <v>527</v>
      </c>
      <c r="E57" s="89"/>
      <c r="F57" s="89"/>
      <c r="G57" s="89"/>
      <c r="H57" s="89"/>
      <c r="I57" s="89"/>
      <c r="J57" s="90">
        <f>$J$82</f>
        <v>0</v>
      </c>
      <c r="K57" s="91"/>
    </row>
    <row r="58" spans="2:11" s="92" customFormat="1" ht="21" customHeight="1">
      <c r="B58" s="93"/>
      <c r="D58" s="94" t="s">
        <v>528</v>
      </c>
      <c r="E58" s="94"/>
      <c r="F58" s="94"/>
      <c r="G58" s="94"/>
      <c r="H58" s="94"/>
      <c r="I58" s="94"/>
      <c r="J58" s="95">
        <f>$J$83</f>
        <v>0</v>
      </c>
      <c r="K58" s="96"/>
    </row>
    <row r="59" spans="2:11" s="92" customFormat="1" ht="21" customHeight="1">
      <c r="B59" s="93"/>
      <c r="D59" s="94" t="s">
        <v>529</v>
      </c>
      <c r="E59" s="94"/>
      <c r="F59" s="94"/>
      <c r="G59" s="94"/>
      <c r="H59" s="94"/>
      <c r="I59" s="94"/>
      <c r="J59" s="95">
        <f>$J$92</f>
        <v>0</v>
      </c>
      <c r="K59" s="96"/>
    </row>
    <row r="60" spans="2:11" s="92" customFormat="1" ht="21" customHeight="1">
      <c r="B60" s="93"/>
      <c r="D60" s="94" t="s">
        <v>530</v>
      </c>
      <c r="E60" s="94"/>
      <c r="F60" s="94"/>
      <c r="G60" s="94"/>
      <c r="H60" s="94"/>
      <c r="I60" s="94"/>
      <c r="J60" s="95">
        <f>$J$95</f>
        <v>0</v>
      </c>
      <c r="K60" s="96"/>
    </row>
    <row r="61" spans="2:11" s="92" customFormat="1" ht="21" customHeight="1">
      <c r="B61" s="93"/>
      <c r="D61" s="94" t="s">
        <v>531</v>
      </c>
      <c r="E61" s="94"/>
      <c r="F61" s="94"/>
      <c r="G61" s="94"/>
      <c r="H61" s="94"/>
      <c r="I61" s="94"/>
      <c r="J61" s="95">
        <f>$J$100</f>
        <v>0</v>
      </c>
      <c r="K61" s="96"/>
    </row>
    <row r="62" spans="2:11" s="6" customFormat="1" ht="22.5" customHeight="1">
      <c r="B62" s="22"/>
      <c r="K62" s="25"/>
    </row>
    <row r="63" spans="2:1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8"/>
    </row>
    <row r="67" spans="2:12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2"/>
    </row>
    <row r="68" spans="2:12" s="6" customFormat="1" ht="37.5" customHeight="1">
      <c r="B68" s="22"/>
      <c r="C68" s="11" t="s">
        <v>106</v>
      </c>
      <c r="L68" s="22"/>
    </row>
    <row r="69" spans="2:12" s="6" customFormat="1" ht="7.5" customHeight="1">
      <c r="B69" s="22"/>
      <c r="L69" s="22"/>
    </row>
    <row r="70" spans="2:12" s="6" customFormat="1" ht="15" customHeight="1">
      <c r="B70" s="22"/>
      <c r="C70" s="18" t="s">
        <v>16</v>
      </c>
      <c r="L70" s="22"/>
    </row>
    <row r="71" spans="2:12" s="6" customFormat="1" ht="16.5" customHeight="1">
      <c r="B71" s="22"/>
      <c r="E71" s="283" t="str">
        <f>$E$7</f>
        <v>Dětské hřiště</v>
      </c>
      <c r="F71" s="252"/>
      <c r="G71" s="252"/>
      <c r="H71" s="252"/>
      <c r="L71" s="22"/>
    </row>
    <row r="72" spans="2:12" s="6" customFormat="1" ht="15" customHeight="1">
      <c r="B72" s="22"/>
      <c r="C72" s="18" t="s">
        <v>89</v>
      </c>
      <c r="L72" s="22"/>
    </row>
    <row r="73" spans="2:12" s="6" customFormat="1" ht="19.5" customHeight="1">
      <c r="B73" s="22"/>
      <c r="E73" s="275" t="str">
        <f>$E$9</f>
        <v>201501032 - vedlejší a ostatní náklady</v>
      </c>
      <c r="F73" s="252"/>
      <c r="G73" s="252"/>
      <c r="H73" s="252"/>
      <c r="L73" s="22"/>
    </row>
    <row r="74" spans="2:12" s="6" customFormat="1" ht="7.5" customHeight="1">
      <c r="B74" s="22"/>
      <c r="L74" s="22"/>
    </row>
    <row r="75" spans="2:12" s="6" customFormat="1" ht="18.75" customHeight="1">
      <c r="B75" s="22"/>
      <c r="C75" s="18" t="s">
        <v>23</v>
      </c>
      <c r="F75" s="16" t="str">
        <f>$F$12</f>
        <v>Nová Včelnice</v>
      </c>
      <c r="I75" s="18" t="s">
        <v>25</v>
      </c>
      <c r="J75" s="45" t="str">
        <f>IF($J$12="","",$J$12)</f>
        <v>13.01.2015</v>
      </c>
      <c r="L75" s="22"/>
    </row>
    <row r="76" spans="2:12" s="6" customFormat="1" ht="7.5" customHeight="1">
      <c r="B76" s="22"/>
      <c r="L76" s="22"/>
    </row>
    <row r="77" spans="2:12" s="6" customFormat="1" ht="15.75" customHeight="1">
      <c r="B77" s="22"/>
      <c r="C77" s="18" t="s">
        <v>29</v>
      </c>
      <c r="F77" s="16" t="str">
        <f>$E$15</f>
        <v> </v>
      </c>
      <c r="I77" s="18" t="s">
        <v>35</v>
      </c>
      <c r="J77" s="16" t="str">
        <f>$E$21</f>
        <v>Ing. Marie Buzková, Kunžak</v>
      </c>
      <c r="L77" s="22"/>
    </row>
    <row r="78" spans="2:12" s="6" customFormat="1" ht="15" customHeight="1">
      <c r="B78" s="22"/>
      <c r="C78" s="18" t="s">
        <v>33</v>
      </c>
      <c r="F78" s="16">
        <f>IF($E$18="","",$E$18)</f>
      </c>
      <c r="L78" s="22"/>
    </row>
    <row r="79" spans="2:12" s="6" customFormat="1" ht="11.25" customHeight="1">
      <c r="B79" s="22"/>
      <c r="L79" s="22"/>
    </row>
    <row r="80" spans="2:20" s="97" customFormat="1" ht="30" customHeight="1">
      <c r="B80" s="98"/>
      <c r="C80" s="99" t="s">
        <v>107</v>
      </c>
      <c r="D80" s="100" t="s">
        <v>59</v>
      </c>
      <c r="E80" s="100" t="s">
        <v>55</v>
      </c>
      <c r="F80" s="100" t="s">
        <v>108</v>
      </c>
      <c r="G80" s="100" t="s">
        <v>109</v>
      </c>
      <c r="H80" s="100" t="s">
        <v>110</v>
      </c>
      <c r="I80" s="100" t="s">
        <v>111</v>
      </c>
      <c r="J80" s="100" t="s">
        <v>112</v>
      </c>
      <c r="K80" s="101" t="s">
        <v>113</v>
      </c>
      <c r="L80" s="98"/>
      <c r="M80" s="51" t="s">
        <v>114</v>
      </c>
      <c r="N80" s="52" t="s">
        <v>44</v>
      </c>
      <c r="O80" s="52" t="s">
        <v>115</v>
      </c>
      <c r="P80" s="52" t="s">
        <v>116</v>
      </c>
      <c r="Q80" s="52" t="s">
        <v>117</v>
      </c>
      <c r="R80" s="52" t="s">
        <v>118</v>
      </c>
      <c r="S80" s="52" t="s">
        <v>119</v>
      </c>
      <c r="T80" s="53" t="s">
        <v>120</v>
      </c>
    </row>
    <row r="81" spans="2:63" s="6" customFormat="1" ht="30" customHeight="1">
      <c r="B81" s="22"/>
      <c r="C81" s="56" t="s">
        <v>94</v>
      </c>
      <c r="J81" s="102">
        <f>$BK$81</f>
        <v>0</v>
      </c>
      <c r="L81" s="22"/>
      <c r="M81" s="55"/>
      <c r="N81" s="46"/>
      <c r="O81" s="46"/>
      <c r="P81" s="103">
        <f>$P$82</f>
        <v>0</v>
      </c>
      <c r="Q81" s="46"/>
      <c r="R81" s="103">
        <f>$R$82</f>
        <v>0</v>
      </c>
      <c r="S81" s="46"/>
      <c r="T81" s="104">
        <f>$T$82</f>
        <v>0</v>
      </c>
      <c r="AT81" s="6" t="s">
        <v>73</v>
      </c>
      <c r="AU81" s="6" t="s">
        <v>95</v>
      </c>
      <c r="BK81" s="105">
        <f>$BK$82</f>
        <v>0</v>
      </c>
    </row>
    <row r="82" spans="2:63" s="106" customFormat="1" ht="37.5" customHeight="1">
      <c r="B82" s="107"/>
      <c r="D82" s="108" t="s">
        <v>73</v>
      </c>
      <c r="E82" s="109" t="s">
        <v>532</v>
      </c>
      <c r="F82" s="109" t="s">
        <v>533</v>
      </c>
      <c r="J82" s="110">
        <f>$BK$82</f>
        <v>0</v>
      </c>
      <c r="L82" s="107"/>
      <c r="M82" s="111"/>
      <c r="P82" s="112">
        <f>$P$83+$P$92+$P$95+$P$100</f>
        <v>0</v>
      </c>
      <c r="R82" s="112">
        <f>$R$83+$R$92+$R$95+$R$100</f>
        <v>0</v>
      </c>
      <c r="T82" s="113">
        <f>$T$83+$T$92+$T$95+$T$100</f>
        <v>0</v>
      </c>
      <c r="AR82" s="108" t="s">
        <v>168</v>
      </c>
      <c r="AT82" s="108" t="s">
        <v>73</v>
      </c>
      <c r="AU82" s="108" t="s">
        <v>74</v>
      </c>
      <c r="AY82" s="108" t="s">
        <v>123</v>
      </c>
      <c r="BK82" s="114">
        <f>$BK$83+$BK$92+$BK$95+$BK$100</f>
        <v>0</v>
      </c>
    </row>
    <row r="83" spans="2:63" s="106" customFormat="1" ht="21" customHeight="1">
      <c r="B83" s="107"/>
      <c r="D83" s="108" t="s">
        <v>73</v>
      </c>
      <c r="E83" s="115" t="s">
        <v>534</v>
      </c>
      <c r="F83" s="115" t="s">
        <v>535</v>
      </c>
      <c r="J83" s="116">
        <f>$BK$83</f>
        <v>0</v>
      </c>
      <c r="L83" s="107"/>
      <c r="M83" s="111"/>
      <c r="P83" s="112">
        <f>SUM($P$84:$P$91)</f>
        <v>0</v>
      </c>
      <c r="R83" s="112">
        <f>SUM($R$84:$R$91)</f>
        <v>0</v>
      </c>
      <c r="T83" s="113">
        <f>SUM($T$84:$T$91)</f>
        <v>0</v>
      </c>
      <c r="AR83" s="108" t="s">
        <v>168</v>
      </c>
      <c r="AT83" s="108" t="s">
        <v>73</v>
      </c>
      <c r="AU83" s="108" t="s">
        <v>22</v>
      </c>
      <c r="AY83" s="108" t="s">
        <v>123</v>
      </c>
      <c r="BK83" s="114">
        <f>SUM($BK$84:$BK$91)</f>
        <v>0</v>
      </c>
    </row>
    <row r="84" spans="2:65" s="6" customFormat="1" ht="15.75" customHeight="1">
      <c r="B84" s="22"/>
      <c r="C84" s="117" t="s">
        <v>22</v>
      </c>
      <c r="D84" s="117" t="s">
        <v>125</v>
      </c>
      <c r="E84" s="118" t="s">
        <v>536</v>
      </c>
      <c r="F84" s="119" t="s">
        <v>537</v>
      </c>
      <c r="G84" s="120" t="s">
        <v>538</v>
      </c>
      <c r="H84" s="121">
        <v>1</v>
      </c>
      <c r="I84" s="122"/>
      <c r="J84" s="123">
        <f>ROUND($I$84*$H$84,2)</f>
        <v>0</v>
      </c>
      <c r="K84" s="119" t="s">
        <v>129</v>
      </c>
      <c r="L84" s="22"/>
      <c r="M84" s="124"/>
      <c r="N84" s="125" t="s">
        <v>45</v>
      </c>
      <c r="P84" s="126">
        <f>$O$84*$H$84</f>
        <v>0</v>
      </c>
      <c r="Q84" s="126">
        <v>0</v>
      </c>
      <c r="R84" s="126">
        <f>$Q$84*$H$84</f>
        <v>0</v>
      </c>
      <c r="S84" s="126">
        <v>0</v>
      </c>
      <c r="T84" s="127">
        <f>$S$84*$H$84</f>
        <v>0</v>
      </c>
      <c r="AR84" s="76" t="s">
        <v>539</v>
      </c>
      <c r="AT84" s="76" t="s">
        <v>125</v>
      </c>
      <c r="AU84" s="76" t="s">
        <v>82</v>
      </c>
      <c r="AY84" s="6" t="s">
        <v>123</v>
      </c>
      <c r="BE84" s="128">
        <f>IF($N$84="základní",$J$84,0)</f>
        <v>0</v>
      </c>
      <c r="BF84" s="128">
        <f>IF($N$84="snížená",$J$84,0)</f>
        <v>0</v>
      </c>
      <c r="BG84" s="128">
        <f>IF($N$84="zákl. přenesená",$J$84,0)</f>
        <v>0</v>
      </c>
      <c r="BH84" s="128">
        <f>IF($N$84="sníž. přenesená",$J$84,0)</f>
        <v>0</v>
      </c>
      <c r="BI84" s="128">
        <f>IF($N$84="nulová",$J$84,0)</f>
        <v>0</v>
      </c>
      <c r="BJ84" s="76" t="s">
        <v>22</v>
      </c>
      <c r="BK84" s="128">
        <f>ROUND($I$84*$H$84,2)</f>
        <v>0</v>
      </c>
      <c r="BL84" s="76" t="s">
        <v>539</v>
      </c>
      <c r="BM84" s="76" t="s">
        <v>540</v>
      </c>
    </row>
    <row r="85" spans="2:47" s="6" customFormat="1" ht="16.5" customHeight="1">
      <c r="B85" s="22"/>
      <c r="D85" s="129" t="s">
        <v>132</v>
      </c>
      <c r="F85" s="130" t="s">
        <v>541</v>
      </c>
      <c r="L85" s="22"/>
      <c r="M85" s="48"/>
      <c r="T85" s="49"/>
      <c r="AT85" s="6" t="s">
        <v>132</v>
      </c>
      <c r="AU85" s="6" t="s">
        <v>82</v>
      </c>
    </row>
    <row r="86" spans="2:65" s="6" customFormat="1" ht="15.75" customHeight="1">
      <c r="B86" s="22"/>
      <c r="C86" s="117" t="s">
        <v>82</v>
      </c>
      <c r="D86" s="117" t="s">
        <v>125</v>
      </c>
      <c r="E86" s="118" t="s">
        <v>542</v>
      </c>
      <c r="F86" s="119" t="s">
        <v>543</v>
      </c>
      <c r="G86" s="120" t="s">
        <v>538</v>
      </c>
      <c r="H86" s="121">
        <v>1</v>
      </c>
      <c r="I86" s="122"/>
      <c r="J86" s="123">
        <f>ROUND($I$86*$H$86,2)</f>
        <v>0</v>
      </c>
      <c r="K86" s="119" t="s">
        <v>129</v>
      </c>
      <c r="L86" s="22"/>
      <c r="M86" s="124"/>
      <c r="N86" s="125" t="s">
        <v>45</v>
      </c>
      <c r="P86" s="126">
        <f>$O$86*$H$86</f>
        <v>0</v>
      </c>
      <c r="Q86" s="126">
        <v>0</v>
      </c>
      <c r="R86" s="126">
        <f>$Q$86*$H$86</f>
        <v>0</v>
      </c>
      <c r="S86" s="126">
        <v>0</v>
      </c>
      <c r="T86" s="127">
        <f>$S$86*$H$86</f>
        <v>0</v>
      </c>
      <c r="AR86" s="76" t="s">
        <v>539</v>
      </c>
      <c r="AT86" s="76" t="s">
        <v>125</v>
      </c>
      <c r="AU86" s="76" t="s">
        <v>82</v>
      </c>
      <c r="AY86" s="6" t="s">
        <v>123</v>
      </c>
      <c r="BE86" s="128">
        <f>IF($N$86="základní",$J$86,0)</f>
        <v>0</v>
      </c>
      <c r="BF86" s="128">
        <f>IF($N$86="snížená",$J$86,0)</f>
        <v>0</v>
      </c>
      <c r="BG86" s="128">
        <f>IF($N$86="zákl. přenesená",$J$86,0)</f>
        <v>0</v>
      </c>
      <c r="BH86" s="128">
        <f>IF($N$86="sníž. přenesená",$J$86,0)</f>
        <v>0</v>
      </c>
      <c r="BI86" s="128">
        <f>IF($N$86="nulová",$J$86,0)</f>
        <v>0</v>
      </c>
      <c r="BJ86" s="76" t="s">
        <v>22</v>
      </c>
      <c r="BK86" s="128">
        <f>ROUND($I$86*$H$86,2)</f>
        <v>0</v>
      </c>
      <c r="BL86" s="76" t="s">
        <v>539</v>
      </c>
      <c r="BM86" s="76" t="s">
        <v>544</v>
      </c>
    </row>
    <row r="87" spans="2:47" s="6" customFormat="1" ht="16.5" customHeight="1">
      <c r="B87" s="22"/>
      <c r="D87" s="129" t="s">
        <v>132</v>
      </c>
      <c r="F87" s="130" t="s">
        <v>545</v>
      </c>
      <c r="L87" s="22"/>
      <c r="M87" s="48"/>
      <c r="T87" s="49"/>
      <c r="AT87" s="6" t="s">
        <v>132</v>
      </c>
      <c r="AU87" s="6" t="s">
        <v>82</v>
      </c>
    </row>
    <row r="88" spans="2:65" s="6" customFormat="1" ht="15.75" customHeight="1">
      <c r="B88" s="22"/>
      <c r="C88" s="117" t="s">
        <v>142</v>
      </c>
      <c r="D88" s="117" t="s">
        <v>125</v>
      </c>
      <c r="E88" s="118" t="s">
        <v>546</v>
      </c>
      <c r="F88" s="119" t="s">
        <v>547</v>
      </c>
      <c r="G88" s="120" t="s">
        <v>538</v>
      </c>
      <c r="H88" s="121">
        <v>1</v>
      </c>
      <c r="I88" s="122"/>
      <c r="J88" s="123">
        <f>ROUND($I$88*$H$88,2)</f>
        <v>0</v>
      </c>
      <c r="K88" s="119" t="s">
        <v>129</v>
      </c>
      <c r="L88" s="22"/>
      <c r="M88" s="124"/>
      <c r="N88" s="125" t="s">
        <v>45</v>
      </c>
      <c r="P88" s="126">
        <f>$O$88*$H$88</f>
        <v>0</v>
      </c>
      <c r="Q88" s="126">
        <v>0</v>
      </c>
      <c r="R88" s="126">
        <f>$Q$88*$H$88</f>
        <v>0</v>
      </c>
      <c r="S88" s="126">
        <v>0</v>
      </c>
      <c r="T88" s="127">
        <f>$S$88*$H$88</f>
        <v>0</v>
      </c>
      <c r="AR88" s="76" t="s">
        <v>539</v>
      </c>
      <c r="AT88" s="76" t="s">
        <v>125</v>
      </c>
      <c r="AU88" s="76" t="s">
        <v>82</v>
      </c>
      <c r="AY88" s="6" t="s">
        <v>123</v>
      </c>
      <c r="BE88" s="128">
        <f>IF($N$88="základní",$J$88,0)</f>
        <v>0</v>
      </c>
      <c r="BF88" s="128">
        <f>IF($N$88="snížená",$J$88,0)</f>
        <v>0</v>
      </c>
      <c r="BG88" s="128">
        <f>IF($N$88="zákl. přenesená",$J$88,0)</f>
        <v>0</v>
      </c>
      <c r="BH88" s="128">
        <f>IF($N$88="sníž. přenesená",$J$88,0)</f>
        <v>0</v>
      </c>
      <c r="BI88" s="128">
        <f>IF($N$88="nulová",$J$88,0)</f>
        <v>0</v>
      </c>
      <c r="BJ88" s="76" t="s">
        <v>22</v>
      </c>
      <c r="BK88" s="128">
        <f>ROUND($I$88*$H$88,2)</f>
        <v>0</v>
      </c>
      <c r="BL88" s="76" t="s">
        <v>539</v>
      </c>
      <c r="BM88" s="76" t="s">
        <v>548</v>
      </c>
    </row>
    <row r="89" spans="2:47" s="6" customFormat="1" ht="27" customHeight="1">
      <c r="B89" s="22"/>
      <c r="D89" s="129" t="s">
        <v>132</v>
      </c>
      <c r="F89" s="130" t="s">
        <v>549</v>
      </c>
      <c r="L89" s="22"/>
      <c r="M89" s="48"/>
      <c r="T89" s="49"/>
      <c r="AT89" s="6" t="s">
        <v>132</v>
      </c>
      <c r="AU89" s="6" t="s">
        <v>82</v>
      </c>
    </row>
    <row r="90" spans="2:65" s="6" customFormat="1" ht="15.75" customHeight="1">
      <c r="B90" s="22"/>
      <c r="C90" s="117" t="s">
        <v>130</v>
      </c>
      <c r="D90" s="117" t="s">
        <v>125</v>
      </c>
      <c r="E90" s="118" t="s">
        <v>550</v>
      </c>
      <c r="F90" s="119" t="s">
        <v>551</v>
      </c>
      <c r="G90" s="120" t="s">
        <v>538</v>
      </c>
      <c r="H90" s="121">
        <v>1</v>
      </c>
      <c r="I90" s="122"/>
      <c r="J90" s="123">
        <f>ROUND($I$90*$H$90,2)</f>
        <v>0</v>
      </c>
      <c r="K90" s="119" t="s">
        <v>129</v>
      </c>
      <c r="L90" s="22"/>
      <c r="M90" s="124"/>
      <c r="N90" s="125" t="s">
        <v>45</v>
      </c>
      <c r="P90" s="126">
        <f>$O$90*$H$90</f>
        <v>0</v>
      </c>
      <c r="Q90" s="126">
        <v>0</v>
      </c>
      <c r="R90" s="126">
        <f>$Q$90*$H$90</f>
        <v>0</v>
      </c>
      <c r="S90" s="126">
        <v>0</v>
      </c>
      <c r="T90" s="127">
        <f>$S$90*$H$90</f>
        <v>0</v>
      </c>
      <c r="AR90" s="76" t="s">
        <v>539</v>
      </c>
      <c r="AT90" s="76" t="s">
        <v>125</v>
      </c>
      <c r="AU90" s="76" t="s">
        <v>82</v>
      </c>
      <c r="AY90" s="6" t="s">
        <v>123</v>
      </c>
      <c r="BE90" s="128">
        <f>IF($N$90="základní",$J$90,0)</f>
        <v>0</v>
      </c>
      <c r="BF90" s="128">
        <f>IF($N$90="snížená",$J$90,0)</f>
        <v>0</v>
      </c>
      <c r="BG90" s="128">
        <f>IF($N$90="zákl. přenesená",$J$90,0)</f>
        <v>0</v>
      </c>
      <c r="BH90" s="128">
        <f>IF($N$90="sníž. přenesená",$J$90,0)</f>
        <v>0</v>
      </c>
      <c r="BI90" s="128">
        <f>IF($N$90="nulová",$J$90,0)</f>
        <v>0</v>
      </c>
      <c r="BJ90" s="76" t="s">
        <v>22</v>
      </c>
      <c r="BK90" s="128">
        <f>ROUND($I$90*$H$90,2)</f>
        <v>0</v>
      </c>
      <c r="BL90" s="76" t="s">
        <v>539</v>
      </c>
      <c r="BM90" s="76" t="s">
        <v>552</v>
      </c>
    </row>
    <row r="91" spans="2:47" s="6" customFormat="1" ht="27" customHeight="1">
      <c r="B91" s="22"/>
      <c r="D91" s="129" t="s">
        <v>132</v>
      </c>
      <c r="F91" s="130" t="s">
        <v>553</v>
      </c>
      <c r="L91" s="22"/>
      <c r="M91" s="48"/>
      <c r="T91" s="49"/>
      <c r="AT91" s="6" t="s">
        <v>132</v>
      </c>
      <c r="AU91" s="6" t="s">
        <v>82</v>
      </c>
    </row>
    <row r="92" spans="2:63" s="106" customFormat="1" ht="30.75" customHeight="1">
      <c r="B92" s="107"/>
      <c r="D92" s="108" t="s">
        <v>73</v>
      </c>
      <c r="E92" s="115" t="s">
        <v>554</v>
      </c>
      <c r="F92" s="115" t="s">
        <v>555</v>
      </c>
      <c r="J92" s="116">
        <f>$BK$92</f>
        <v>0</v>
      </c>
      <c r="L92" s="107"/>
      <c r="M92" s="111"/>
      <c r="P92" s="112">
        <f>SUM($P$93:$P$94)</f>
        <v>0</v>
      </c>
      <c r="R92" s="112">
        <f>SUM($R$93:$R$94)</f>
        <v>0</v>
      </c>
      <c r="T92" s="113">
        <f>SUM($T$93:$T$94)</f>
        <v>0</v>
      </c>
      <c r="AR92" s="108" t="s">
        <v>168</v>
      </c>
      <c r="AT92" s="108" t="s">
        <v>73</v>
      </c>
      <c r="AU92" s="108" t="s">
        <v>22</v>
      </c>
      <c r="AY92" s="108" t="s">
        <v>123</v>
      </c>
      <c r="BK92" s="114">
        <f>SUM($BK$93:$BK$94)</f>
        <v>0</v>
      </c>
    </row>
    <row r="93" spans="2:65" s="6" customFormat="1" ht="15.75" customHeight="1">
      <c r="B93" s="22"/>
      <c r="C93" s="117" t="s">
        <v>168</v>
      </c>
      <c r="D93" s="117" t="s">
        <v>125</v>
      </c>
      <c r="E93" s="118" t="s">
        <v>556</v>
      </c>
      <c r="F93" s="119" t="s">
        <v>555</v>
      </c>
      <c r="G93" s="120" t="s">
        <v>538</v>
      </c>
      <c r="H93" s="121">
        <v>1</v>
      </c>
      <c r="I93" s="122"/>
      <c r="J93" s="123">
        <f>ROUND($I$93*$H$93,2)</f>
        <v>0</v>
      </c>
      <c r="K93" s="119" t="s">
        <v>129</v>
      </c>
      <c r="L93" s="22"/>
      <c r="M93" s="124"/>
      <c r="N93" s="125" t="s">
        <v>45</v>
      </c>
      <c r="P93" s="126">
        <f>$O$93*$H$93</f>
        <v>0</v>
      </c>
      <c r="Q93" s="126">
        <v>0</v>
      </c>
      <c r="R93" s="126">
        <f>$Q$93*$H$93</f>
        <v>0</v>
      </c>
      <c r="S93" s="126">
        <v>0</v>
      </c>
      <c r="T93" s="127">
        <f>$S$93*$H$93</f>
        <v>0</v>
      </c>
      <c r="AR93" s="76" t="s">
        <v>539</v>
      </c>
      <c r="AT93" s="76" t="s">
        <v>125</v>
      </c>
      <c r="AU93" s="76" t="s">
        <v>82</v>
      </c>
      <c r="AY93" s="6" t="s">
        <v>123</v>
      </c>
      <c r="BE93" s="128">
        <f>IF($N$93="základní",$J$93,0)</f>
        <v>0</v>
      </c>
      <c r="BF93" s="128">
        <f>IF($N$93="snížená",$J$93,0)</f>
        <v>0</v>
      </c>
      <c r="BG93" s="128">
        <f>IF($N$93="zákl. přenesená",$J$93,0)</f>
        <v>0</v>
      </c>
      <c r="BH93" s="128">
        <f>IF($N$93="sníž. přenesená",$J$93,0)</f>
        <v>0</v>
      </c>
      <c r="BI93" s="128">
        <f>IF($N$93="nulová",$J$93,0)</f>
        <v>0</v>
      </c>
      <c r="BJ93" s="76" t="s">
        <v>22</v>
      </c>
      <c r="BK93" s="128">
        <f>ROUND($I$93*$H$93,2)</f>
        <v>0</v>
      </c>
      <c r="BL93" s="76" t="s">
        <v>539</v>
      </c>
      <c r="BM93" s="76" t="s">
        <v>557</v>
      </c>
    </row>
    <row r="94" spans="2:47" s="6" customFormat="1" ht="16.5" customHeight="1">
      <c r="B94" s="22"/>
      <c r="D94" s="129" t="s">
        <v>132</v>
      </c>
      <c r="F94" s="130" t="s">
        <v>558</v>
      </c>
      <c r="L94" s="22"/>
      <c r="M94" s="48"/>
      <c r="T94" s="49"/>
      <c r="AT94" s="6" t="s">
        <v>132</v>
      </c>
      <c r="AU94" s="6" t="s">
        <v>82</v>
      </c>
    </row>
    <row r="95" spans="2:63" s="106" customFormat="1" ht="30.75" customHeight="1">
      <c r="B95" s="107"/>
      <c r="D95" s="108" t="s">
        <v>73</v>
      </c>
      <c r="E95" s="115" t="s">
        <v>559</v>
      </c>
      <c r="F95" s="115" t="s">
        <v>560</v>
      </c>
      <c r="J95" s="116">
        <f>$BK$95</f>
        <v>0</v>
      </c>
      <c r="L95" s="107"/>
      <c r="M95" s="111"/>
      <c r="P95" s="112">
        <f>SUM($P$96:$P$99)</f>
        <v>0</v>
      </c>
      <c r="R95" s="112">
        <f>SUM($R$96:$R$99)</f>
        <v>0</v>
      </c>
      <c r="T95" s="113">
        <f>SUM($T$96:$T$99)</f>
        <v>0</v>
      </c>
      <c r="AR95" s="108" t="s">
        <v>168</v>
      </c>
      <c r="AT95" s="108" t="s">
        <v>73</v>
      </c>
      <c r="AU95" s="108" t="s">
        <v>22</v>
      </c>
      <c r="AY95" s="108" t="s">
        <v>123</v>
      </c>
      <c r="BK95" s="114">
        <f>SUM($BK$96:$BK$99)</f>
        <v>0</v>
      </c>
    </row>
    <row r="96" spans="2:65" s="6" customFormat="1" ht="15.75" customHeight="1">
      <c r="B96" s="22"/>
      <c r="C96" s="117" t="s">
        <v>176</v>
      </c>
      <c r="D96" s="117" t="s">
        <v>125</v>
      </c>
      <c r="E96" s="118" t="s">
        <v>561</v>
      </c>
      <c r="F96" s="119" t="s">
        <v>562</v>
      </c>
      <c r="G96" s="120" t="s">
        <v>538</v>
      </c>
      <c r="H96" s="121">
        <v>1</v>
      </c>
      <c r="I96" s="122"/>
      <c r="J96" s="123">
        <f>ROUND($I$96*$H$96,2)</f>
        <v>0</v>
      </c>
      <c r="K96" s="119" t="s">
        <v>129</v>
      </c>
      <c r="L96" s="22"/>
      <c r="M96" s="124"/>
      <c r="N96" s="125" t="s">
        <v>45</v>
      </c>
      <c r="P96" s="126">
        <f>$O$96*$H$96</f>
        <v>0</v>
      </c>
      <c r="Q96" s="126">
        <v>0</v>
      </c>
      <c r="R96" s="126">
        <f>$Q$96*$H$96</f>
        <v>0</v>
      </c>
      <c r="S96" s="126">
        <v>0</v>
      </c>
      <c r="T96" s="127">
        <f>$S$96*$H$96</f>
        <v>0</v>
      </c>
      <c r="AR96" s="76" t="s">
        <v>539</v>
      </c>
      <c r="AT96" s="76" t="s">
        <v>125</v>
      </c>
      <c r="AU96" s="76" t="s">
        <v>82</v>
      </c>
      <c r="AY96" s="6" t="s">
        <v>123</v>
      </c>
      <c r="BE96" s="128">
        <f>IF($N$96="základní",$J$96,0)</f>
        <v>0</v>
      </c>
      <c r="BF96" s="128">
        <f>IF($N$96="snížená",$J$96,0)</f>
        <v>0</v>
      </c>
      <c r="BG96" s="128">
        <f>IF($N$96="zákl. přenesená",$J$96,0)</f>
        <v>0</v>
      </c>
      <c r="BH96" s="128">
        <f>IF($N$96="sníž. přenesená",$J$96,0)</f>
        <v>0</v>
      </c>
      <c r="BI96" s="128">
        <f>IF($N$96="nulová",$J$96,0)</f>
        <v>0</v>
      </c>
      <c r="BJ96" s="76" t="s">
        <v>22</v>
      </c>
      <c r="BK96" s="128">
        <f>ROUND($I$96*$H$96,2)</f>
        <v>0</v>
      </c>
      <c r="BL96" s="76" t="s">
        <v>539</v>
      </c>
      <c r="BM96" s="76" t="s">
        <v>563</v>
      </c>
    </row>
    <row r="97" spans="2:47" s="6" customFormat="1" ht="16.5" customHeight="1">
      <c r="B97" s="22"/>
      <c r="D97" s="129" t="s">
        <v>132</v>
      </c>
      <c r="F97" s="130" t="s">
        <v>564</v>
      </c>
      <c r="L97" s="22"/>
      <c r="M97" s="48"/>
      <c r="T97" s="49"/>
      <c r="AT97" s="6" t="s">
        <v>132</v>
      </c>
      <c r="AU97" s="6" t="s">
        <v>82</v>
      </c>
    </row>
    <row r="98" spans="2:65" s="6" customFormat="1" ht="15.75" customHeight="1">
      <c r="B98" s="22"/>
      <c r="C98" s="117" t="s">
        <v>181</v>
      </c>
      <c r="D98" s="117" t="s">
        <v>125</v>
      </c>
      <c r="E98" s="118" t="s">
        <v>565</v>
      </c>
      <c r="F98" s="119" t="s">
        <v>566</v>
      </c>
      <c r="G98" s="120" t="s">
        <v>538</v>
      </c>
      <c r="H98" s="121">
        <v>1</v>
      </c>
      <c r="I98" s="122"/>
      <c r="J98" s="123">
        <f>ROUND($I$98*$H$98,2)</f>
        <v>0</v>
      </c>
      <c r="K98" s="119" t="s">
        <v>129</v>
      </c>
      <c r="L98" s="22"/>
      <c r="M98" s="124"/>
      <c r="N98" s="125" t="s">
        <v>45</v>
      </c>
      <c r="P98" s="126">
        <f>$O$98*$H$98</f>
        <v>0</v>
      </c>
      <c r="Q98" s="126">
        <v>0</v>
      </c>
      <c r="R98" s="126">
        <f>$Q$98*$H$98</f>
        <v>0</v>
      </c>
      <c r="S98" s="126">
        <v>0</v>
      </c>
      <c r="T98" s="127">
        <f>$S$98*$H$98</f>
        <v>0</v>
      </c>
      <c r="AR98" s="76" t="s">
        <v>539</v>
      </c>
      <c r="AT98" s="76" t="s">
        <v>125</v>
      </c>
      <c r="AU98" s="76" t="s">
        <v>82</v>
      </c>
      <c r="AY98" s="6" t="s">
        <v>123</v>
      </c>
      <c r="BE98" s="128">
        <f>IF($N$98="základní",$J$98,0)</f>
        <v>0</v>
      </c>
      <c r="BF98" s="128">
        <f>IF($N$98="snížená",$J$98,0)</f>
        <v>0</v>
      </c>
      <c r="BG98" s="128">
        <f>IF($N$98="zákl. přenesená",$J$98,0)</f>
        <v>0</v>
      </c>
      <c r="BH98" s="128">
        <f>IF($N$98="sníž. přenesená",$J$98,0)</f>
        <v>0</v>
      </c>
      <c r="BI98" s="128">
        <f>IF($N$98="nulová",$J$98,0)</f>
        <v>0</v>
      </c>
      <c r="BJ98" s="76" t="s">
        <v>22</v>
      </c>
      <c r="BK98" s="128">
        <f>ROUND($I$98*$H$98,2)</f>
        <v>0</v>
      </c>
      <c r="BL98" s="76" t="s">
        <v>539</v>
      </c>
      <c r="BM98" s="76" t="s">
        <v>567</v>
      </c>
    </row>
    <row r="99" spans="2:47" s="6" customFormat="1" ht="16.5" customHeight="1">
      <c r="B99" s="22"/>
      <c r="D99" s="129" t="s">
        <v>132</v>
      </c>
      <c r="F99" s="130" t="s">
        <v>568</v>
      </c>
      <c r="L99" s="22"/>
      <c r="M99" s="48"/>
      <c r="T99" s="49"/>
      <c r="AT99" s="6" t="s">
        <v>132</v>
      </c>
      <c r="AU99" s="6" t="s">
        <v>82</v>
      </c>
    </row>
    <row r="100" spans="2:63" s="106" customFormat="1" ht="30.75" customHeight="1">
      <c r="B100" s="107"/>
      <c r="D100" s="108" t="s">
        <v>73</v>
      </c>
      <c r="E100" s="115" t="s">
        <v>569</v>
      </c>
      <c r="F100" s="115" t="s">
        <v>570</v>
      </c>
      <c r="J100" s="116">
        <f>$BK$100</f>
        <v>0</v>
      </c>
      <c r="L100" s="107"/>
      <c r="M100" s="111"/>
      <c r="P100" s="112">
        <f>SUM($P$101:$P$102)</f>
        <v>0</v>
      </c>
      <c r="R100" s="112">
        <f>SUM($R$101:$R$102)</f>
        <v>0</v>
      </c>
      <c r="T100" s="113">
        <f>SUM($T$101:$T$102)</f>
        <v>0</v>
      </c>
      <c r="AR100" s="108" t="s">
        <v>168</v>
      </c>
      <c r="AT100" s="108" t="s">
        <v>73</v>
      </c>
      <c r="AU100" s="108" t="s">
        <v>22</v>
      </c>
      <c r="AY100" s="108" t="s">
        <v>123</v>
      </c>
      <c r="BK100" s="114">
        <f>SUM($BK$101:$BK$102)</f>
        <v>0</v>
      </c>
    </row>
    <row r="101" spans="2:65" s="6" customFormat="1" ht="15.75" customHeight="1">
      <c r="B101" s="22"/>
      <c r="C101" s="117" t="s">
        <v>187</v>
      </c>
      <c r="D101" s="117" t="s">
        <v>125</v>
      </c>
      <c r="E101" s="118" t="s">
        <v>571</v>
      </c>
      <c r="F101" s="119" t="s">
        <v>572</v>
      </c>
      <c r="G101" s="120" t="s">
        <v>538</v>
      </c>
      <c r="H101" s="121">
        <v>1</v>
      </c>
      <c r="I101" s="122"/>
      <c r="J101" s="123">
        <f>ROUND($I$101*$H$101,2)</f>
        <v>0</v>
      </c>
      <c r="K101" s="119"/>
      <c r="L101" s="22"/>
      <c r="M101" s="124"/>
      <c r="N101" s="125" t="s">
        <v>45</v>
      </c>
      <c r="P101" s="126">
        <f>$O$101*$H$101</f>
        <v>0</v>
      </c>
      <c r="Q101" s="126">
        <v>0</v>
      </c>
      <c r="R101" s="126">
        <f>$Q$101*$H$101</f>
        <v>0</v>
      </c>
      <c r="S101" s="126">
        <v>0</v>
      </c>
      <c r="T101" s="127">
        <f>$S$101*$H$101</f>
        <v>0</v>
      </c>
      <c r="AR101" s="76" t="s">
        <v>539</v>
      </c>
      <c r="AT101" s="76" t="s">
        <v>125</v>
      </c>
      <c r="AU101" s="76" t="s">
        <v>82</v>
      </c>
      <c r="AY101" s="6" t="s">
        <v>123</v>
      </c>
      <c r="BE101" s="128">
        <f>IF($N$101="základní",$J$101,0)</f>
        <v>0</v>
      </c>
      <c r="BF101" s="128">
        <f>IF($N$101="snížená",$J$101,0)</f>
        <v>0</v>
      </c>
      <c r="BG101" s="128">
        <f>IF($N$101="zákl. přenesená",$J$101,0)</f>
        <v>0</v>
      </c>
      <c r="BH101" s="128">
        <f>IF($N$101="sníž. přenesená",$J$101,0)</f>
        <v>0</v>
      </c>
      <c r="BI101" s="128">
        <f>IF($N$101="nulová",$J$101,0)</f>
        <v>0</v>
      </c>
      <c r="BJ101" s="76" t="s">
        <v>22</v>
      </c>
      <c r="BK101" s="128">
        <f>ROUND($I$101*$H$101,2)</f>
        <v>0</v>
      </c>
      <c r="BL101" s="76" t="s">
        <v>539</v>
      </c>
      <c r="BM101" s="76" t="s">
        <v>573</v>
      </c>
    </row>
    <row r="102" spans="2:47" s="6" customFormat="1" ht="16.5" customHeight="1">
      <c r="B102" s="22"/>
      <c r="D102" s="129" t="s">
        <v>132</v>
      </c>
      <c r="F102" s="130" t="s">
        <v>574</v>
      </c>
      <c r="L102" s="22"/>
      <c r="M102" s="163"/>
      <c r="N102" s="164"/>
      <c r="O102" s="164"/>
      <c r="P102" s="164"/>
      <c r="Q102" s="164"/>
      <c r="R102" s="164"/>
      <c r="S102" s="164"/>
      <c r="T102" s="165"/>
      <c r="AT102" s="6" t="s">
        <v>132</v>
      </c>
      <c r="AU102" s="6" t="s">
        <v>82</v>
      </c>
    </row>
    <row r="103" spans="2:12" s="6" customFormat="1" ht="7.5" customHeigh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22"/>
    </row>
    <row r="382" s="2" customFormat="1" ht="14.25" customHeight="1"/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5"/>
      <c r="C2" s="176"/>
      <c r="D2" s="176"/>
      <c r="E2" s="176"/>
      <c r="F2" s="176"/>
      <c r="G2" s="176"/>
      <c r="H2" s="176"/>
      <c r="I2" s="176"/>
      <c r="J2" s="176"/>
      <c r="K2" s="177"/>
    </row>
    <row r="3" spans="2:11" s="180" customFormat="1" ht="45" customHeight="1">
      <c r="B3" s="178"/>
      <c r="C3" s="285" t="s">
        <v>582</v>
      </c>
      <c r="D3" s="285"/>
      <c r="E3" s="285"/>
      <c r="F3" s="285"/>
      <c r="G3" s="285"/>
      <c r="H3" s="285"/>
      <c r="I3" s="285"/>
      <c r="J3" s="285"/>
      <c r="K3" s="179"/>
    </row>
    <row r="4" spans="2:11" ht="25.5" customHeight="1">
      <c r="B4" s="181"/>
      <c r="C4" s="286" t="s">
        <v>583</v>
      </c>
      <c r="D4" s="286"/>
      <c r="E4" s="286"/>
      <c r="F4" s="286"/>
      <c r="G4" s="286"/>
      <c r="H4" s="286"/>
      <c r="I4" s="286"/>
      <c r="J4" s="286"/>
      <c r="K4" s="182"/>
    </row>
    <row r="5" spans="2:11" ht="5.25" customHeight="1">
      <c r="B5" s="181"/>
      <c r="C5" s="183"/>
      <c r="D5" s="183"/>
      <c r="E5" s="183"/>
      <c r="F5" s="183"/>
      <c r="G5" s="183"/>
      <c r="H5" s="183"/>
      <c r="I5" s="183"/>
      <c r="J5" s="183"/>
      <c r="K5" s="182"/>
    </row>
    <row r="6" spans="2:11" ht="15" customHeight="1">
      <c r="B6" s="181"/>
      <c r="C6" s="287" t="s">
        <v>584</v>
      </c>
      <c r="D6" s="287"/>
      <c r="E6" s="287"/>
      <c r="F6" s="287"/>
      <c r="G6" s="287"/>
      <c r="H6" s="287"/>
      <c r="I6" s="287"/>
      <c r="J6" s="287"/>
      <c r="K6" s="182"/>
    </row>
    <row r="7" spans="2:11" ht="15" customHeight="1">
      <c r="B7" s="185"/>
      <c r="C7" s="287" t="s">
        <v>585</v>
      </c>
      <c r="D7" s="287"/>
      <c r="E7" s="287"/>
      <c r="F7" s="287"/>
      <c r="G7" s="287"/>
      <c r="H7" s="287"/>
      <c r="I7" s="287"/>
      <c r="J7" s="287"/>
      <c r="K7" s="182"/>
    </row>
    <row r="8" spans="2:11" ht="12.75" customHeight="1">
      <c r="B8" s="185"/>
      <c r="C8" s="184"/>
      <c r="D8" s="184"/>
      <c r="E8" s="184"/>
      <c r="F8" s="184"/>
      <c r="G8" s="184"/>
      <c r="H8" s="184"/>
      <c r="I8" s="184"/>
      <c r="J8" s="184"/>
      <c r="K8" s="182"/>
    </row>
    <row r="9" spans="2:11" ht="15" customHeight="1">
      <c r="B9" s="185"/>
      <c r="C9" s="287" t="s">
        <v>586</v>
      </c>
      <c r="D9" s="287"/>
      <c r="E9" s="287"/>
      <c r="F9" s="287"/>
      <c r="G9" s="287"/>
      <c r="H9" s="287"/>
      <c r="I9" s="287"/>
      <c r="J9" s="287"/>
      <c r="K9" s="182"/>
    </row>
    <row r="10" spans="2:11" ht="15" customHeight="1">
      <c r="B10" s="185"/>
      <c r="C10" s="184"/>
      <c r="D10" s="287" t="s">
        <v>587</v>
      </c>
      <c r="E10" s="287"/>
      <c r="F10" s="287"/>
      <c r="G10" s="287"/>
      <c r="H10" s="287"/>
      <c r="I10" s="287"/>
      <c r="J10" s="287"/>
      <c r="K10" s="182"/>
    </row>
    <row r="11" spans="2:11" ht="15" customHeight="1">
      <c r="B11" s="185"/>
      <c r="C11" s="186"/>
      <c r="D11" s="287" t="s">
        <v>588</v>
      </c>
      <c r="E11" s="287"/>
      <c r="F11" s="287"/>
      <c r="G11" s="287"/>
      <c r="H11" s="287"/>
      <c r="I11" s="287"/>
      <c r="J11" s="287"/>
      <c r="K11" s="182"/>
    </row>
    <row r="12" spans="2:11" ht="12.75" customHeight="1">
      <c r="B12" s="185"/>
      <c r="C12" s="186"/>
      <c r="D12" s="186"/>
      <c r="E12" s="186"/>
      <c r="F12" s="186"/>
      <c r="G12" s="186"/>
      <c r="H12" s="186"/>
      <c r="I12" s="186"/>
      <c r="J12" s="186"/>
      <c r="K12" s="182"/>
    </row>
    <row r="13" spans="2:11" ht="15" customHeight="1">
      <c r="B13" s="185"/>
      <c r="C13" s="186"/>
      <c r="D13" s="287" t="s">
        <v>589</v>
      </c>
      <c r="E13" s="287"/>
      <c r="F13" s="287"/>
      <c r="G13" s="287"/>
      <c r="H13" s="287"/>
      <c r="I13" s="287"/>
      <c r="J13" s="287"/>
      <c r="K13" s="182"/>
    </row>
    <row r="14" spans="2:11" ht="15" customHeight="1">
      <c r="B14" s="185"/>
      <c r="C14" s="186"/>
      <c r="D14" s="287" t="s">
        <v>590</v>
      </c>
      <c r="E14" s="287"/>
      <c r="F14" s="287"/>
      <c r="G14" s="287"/>
      <c r="H14" s="287"/>
      <c r="I14" s="287"/>
      <c r="J14" s="287"/>
      <c r="K14" s="182"/>
    </row>
    <row r="15" spans="2:11" ht="15" customHeight="1">
      <c r="B15" s="185"/>
      <c r="C15" s="186"/>
      <c r="D15" s="287" t="s">
        <v>591</v>
      </c>
      <c r="E15" s="287"/>
      <c r="F15" s="287"/>
      <c r="G15" s="287"/>
      <c r="H15" s="287"/>
      <c r="I15" s="287"/>
      <c r="J15" s="287"/>
      <c r="K15" s="182"/>
    </row>
    <row r="16" spans="2:11" ht="15" customHeight="1">
      <c r="B16" s="185"/>
      <c r="C16" s="186"/>
      <c r="D16" s="186"/>
      <c r="E16" s="187" t="s">
        <v>80</v>
      </c>
      <c r="F16" s="287" t="s">
        <v>592</v>
      </c>
      <c r="G16" s="287"/>
      <c r="H16" s="287"/>
      <c r="I16" s="287"/>
      <c r="J16" s="287"/>
      <c r="K16" s="182"/>
    </row>
    <row r="17" spans="2:11" ht="15" customHeight="1">
      <c r="B17" s="185"/>
      <c r="C17" s="186"/>
      <c r="D17" s="186"/>
      <c r="E17" s="187" t="s">
        <v>593</v>
      </c>
      <c r="F17" s="287" t="s">
        <v>594</v>
      </c>
      <c r="G17" s="287"/>
      <c r="H17" s="287"/>
      <c r="I17" s="287"/>
      <c r="J17" s="287"/>
      <c r="K17" s="182"/>
    </row>
    <row r="18" spans="2:11" ht="15" customHeight="1">
      <c r="B18" s="185"/>
      <c r="C18" s="186"/>
      <c r="D18" s="186"/>
      <c r="E18" s="187" t="s">
        <v>595</v>
      </c>
      <c r="F18" s="287" t="s">
        <v>596</v>
      </c>
      <c r="G18" s="287"/>
      <c r="H18" s="287"/>
      <c r="I18" s="287"/>
      <c r="J18" s="287"/>
      <c r="K18" s="182"/>
    </row>
    <row r="19" spans="2:11" ht="15" customHeight="1">
      <c r="B19" s="185"/>
      <c r="C19" s="186"/>
      <c r="D19" s="186"/>
      <c r="E19" s="187" t="s">
        <v>85</v>
      </c>
      <c r="F19" s="287" t="s">
        <v>597</v>
      </c>
      <c r="G19" s="287"/>
      <c r="H19" s="287"/>
      <c r="I19" s="287"/>
      <c r="J19" s="287"/>
      <c r="K19" s="182"/>
    </row>
    <row r="20" spans="2:11" ht="15" customHeight="1">
      <c r="B20" s="185"/>
      <c r="C20" s="186"/>
      <c r="D20" s="186"/>
      <c r="E20" s="187" t="s">
        <v>598</v>
      </c>
      <c r="F20" s="287" t="s">
        <v>599</v>
      </c>
      <c r="G20" s="287"/>
      <c r="H20" s="287"/>
      <c r="I20" s="287"/>
      <c r="J20" s="287"/>
      <c r="K20" s="182"/>
    </row>
    <row r="21" spans="2:11" ht="15" customHeight="1">
      <c r="B21" s="185"/>
      <c r="C21" s="186"/>
      <c r="D21" s="186"/>
      <c r="E21" s="187" t="s">
        <v>600</v>
      </c>
      <c r="F21" s="287" t="s">
        <v>601</v>
      </c>
      <c r="G21" s="287"/>
      <c r="H21" s="287"/>
      <c r="I21" s="287"/>
      <c r="J21" s="287"/>
      <c r="K21" s="182"/>
    </row>
    <row r="22" spans="2:11" ht="12.75" customHeight="1">
      <c r="B22" s="185"/>
      <c r="C22" s="186"/>
      <c r="D22" s="186"/>
      <c r="E22" s="186"/>
      <c r="F22" s="186"/>
      <c r="G22" s="186"/>
      <c r="H22" s="186"/>
      <c r="I22" s="186"/>
      <c r="J22" s="186"/>
      <c r="K22" s="182"/>
    </row>
    <row r="23" spans="2:11" ht="15" customHeight="1">
      <c r="B23" s="185"/>
      <c r="C23" s="287" t="s">
        <v>602</v>
      </c>
      <c r="D23" s="287"/>
      <c r="E23" s="287"/>
      <c r="F23" s="287"/>
      <c r="G23" s="287"/>
      <c r="H23" s="287"/>
      <c r="I23" s="287"/>
      <c r="J23" s="287"/>
      <c r="K23" s="182"/>
    </row>
    <row r="24" spans="2:11" ht="15" customHeight="1">
      <c r="B24" s="185"/>
      <c r="C24" s="287" t="s">
        <v>603</v>
      </c>
      <c r="D24" s="287"/>
      <c r="E24" s="287"/>
      <c r="F24" s="287"/>
      <c r="G24" s="287"/>
      <c r="H24" s="287"/>
      <c r="I24" s="287"/>
      <c r="J24" s="287"/>
      <c r="K24" s="182"/>
    </row>
    <row r="25" spans="2:11" ht="15" customHeight="1">
      <c r="B25" s="185"/>
      <c r="C25" s="184"/>
      <c r="D25" s="287" t="s">
        <v>604</v>
      </c>
      <c r="E25" s="287"/>
      <c r="F25" s="287"/>
      <c r="G25" s="287"/>
      <c r="H25" s="287"/>
      <c r="I25" s="287"/>
      <c r="J25" s="287"/>
      <c r="K25" s="182"/>
    </row>
    <row r="26" spans="2:11" ht="15" customHeight="1">
      <c r="B26" s="185"/>
      <c r="C26" s="186"/>
      <c r="D26" s="287" t="s">
        <v>605</v>
      </c>
      <c r="E26" s="287"/>
      <c r="F26" s="287"/>
      <c r="G26" s="287"/>
      <c r="H26" s="287"/>
      <c r="I26" s="287"/>
      <c r="J26" s="287"/>
      <c r="K26" s="182"/>
    </row>
    <row r="27" spans="2:11" ht="12.75" customHeight="1">
      <c r="B27" s="185"/>
      <c r="C27" s="186"/>
      <c r="D27" s="186"/>
      <c r="E27" s="186"/>
      <c r="F27" s="186"/>
      <c r="G27" s="186"/>
      <c r="H27" s="186"/>
      <c r="I27" s="186"/>
      <c r="J27" s="186"/>
      <c r="K27" s="182"/>
    </row>
    <row r="28" spans="2:11" ht="15" customHeight="1">
      <c r="B28" s="185"/>
      <c r="C28" s="186"/>
      <c r="D28" s="287" t="s">
        <v>606</v>
      </c>
      <c r="E28" s="287"/>
      <c r="F28" s="287"/>
      <c r="G28" s="287"/>
      <c r="H28" s="287"/>
      <c r="I28" s="287"/>
      <c r="J28" s="287"/>
      <c r="K28" s="182"/>
    </row>
    <row r="29" spans="2:11" ht="15" customHeight="1">
      <c r="B29" s="185"/>
      <c r="C29" s="186"/>
      <c r="D29" s="287" t="s">
        <v>607</v>
      </c>
      <c r="E29" s="287"/>
      <c r="F29" s="287"/>
      <c r="G29" s="287"/>
      <c r="H29" s="287"/>
      <c r="I29" s="287"/>
      <c r="J29" s="287"/>
      <c r="K29" s="182"/>
    </row>
    <row r="30" spans="2:11" ht="12.75" customHeight="1">
      <c r="B30" s="185"/>
      <c r="C30" s="186"/>
      <c r="D30" s="186"/>
      <c r="E30" s="186"/>
      <c r="F30" s="186"/>
      <c r="G30" s="186"/>
      <c r="H30" s="186"/>
      <c r="I30" s="186"/>
      <c r="J30" s="186"/>
      <c r="K30" s="182"/>
    </row>
    <row r="31" spans="2:11" ht="15" customHeight="1">
      <c r="B31" s="185"/>
      <c r="C31" s="186"/>
      <c r="D31" s="287" t="s">
        <v>608</v>
      </c>
      <c r="E31" s="287"/>
      <c r="F31" s="287"/>
      <c r="G31" s="287"/>
      <c r="H31" s="287"/>
      <c r="I31" s="287"/>
      <c r="J31" s="287"/>
      <c r="K31" s="182"/>
    </row>
    <row r="32" spans="2:11" ht="15" customHeight="1">
      <c r="B32" s="185"/>
      <c r="C32" s="186"/>
      <c r="D32" s="287" t="s">
        <v>609</v>
      </c>
      <c r="E32" s="287"/>
      <c r="F32" s="287"/>
      <c r="G32" s="287"/>
      <c r="H32" s="287"/>
      <c r="I32" s="287"/>
      <c r="J32" s="287"/>
      <c r="K32" s="182"/>
    </row>
    <row r="33" spans="2:11" ht="15" customHeight="1">
      <c r="B33" s="185"/>
      <c r="C33" s="186"/>
      <c r="D33" s="287" t="s">
        <v>610</v>
      </c>
      <c r="E33" s="287"/>
      <c r="F33" s="287"/>
      <c r="G33" s="287"/>
      <c r="H33" s="287"/>
      <c r="I33" s="287"/>
      <c r="J33" s="287"/>
      <c r="K33" s="182"/>
    </row>
    <row r="34" spans="2:11" ht="15" customHeight="1">
      <c r="B34" s="185"/>
      <c r="C34" s="186"/>
      <c r="D34" s="184"/>
      <c r="E34" s="188" t="s">
        <v>107</v>
      </c>
      <c r="F34" s="184"/>
      <c r="G34" s="287" t="s">
        <v>611</v>
      </c>
      <c r="H34" s="287"/>
      <c r="I34" s="287"/>
      <c r="J34" s="287"/>
      <c r="K34" s="182"/>
    </row>
    <row r="35" spans="2:11" ht="30.75" customHeight="1">
      <c r="B35" s="185"/>
      <c r="C35" s="186"/>
      <c r="D35" s="184"/>
      <c r="E35" s="188" t="s">
        <v>612</v>
      </c>
      <c r="F35" s="184"/>
      <c r="G35" s="287" t="s">
        <v>613</v>
      </c>
      <c r="H35" s="287"/>
      <c r="I35" s="287"/>
      <c r="J35" s="287"/>
      <c r="K35" s="182"/>
    </row>
    <row r="36" spans="2:11" ht="15" customHeight="1">
      <c r="B36" s="185"/>
      <c r="C36" s="186"/>
      <c r="D36" s="184"/>
      <c r="E36" s="188" t="s">
        <v>55</v>
      </c>
      <c r="F36" s="184"/>
      <c r="G36" s="287" t="s">
        <v>614</v>
      </c>
      <c r="H36" s="287"/>
      <c r="I36" s="287"/>
      <c r="J36" s="287"/>
      <c r="K36" s="182"/>
    </row>
    <row r="37" spans="2:11" ht="15" customHeight="1">
      <c r="B37" s="185"/>
      <c r="C37" s="186"/>
      <c r="D37" s="184"/>
      <c r="E37" s="188" t="s">
        <v>108</v>
      </c>
      <c r="F37" s="184"/>
      <c r="G37" s="287" t="s">
        <v>615</v>
      </c>
      <c r="H37" s="287"/>
      <c r="I37" s="287"/>
      <c r="J37" s="287"/>
      <c r="K37" s="182"/>
    </row>
    <row r="38" spans="2:11" ht="15" customHeight="1">
      <c r="B38" s="185"/>
      <c r="C38" s="186"/>
      <c r="D38" s="184"/>
      <c r="E38" s="188" t="s">
        <v>109</v>
      </c>
      <c r="F38" s="184"/>
      <c r="G38" s="287" t="s">
        <v>616</v>
      </c>
      <c r="H38" s="287"/>
      <c r="I38" s="287"/>
      <c r="J38" s="287"/>
      <c r="K38" s="182"/>
    </row>
    <row r="39" spans="2:11" ht="15" customHeight="1">
      <c r="B39" s="185"/>
      <c r="C39" s="186"/>
      <c r="D39" s="184"/>
      <c r="E39" s="188" t="s">
        <v>110</v>
      </c>
      <c r="F39" s="184"/>
      <c r="G39" s="287" t="s">
        <v>617</v>
      </c>
      <c r="H39" s="287"/>
      <c r="I39" s="287"/>
      <c r="J39" s="287"/>
      <c r="K39" s="182"/>
    </row>
    <row r="40" spans="2:11" ht="15" customHeight="1">
      <c r="B40" s="185"/>
      <c r="C40" s="186"/>
      <c r="D40" s="184"/>
      <c r="E40" s="188" t="s">
        <v>618</v>
      </c>
      <c r="F40" s="184"/>
      <c r="G40" s="287" t="s">
        <v>619</v>
      </c>
      <c r="H40" s="287"/>
      <c r="I40" s="287"/>
      <c r="J40" s="287"/>
      <c r="K40" s="182"/>
    </row>
    <row r="41" spans="2:11" ht="15" customHeight="1">
      <c r="B41" s="185"/>
      <c r="C41" s="186"/>
      <c r="D41" s="184"/>
      <c r="E41" s="188"/>
      <c r="F41" s="184"/>
      <c r="G41" s="287" t="s">
        <v>620</v>
      </c>
      <c r="H41" s="287"/>
      <c r="I41" s="287"/>
      <c r="J41" s="287"/>
      <c r="K41" s="182"/>
    </row>
    <row r="42" spans="2:11" ht="15" customHeight="1">
      <c r="B42" s="185"/>
      <c r="C42" s="186"/>
      <c r="D42" s="184"/>
      <c r="E42" s="188" t="s">
        <v>621</v>
      </c>
      <c r="F42" s="184"/>
      <c r="G42" s="287" t="s">
        <v>622</v>
      </c>
      <c r="H42" s="287"/>
      <c r="I42" s="287"/>
      <c r="J42" s="287"/>
      <c r="K42" s="182"/>
    </row>
    <row r="43" spans="2:11" ht="15" customHeight="1">
      <c r="B43" s="185"/>
      <c r="C43" s="186"/>
      <c r="D43" s="184"/>
      <c r="E43" s="188" t="s">
        <v>113</v>
      </c>
      <c r="F43" s="184"/>
      <c r="G43" s="287" t="s">
        <v>623</v>
      </c>
      <c r="H43" s="287"/>
      <c r="I43" s="287"/>
      <c r="J43" s="287"/>
      <c r="K43" s="182"/>
    </row>
    <row r="44" spans="2:11" ht="12.75" customHeight="1">
      <c r="B44" s="185"/>
      <c r="C44" s="186"/>
      <c r="D44" s="184"/>
      <c r="E44" s="184"/>
      <c r="F44" s="184"/>
      <c r="G44" s="184"/>
      <c r="H44" s="184"/>
      <c r="I44" s="184"/>
      <c r="J44" s="184"/>
      <c r="K44" s="182"/>
    </row>
    <row r="45" spans="2:11" ht="15" customHeight="1">
      <c r="B45" s="185"/>
      <c r="C45" s="186"/>
      <c r="D45" s="287" t="s">
        <v>624</v>
      </c>
      <c r="E45" s="287"/>
      <c r="F45" s="287"/>
      <c r="G45" s="287"/>
      <c r="H45" s="287"/>
      <c r="I45" s="287"/>
      <c r="J45" s="287"/>
      <c r="K45" s="182"/>
    </row>
    <row r="46" spans="2:11" ht="15" customHeight="1">
      <c r="B46" s="185"/>
      <c r="C46" s="186"/>
      <c r="D46" s="186"/>
      <c r="E46" s="287" t="s">
        <v>625</v>
      </c>
      <c r="F46" s="287"/>
      <c r="G46" s="287"/>
      <c r="H46" s="287"/>
      <c r="I46" s="287"/>
      <c r="J46" s="287"/>
      <c r="K46" s="182"/>
    </row>
    <row r="47" spans="2:11" ht="15" customHeight="1">
      <c r="B47" s="185"/>
      <c r="C47" s="186"/>
      <c r="D47" s="186"/>
      <c r="E47" s="287" t="s">
        <v>626</v>
      </c>
      <c r="F47" s="287"/>
      <c r="G47" s="287"/>
      <c r="H47" s="287"/>
      <c r="I47" s="287"/>
      <c r="J47" s="287"/>
      <c r="K47" s="182"/>
    </row>
    <row r="48" spans="2:11" ht="15" customHeight="1">
      <c r="B48" s="185"/>
      <c r="C48" s="186"/>
      <c r="D48" s="186"/>
      <c r="E48" s="287" t="s">
        <v>627</v>
      </c>
      <c r="F48" s="287"/>
      <c r="G48" s="287"/>
      <c r="H48" s="287"/>
      <c r="I48" s="287"/>
      <c r="J48" s="287"/>
      <c r="K48" s="182"/>
    </row>
    <row r="49" spans="2:11" ht="15" customHeight="1">
      <c r="B49" s="185"/>
      <c r="C49" s="186"/>
      <c r="D49" s="287" t="s">
        <v>628</v>
      </c>
      <c r="E49" s="287"/>
      <c r="F49" s="287"/>
      <c r="G49" s="287"/>
      <c r="H49" s="287"/>
      <c r="I49" s="287"/>
      <c r="J49" s="287"/>
      <c r="K49" s="182"/>
    </row>
    <row r="50" spans="2:11" ht="25.5" customHeight="1">
      <c r="B50" s="181"/>
      <c r="C50" s="286" t="s">
        <v>629</v>
      </c>
      <c r="D50" s="286"/>
      <c r="E50" s="286"/>
      <c r="F50" s="286"/>
      <c r="G50" s="286"/>
      <c r="H50" s="286"/>
      <c r="I50" s="286"/>
      <c r="J50" s="286"/>
      <c r="K50" s="182"/>
    </row>
    <row r="51" spans="2:11" ht="5.25" customHeight="1">
      <c r="B51" s="181"/>
      <c r="C51" s="183"/>
      <c r="D51" s="183"/>
      <c r="E51" s="183"/>
      <c r="F51" s="183"/>
      <c r="G51" s="183"/>
      <c r="H51" s="183"/>
      <c r="I51" s="183"/>
      <c r="J51" s="183"/>
      <c r="K51" s="182"/>
    </row>
    <row r="52" spans="2:11" ht="15" customHeight="1">
      <c r="B52" s="181"/>
      <c r="C52" s="287" t="s">
        <v>630</v>
      </c>
      <c r="D52" s="287"/>
      <c r="E52" s="287"/>
      <c r="F52" s="287"/>
      <c r="G52" s="287"/>
      <c r="H52" s="287"/>
      <c r="I52" s="287"/>
      <c r="J52" s="287"/>
      <c r="K52" s="182"/>
    </row>
    <row r="53" spans="2:11" ht="15" customHeight="1">
      <c r="B53" s="181"/>
      <c r="C53" s="287" t="s">
        <v>631</v>
      </c>
      <c r="D53" s="287"/>
      <c r="E53" s="287"/>
      <c r="F53" s="287"/>
      <c r="G53" s="287"/>
      <c r="H53" s="287"/>
      <c r="I53" s="287"/>
      <c r="J53" s="287"/>
      <c r="K53" s="182"/>
    </row>
    <row r="54" spans="2:11" ht="12.75" customHeight="1">
      <c r="B54" s="181"/>
      <c r="C54" s="184"/>
      <c r="D54" s="184"/>
      <c r="E54" s="184"/>
      <c r="F54" s="184"/>
      <c r="G54" s="184"/>
      <c r="H54" s="184"/>
      <c r="I54" s="184"/>
      <c r="J54" s="184"/>
      <c r="K54" s="182"/>
    </row>
    <row r="55" spans="2:11" ht="15" customHeight="1">
      <c r="B55" s="181"/>
      <c r="C55" s="287" t="s">
        <v>632</v>
      </c>
      <c r="D55" s="287"/>
      <c r="E55" s="287"/>
      <c r="F55" s="287"/>
      <c r="G55" s="287"/>
      <c r="H55" s="287"/>
      <c r="I55" s="287"/>
      <c r="J55" s="287"/>
      <c r="K55" s="182"/>
    </row>
    <row r="56" spans="2:11" ht="15" customHeight="1">
      <c r="B56" s="181"/>
      <c r="C56" s="186"/>
      <c r="D56" s="287" t="s">
        <v>633</v>
      </c>
      <c r="E56" s="287"/>
      <c r="F56" s="287"/>
      <c r="G56" s="287"/>
      <c r="H56" s="287"/>
      <c r="I56" s="287"/>
      <c r="J56" s="287"/>
      <c r="K56" s="182"/>
    </row>
    <row r="57" spans="2:11" ht="15" customHeight="1">
      <c r="B57" s="181"/>
      <c r="C57" s="186"/>
      <c r="D57" s="287" t="s">
        <v>634</v>
      </c>
      <c r="E57" s="287"/>
      <c r="F57" s="287"/>
      <c r="G57" s="287"/>
      <c r="H57" s="287"/>
      <c r="I57" s="287"/>
      <c r="J57" s="287"/>
      <c r="K57" s="182"/>
    </row>
    <row r="58" spans="2:11" ht="15" customHeight="1">
      <c r="B58" s="181"/>
      <c r="C58" s="186"/>
      <c r="D58" s="287" t="s">
        <v>635</v>
      </c>
      <c r="E58" s="287"/>
      <c r="F58" s="287"/>
      <c r="G58" s="287"/>
      <c r="H58" s="287"/>
      <c r="I58" s="287"/>
      <c r="J58" s="287"/>
      <c r="K58" s="182"/>
    </row>
    <row r="59" spans="2:11" ht="15" customHeight="1">
      <c r="B59" s="181"/>
      <c r="C59" s="186"/>
      <c r="D59" s="287" t="s">
        <v>636</v>
      </c>
      <c r="E59" s="287"/>
      <c r="F59" s="287"/>
      <c r="G59" s="287"/>
      <c r="H59" s="287"/>
      <c r="I59" s="287"/>
      <c r="J59" s="287"/>
      <c r="K59" s="182"/>
    </row>
    <row r="60" spans="2:11" ht="15" customHeight="1">
      <c r="B60" s="181"/>
      <c r="C60" s="186"/>
      <c r="D60" s="288" t="s">
        <v>637</v>
      </c>
      <c r="E60" s="288"/>
      <c r="F60" s="288"/>
      <c r="G60" s="288"/>
      <c r="H60" s="288"/>
      <c r="I60" s="288"/>
      <c r="J60" s="288"/>
      <c r="K60" s="182"/>
    </row>
    <row r="61" spans="2:11" ht="15" customHeight="1">
      <c r="B61" s="181"/>
      <c r="C61" s="186"/>
      <c r="D61" s="287" t="s">
        <v>638</v>
      </c>
      <c r="E61" s="287"/>
      <c r="F61" s="287"/>
      <c r="G61" s="287"/>
      <c r="H61" s="287"/>
      <c r="I61" s="287"/>
      <c r="J61" s="287"/>
      <c r="K61" s="182"/>
    </row>
    <row r="62" spans="2:11" ht="12.75" customHeight="1">
      <c r="B62" s="181"/>
      <c r="C62" s="186"/>
      <c r="D62" s="186"/>
      <c r="E62" s="189"/>
      <c r="F62" s="186"/>
      <c r="G62" s="186"/>
      <c r="H62" s="186"/>
      <c r="I62" s="186"/>
      <c r="J62" s="186"/>
      <c r="K62" s="182"/>
    </row>
    <row r="63" spans="2:11" ht="15" customHeight="1">
      <c r="B63" s="181"/>
      <c r="C63" s="186"/>
      <c r="D63" s="287" t="s">
        <v>639</v>
      </c>
      <c r="E63" s="287"/>
      <c r="F63" s="287"/>
      <c r="G63" s="287"/>
      <c r="H63" s="287"/>
      <c r="I63" s="287"/>
      <c r="J63" s="287"/>
      <c r="K63" s="182"/>
    </row>
    <row r="64" spans="2:11" ht="15" customHeight="1">
      <c r="B64" s="181"/>
      <c r="C64" s="186"/>
      <c r="D64" s="288" t="s">
        <v>640</v>
      </c>
      <c r="E64" s="288"/>
      <c r="F64" s="288"/>
      <c r="G64" s="288"/>
      <c r="H64" s="288"/>
      <c r="I64" s="288"/>
      <c r="J64" s="288"/>
      <c r="K64" s="182"/>
    </row>
    <row r="65" spans="2:11" ht="15" customHeight="1">
      <c r="B65" s="181"/>
      <c r="C65" s="186"/>
      <c r="D65" s="287" t="s">
        <v>641</v>
      </c>
      <c r="E65" s="287"/>
      <c r="F65" s="287"/>
      <c r="G65" s="287"/>
      <c r="H65" s="287"/>
      <c r="I65" s="287"/>
      <c r="J65" s="287"/>
      <c r="K65" s="182"/>
    </row>
    <row r="66" spans="2:11" ht="15" customHeight="1">
      <c r="B66" s="181"/>
      <c r="C66" s="186"/>
      <c r="D66" s="287" t="s">
        <v>642</v>
      </c>
      <c r="E66" s="287"/>
      <c r="F66" s="287"/>
      <c r="G66" s="287"/>
      <c r="H66" s="287"/>
      <c r="I66" s="287"/>
      <c r="J66" s="287"/>
      <c r="K66" s="182"/>
    </row>
    <row r="67" spans="2:11" ht="15" customHeight="1">
      <c r="B67" s="181"/>
      <c r="C67" s="186"/>
      <c r="D67" s="287" t="s">
        <v>643</v>
      </c>
      <c r="E67" s="287"/>
      <c r="F67" s="287"/>
      <c r="G67" s="287"/>
      <c r="H67" s="287"/>
      <c r="I67" s="287"/>
      <c r="J67" s="287"/>
      <c r="K67" s="182"/>
    </row>
    <row r="68" spans="2:11" ht="15" customHeight="1">
      <c r="B68" s="181"/>
      <c r="C68" s="186"/>
      <c r="D68" s="287" t="s">
        <v>644</v>
      </c>
      <c r="E68" s="287"/>
      <c r="F68" s="287"/>
      <c r="G68" s="287"/>
      <c r="H68" s="287"/>
      <c r="I68" s="287"/>
      <c r="J68" s="287"/>
      <c r="K68" s="182"/>
    </row>
    <row r="69" spans="2:11" ht="12.75" customHeight="1">
      <c r="B69" s="190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2:11" ht="18.75" customHeight="1">
      <c r="B70" s="193"/>
      <c r="C70" s="193"/>
      <c r="D70" s="193"/>
      <c r="E70" s="193"/>
      <c r="F70" s="193"/>
      <c r="G70" s="193"/>
      <c r="H70" s="193"/>
      <c r="I70" s="193"/>
      <c r="J70" s="193"/>
      <c r="K70" s="194"/>
    </row>
    <row r="71" spans="2:11" ht="18.75" customHeight="1">
      <c r="B71" s="194"/>
      <c r="C71" s="194"/>
      <c r="D71" s="194"/>
      <c r="E71" s="194"/>
      <c r="F71" s="194"/>
      <c r="G71" s="194"/>
      <c r="H71" s="194"/>
      <c r="I71" s="194"/>
      <c r="J71" s="194"/>
      <c r="K71" s="194"/>
    </row>
    <row r="72" spans="2:11" ht="7.5" customHeight="1">
      <c r="B72" s="195"/>
      <c r="C72" s="196"/>
      <c r="D72" s="196"/>
      <c r="E72" s="196"/>
      <c r="F72" s="196"/>
      <c r="G72" s="196"/>
      <c r="H72" s="196"/>
      <c r="I72" s="196"/>
      <c r="J72" s="196"/>
      <c r="K72" s="197"/>
    </row>
    <row r="73" spans="2:11" ht="45" customHeight="1">
      <c r="B73" s="198"/>
      <c r="C73" s="289" t="s">
        <v>581</v>
      </c>
      <c r="D73" s="289"/>
      <c r="E73" s="289"/>
      <c r="F73" s="289"/>
      <c r="G73" s="289"/>
      <c r="H73" s="289"/>
      <c r="I73" s="289"/>
      <c r="J73" s="289"/>
      <c r="K73" s="199"/>
    </row>
    <row r="74" spans="2:11" ht="17.25" customHeight="1">
      <c r="B74" s="198"/>
      <c r="C74" s="200" t="s">
        <v>645</v>
      </c>
      <c r="D74" s="200"/>
      <c r="E74" s="200"/>
      <c r="F74" s="200" t="s">
        <v>646</v>
      </c>
      <c r="G74" s="201"/>
      <c r="H74" s="200" t="s">
        <v>108</v>
      </c>
      <c r="I74" s="200" t="s">
        <v>59</v>
      </c>
      <c r="J74" s="200" t="s">
        <v>647</v>
      </c>
      <c r="K74" s="199"/>
    </row>
    <row r="75" spans="2:11" ht="17.25" customHeight="1">
      <c r="B75" s="198"/>
      <c r="C75" s="202" t="s">
        <v>648</v>
      </c>
      <c r="D75" s="202"/>
      <c r="E75" s="202"/>
      <c r="F75" s="203" t="s">
        <v>649</v>
      </c>
      <c r="G75" s="204"/>
      <c r="H75" s="202"/>
      <c r="I75" s="202"/>
      <c r="J75" s="202" t="s">
        <v>650</v>
      </c>
      <c r="K75" s="199"/>
    </row>
    <row r="76" spans="2:11" ht="5.25" customHeight="1">
      <c r="B76" s="198"/>
      <c r="C76" s="205"/>
      <c r="D76" s="205"/>
      <c r="E76" s="205"/>
      <c r="F76" s="205"/>
      <c r="G76" s="206"/>
      <c r="H76" s="205"/>
      <c r="I76" s="205"/>
      <c r="J76" s="205"/>
      <c r="K76" s="199"/>
    </row>
    <row r="77" spans="2:11" ht="15" customHeight="1">
      <c r="B77" s="198"/>
      <c r="C77" s="188" t="s">
        <v>55</v>
      </c>
      <c r="D77" s="205"/>
      <c r="E77" s="205"/>
      <c r="F77" s="207" t="s">
        <v>651</v>
      </c>
      <c r="G77" s="206"/>
      <c r="H77" s="188" t="s">
        <v>652</v>
      </c>
      <c r="I77" s="188" t="s">
        <v>653</v>
      </c>
      <c r="J77" s="188">
        <v>20</v>
      </c>
      <c r="K77" s="199"/>
    </row>
    <row r="78" spans="2:11" ht="15" customHeight="1">
      <c r="B78" s="198"/>
      <c r="C78" s="188" t="s">
        <v>654</v>
      </c>
      <c r="D78" s="188"/>
      <c r="E78" s="188"/>
      <c r="F78" s="207" t="s">
        <v>651</v>
      </c>
      <c r="G78" s="206"/>
      <c r="H78" s="188" t="s">
        <v>655</v>
      </c>
      <c r="I78" s="188" t="s">
        <v>653</v>
      </c>
      <c r="J78" s="188">
        <v>120</v>
      </c>
      <c r="K78" s="199"/>
    </row>
    <row r="79" spans="2:11" ht="15" customHeight="1">
      <c r="B79" s="208"/>
      <c r="C79" s="188" t="s">
        <v>656</v>
      </c>
      <c r="D79" s="188"/>
      <c r="E79" s="188"/>
      <c r="F79" s="207" t="s">
        <v>657</v>
      </c>
      <c r="G79" s="206"/>
      <c r="H79" s="188" t="s">
        <v>658</v>
      </c>
      <c r="I79" s="188" t="s">
        <v>653</v>
      </c>
      <c r="J79" s="188">
        <v>50</v>
      </c>
      <c r="K79" s="199"/>
    </row>
    <row r="80" spans="2:11" ht="15" customHeight="1">
      <c r="B80" s="208"/>
      <c r="C80" s="188" t="s">
        <v>659</v>
      </c>
      <c r="D80" s="188"/>
      <c r="E80" s="188"/>
      <c r="F80" s="207" t="s">
        <v>651</v>
      </c>
      <c r="G80" s="206"/>
      <c r="H80" s="188" t="s">
        <v>660</v>
      </c>
      <c r="I80" s="188" t="s">
        <v>661</v>
      </c>
      <c r="J80" s="188"/>
      <c r="K80" s="199"/>
    </row>
    <row r="81" spans="2:11" ht="15" customHeight="1">
      <c r="B81" s="208"/>
      <c r="C81" s="209" t="s">
        <v>662</v>
      </c>
      <c r="D81" s="209"/>
      <c r="E81" s="209"/>
      <c r="F81" s="210" t="s">
        <v>657</v>
      </c>
      <c r="G81" s="209"/>
      <c r="H81" s="209" t="s">
        <v>663</v>
      </c>
      <c r="I81" s="209" t="s">
        <v>653</v>
      </c>
      <c r="J81" s="209">
        <v>15</v>
      </c>
      <c r="K81" s="199"/>
    </row>
    <row r="82" spans="2:11" ht="15" customHeight="1">
      <c r="B82" s="208"/>
      <c r="C82" s="209" t="s">
        <v>664</v>
      </c>
      <c r="D82" s="209"/>
      <c r="E82" s="209"/>
      <c r="F82" s="210" t="s">
        <v>657</v>
      </c>
      <c r="G82" s="209"/>
      <c r="H82" s="209" t="s">
        <v>665</v>
      </c>
      <c r="I82" s="209" t="s">
        <v>653</v>
      </c>
      <c r="J82" s="209">
        <v>15</v>
      </c>
      <c r="K82" s="199"/>
    </row>
    <row r="83" spans="2:11" ht="15" customHeight="1">
      <c r="B83" s="208"/>
      <c r="C83" s="209" t="s">
        <v>666</v>
      </c>
      <c r="D83" s="209"/>
      <c r="E83" s="209"/>
      <c r="F83" s="210" t="s">
        <v>657</v>
      </c>
      <c r="G83" s="209"/>
      <c r="H83" s="209" t="s">
        <v>667</v>
      </c>
      <c r="I83" s="209" t="s">
        <v>653</v>
      </c>
      <c r="J83" s="209">
        <v>20</v>
      </c>
      <c r="K83" s="199"/>
    </row>
    <row r="84" spans="2:11" ht="15" customHeight="1">
      <c r="B84" s="208"/>
      <c r="C84" s="209" t="s">
        <v>668</v>
      </c>
      <c r="D84" s="209"/>
      <c r="E84" s="209"/>
      <c r="F84" s="210" t="s">
        <v>657</v>
      </c>
      <c r="G84" s="209"/>
      <c r="H84" s="209" t="s">
        <v>669</v>
      </c>
      <c r="I84" s="209" t="s">
        <v>653</v>
      </c>
      <c r="J84" s="209">
        <v>20</v>
      </c>
      <c r="K84" s="199"/>
    </row>
    <row r="85" spans="2:11" ht="15" customHeight="1">
      <c r="B85" s="208"/>
      <c r="C85" s="188" t="s">
        <v>670</v>
      </c>
      <c r="D85" s="188"/>
      <c r="E85" s="188"/>
      <c r="F85" s="207" t="s">
        <v>657</v>
      </c>
      <c r="G85" s="206"/>
      <c r="H85" s="188" t="s">
        <v>671</v>
      </c>
      <c r="I85" s="188" t="s">
        <v>653</v>
      </c>
      <c r="J85" s="188">
        <v>50</v>
      </c>
      <c r="K85" s="199"/>
    </row>
    <row r="86" spans="2:11" ht="15" customHeight="1">
      <c r="B86" s="208"/>
      <c r="C86" s="188" t="s">
        <v>672</v>
      </c>
      <c r="D86" s="188"/>
      <c r="E86" s="188"/>
      <c r="F86" s="207" t="s">
        <v>657</v>
      </c>
      <c r="G86" s="206"/>
      <c r="H86" s="188" t="s">
        <v>673</v>
      </c>
      <c r="I86" s="188" t="s">
        <v>653</v>
      </c>
      <c r="J86" s="188">
        <v>20</v>
      </c>
      <c r="K86" s="199"/>
    </row>
    <row r="87" spans="2:11" ht="15" customHeight="1">
      <c r="B87" s="208"/>
      <c r="C87" s="188" t="s">
        <v>674</v>
      </c>
      <c r="D87" s="188"/>
      <c r="E87" s="188"/>
      <c r="F87" s="207" t="s">
        <v>657</v>
      </c>
      <c r="G87" s="206"/>
      <c r="H87" s="188" t="s">
        <v>675</v>
      </c>
      <c r="I87" s="188" t="s">
        <v>653</v>
      </c>
      <c r="J87" s="188">
        <v>20</v>
      </c>
      <c r="K87" s="199"/>
    </row>
    <row r="88" spans="2:11" ht="15" customHeight="1">
      <c r="B88" s="208"/>
      <c r="C88" s="188" t="s">
        <v>676</v>
      </c>
      <c r="D88" s="188"/>
      <c r="E88" s="188"/>
      <c r="F88" s="207" t="s">
        <v>657</v>
      </c>
      <c r="G88" s="206"/>
      <c r="H88" s="188" t="s">
        <v>677</v>
      </c>
      <c r="I88" s="188" t="s">
        <v>653</v>
      </c>
      <c r="J88" s="188">
        <v>50</v>
      </c>
      <c r="K88" s="199"/>
    </row>
    <row r="89" spans="2:11" ht="15" customHeight="1">
      <c r="B89" s="208"/>
      <c r="C89" s="188" t="s">
        <v>678</v>
      </c>
      <c r="D89" s="188"/>
      <c r="E89" s="188"/>
      <c r="F89" s="207" t="s">
        <v>657</v>
      </c>
      <c r="G89" s="206"/>
      <c r="H89" s="188" t="s">
        <v>678</v>
      </c>
      <c r="I89" s="188" t="s">
        <v>653</v>
      </c>
      <c r="J89" s="188">
        <v>50</v>
      </c>
      <c r="K89" s="199"/>
    </row>
    <row r="90" spans="2:11" ht="15" customHeight="1">
      <c r="B90" s="208"/>
      <c r="C90" s="188" t="s">
        <v>114</v>
      </c>
      <c r="D90" s="188"/>
      <c r="E90" s="188"/>
      <c r="F90" s="207" t="s">
        <v>657</v>
      </c>
      <c r="G90" s="206"/>
      <c r="H90" s="188" t="s">
        <v>679</v>
      </c>
      <c r="I90" s="188" t="s">
        <v>653</v>
      </c>
      <c r="J90" s="188">
        <v>255</v>
      </c>
      <c r="K90" s="199"/>
    </row>
    <row r="91" spans="2:11" ht="15" customHeight="1">
      <c r="B91" s="208"/>
      <c r="C91" s="188" t="s">
        <v>680</v>
      </c>
      <c r="D91" s="188"/>
      <c r="E91" s="188"/>
      <c r="F91" s="207" t="s">
        <v>651</v>
      </c>
      <c r="G91" s="206"/>
      <c r="H91" s="188" t="s">
        <v>681</v>
      </c>
      <c r="I91" s="188" t="s">
        <v>682</v>
      </c>
      <c r="J91" s="188"/>
      <c r="K91" s="199"/>
    </row>
    <row r="92" spans="2:11" ht="15" customHeight="1">
      <c r="B92" s="208"/>
      <c r="C92" s="188" t="s">
        <v>683</v>
      </c>
      <c r="D92" s="188"/>
      <c r="E92" s="188"/>
      <c r="F92" s="207" t="s">
        <v>651</v>
      </c>
      <c r="G92" s="206"/>
      <c r="H92" s="188" t="s">
        <v>684</v>
      </c>
      <c r="I92" s="188" t="s">
        <v>685</v>
      </c>
      <c r="J92" s="188"/>
      <c r="K92" s="199"/>
    </row>
    <row r="93" spans="2:11" ht="15" customHeight="1">
      <c r="B93" s="208"/>
      <c r="C93" s="188" t="s">
        <v>686</v>
      </c>
      <c r="D93" s="188"/>
      <c r="E93" s="188"/>
      <c r="F93" s="207" t="s">
        <v>651</v>
      </c>
      <c r="G93" s="206"/>
      <c r="H93" s="188" t="s">
        <v>686</v>
      </c>
      <c r="I93" s="188" t="s">
        <v>685</v>
      </c>
      <c r="J93" s="188"/>
      <c r="K93" s="199"/>
    </row>
    <row r="94" spans="2:11" ht="15" customHeight="1">
      <c r="B94" s="208"/>
      <c r="C94" s="188" t="s">
        <v>40</v>
      </c>
      <c r="D94" s="188"/>
      <c r="E94" s="188"/>
      <c r="F94" s="207" t="s">
        <v>651</v>
      </c>
      <c r="G94" s="206"/>
      <c r="H94" s="188" t="s">
        <v>687</v>
      </c>
      <c r="I94" s="188" t="s">
        <v>685</v>
      </c>
      <c r="J94" s="188"/>
      <c r="K94" s="199"/>
    </row>
    <row r="95" spans="2:11" ht="15" customHeight="1">
      <c r="B95" s="208"/>
      <c r="C95" s="188" t="s">
        <v>50</v>
      </c>
      <c r="D95" s="188"/>
      <c r="E95" s="188"/>
      <c r="F95" s="207" t="s">
        <v>651</v>
      </c>
      <c r="G95" s="206"/>
      <c r="H95" s="188" t="s">
        <v>688</v>
      </c>
      <c r="I95" s="188" t="s">
        <v>685</v>
      </c>
      <c r="J95" s="188"/>
      <c r="K95" s="199"/>
    </row>
    <row r="96" spans="2:11" ht="15" customHeight="1">
      <c r="B96" s="211"/>
      <c r="C96" s="212"/>
      <c r="D96" s="212"/>
      <c r="E96" s="212"/>
      <c r="F96" s="212"/>
      <c r="G96" s="212"/>
      <c r="H96" s="212"/>
      <c r="I96" s="212"/>
      <c r="J96" s="212"/>
      <c r="K96" s="213"/>
    </row>
    <row r="97" spans="2:11" ht="18.75" customHeight="1">
      <c r="B97" s="214"/>
      <c r="C97" s="215"/>
      <c r="D97" s="215"/>
      <c r="E97" s="215"/>
      <c r="F97" s="215"/>
      <c r="G97" s="215"/>
      <c r="H97" s="215"/>
      <c r="I97" s="215"/>
      <c r="J97" s="215"/>
      <c r="K97" s="214"/>
    </row>
    <row r="98" spans="2:11" ht="18.75" customHeight="1">
      <c r="B98" s="194"/>
      <c r="C98" s="194"/>
      <c r="D98" s="194"/>
      <c r="E98" s="194"/>
      <c r="F98" s="194"/>
      <c r="G98" s="194"/>
      <c r="H98" s="194"/>
      <c r="I98" s="194"/>
      <c r="J98" s="194"/>
      <c r="K98" s="194"/>
    </row>
    <row r="99" spans="2:11" ht="7.5" customHeight="1">
      <c r="B99" s="195"/>
      <c r="C99" s="196"/>
      <c r="D99" s="196"/>
      <c r="E99" s="196"/>
      <c r="F99" s="196"/>
      <c r="G99" s="196"/>
      <c r="H99" s="196"/>
      <c r="I99" s="196"/>
      <c r="J99" s="196"/>
      <c r="K99" s="197"/>
    </row>
    <row r="100" spans="2:11" ht="45" customHeight="1">
      <c r="B100" s="198"/>
      <c r="C100" s="289" t="s">
        <v>689</v>
      </c>
      <c r="D100" s="289"/>
      <c r="E100" s="289"/>
      <c r="F100" s="289"/>
      <c r="G100" s="289"/>
      <c r="H100" s="289"/>
      <c r="I100" s="289"/>
      <c r="J100" s="289"/>
      <c r="K100" s="199"/>
    </row>
    <row r="101" spans="2:11" ht="17.25" customHeight="1">
      <c r="B101" s="198"/>
      <c r="C101" s="200" t="s">
        <v>645</v>
      </c>
      <c r="D101" s="200"/>
      <c r="E101" s="200"/>
      <c r="F101" s="200" t="s">
        <v>646</v>
      </c>
      <c r="G101" s="201"/>
      <c r="H101" s="200" t="s">
        <v>108</v>
      </c>
      <c r="I101" s="200" t="s">
        <v>59</v>
      </c>
      <c r="J101" s="200" t="s">
        <v>647</v>
      </c>
      <c r="K101" s="199"/>
    </row>
    <row r="102" spans="2:11" ht="17.25" customHeight="1">
      <c r="B102" s="198"/>
      <c r="C102" s="202" t="s">
        <v>648</v>
      </c>
      <c r="D102" s="202"/>
      <c r="E102" s="202"/>
      <c r="F102" s="203" t="s">
        <v>649</v>
      </c>
      <c r="G102" s="204"/>
      <c r="H102" s="202"/>
      <c r="I102" s="202"/>
      <c r="J102" s="202" t="s">
        <v>650</v>
      </c>
      <c r="K102" s="199"/>
    </row>
    <row r="103" spans="2:11" ht="5.25" customHeight="1">
      <c r="B103" s="198"/>
      <c r="C103" s="200"/>
      <c r="D103" s="200"/>
      <c r="E103" s="200"/>
      <c r="F103" s="200"/>
      <c r="G103" s="216"/>
      <c r="H103" s="200"/>
      <c r="I103" s="200"/>
      <c r="J103" s="200"/>
      <c r="K103" s="199"/>
    </row>
    <row r="104" spans="2:11" ht="15" customHeight="1">
      <c r="B104" s="198"/>
      <c r="C104" s="188" t="s">
        <v>55</v>
      </c>
      <c r="D104" s="205"/>
      <c r="E104" s="205"/>
      <c r="F104" s="207" t="s">
        <v>651</v>
      </c>
      <c r="G104" s="216"/>
      <c r="H104" s="188" t="s">
        <v>690</v>
      </c>
      <c r="I104" s="188" t="s">
        <v>653</v>
      </c>
      <c r="J104" s="188">
        <v>20</v>
      </c>
      <c r="K104" s="199"/>
    </row>
    <row r="105" spans="2:11" ht="15" customHeight="1">
      <c r="B105" s="198"/>
      <c r="C105" s="188" t="s">
        <v>654</v>
      </c>
      <c r="D105" s="188"/>
      <c r="E105" s="188"/>
      <c r="F105" s="207" t="s">
        <v>651</v>
      </c>
      <c r="G105" s="188"/>
      <c r="H105" s="188" t="s">
        <v>690</v>
      </c>
      <c r="I105" s="188" t="s">
        <v>653</v>
      </c>
      <c r="J105" s="188">
        <v>120</v>
      </c>
      <c r="K105" s="199"/>
    </row>
    <row r="106" spans="2:11" ht="15" customHeight="1">
      <c r="B106" s="208"/>
      <c r="C106" s="188" t="s">
        <v>656</v>
      </c>
      <c r="D106" s="188"/>
      <c r="E106" s="188"/>
      <c r="F106" s="207" t="s">
        <v>657</v>
      </c>
      <c r="G106" s="188"/>
      <c r="H106" s="188" t="s">
        <v>690</v>
      </c>
      <c r="I106" s="188" t="s">
        <v>653</v>
      </c>
      <c r="J106" s="188">
        <v>50</v>
      </c>
      <c r="K106" s="199"/>
    </row>
    <row r="107" spans="2:11" ht="15" customHeight="1">
      <c r="B107" s="208"/>
      <c r="C107" s="188" t="s">
        <v>659</v>
      </c>
      <c r="D107" s="188"/>
      <c r="E107" s="188"/>
      <c r="F107" s="207" t="s">
        <v>651</v>
      </c>
      <c r="G107" s="188"/>
      <c r="H107" s="188" t="s">
        <v>690</v>
      </c>
      <c r="I107" s="188" t="s">
        <v>661</v>
      </c>
      <c r="J107" s="188"/>
      <c r="K107" s="199"/>
    </row>
    <row r="108" spans="2:11" ht="15" customHeight="1">
      <c r="B108" s="208"/>
      <c r="C108" s="188" t="s">
        <v>670</v>
      </c>
      <c r="D108" s="188"/>
      <c r="E108" s="188"/>
      <c r="F108" s="207" t="s">
        <v>657</v>
      </c>
      <c r="G108" s="188"/>
      <c r="H108" s="188" t="s">
        <v>690</v>
      </c>
      <c r="I108" s="188" t="s">
        <v>653</v>
      </c>
      <c r="J108" s="188">
        <v>50</v>
      </c>
      <c r="K108" s="199"/>
    </row>
    <row r="109" spans="2:11" ht="15" customHeight="1">
      <c r="B109" s="208"/>
      <c r="C109" s="188" t="s">
        <v>678</v>
      </c>
      <c r="D109" s="188"/>
      <c r="E109" s="188"/>
      <c r="F109" s="207" t="s">
        <v>657</v>
      </c>
      <c r="G109" s="188"/>
      <c r="H109" s="188" t="s">
        <v>690</v>
      </c>
      <c r="I109" s="188" t="s">
        <v>653</v>
      </c>
      <c r="J109" s="188">
        <v>50</v>
      </c>
      <c r="K109" s="199"/>
    </row>
    <row r="110" spans="2:11" ht="15" customHeight="1">
      <c r="B110" s="208"/>
      <c r="C110" s="188" t="s">
        <v>676</v>
      </c>
      <c r="D110" s="188"/>
      <c r="E110" s="188"/>
      <c r="F110" s="207" t="s">
        <v>657</v>
      </c>
      <c r="G110" s="188"/>
      <c r="H110" s="188" t="s">
        <v>690</v>
      </c>
      <c r="I110" s="188" t="s">
        <v>653</v>
      </c>
      <c r="J110" s="188">
        <v>50</v>
      </c>
      <c r="K110" s="199"/>
    </row>
    <row r="111" spans="2:11" ht="15" customHeight="1">
      <c r="B111" s="208"/>
      <c r="C111" s="188" t="s">
        <v>55</v>
      </c>
      <c r="D111" s="188"/>
      <c r="E111" s="188"/>
      <c r="F111" s="207" t="s">
        <v>651</v>
      </c>
      <c r="G111" s="188"/>
      <c r="H111" s="188" t="s">
        <v>691</v>
      </c>
      <c r="I111" s="188" t="s">
        <v>653</v>
      </c>
      <c r="J111" s="188">
        <v>20</v>
      </c>
      <c r="K111" s="199"/>
    </row>
    <row r="112" spans="2:11" ht="15" customHeight="1">
      <c r="B112" s="208"/>
      <c r="C112" s="188" t="s">
        <v>692</v>
      </c>
      <c r="D112" s="188"/>
      <c r="E112" s="188"/>
      <c r="F112" s="207" t="s">
        <v>651</v>
      </c>
      <c r="G112" s="188"/>
      <c r="H112" s="188" t="s">
        <v>693</v>
      </c>
      <c r="I112" s="188" t="s">
        <v>653</v>
      </c>
      <c r="J112" s="188">
        <v>120</v>
      </c>
      <c r="K112" s="199"/>
    </row>
    <row r="113" spans="2:11" ht="15" customHeight="1">
      <c r="B113" s="208"/>
      <c r="C113" s="188" t="s">
        <v>40</v>
      </c>
      <c r="D113" s="188"/>
      <c r="E113" s="188"/>
      <c r="F113" s="207" t="s">
        <v>651</v>
      </c>
      <c r="G113" s="188"/>
      <c r="H113" s="188" t="s">
        <v>694</v>
      </c>
      <c r="I113" s="188" t="s">
        <v>685</v>
      </c>
      <c r="J113" s="188"/>
      <c r="K113" s="199"/>
    </row>
    <row r="114" spans="2:11" ht="15" customHeight="1">
      <c r="B114" s="208"/>
      <c r="C114" s="188" t="s">
        <v>50</v>
      </c>
      <c r="D114" s="188"/>
      <c r="E114" s="188"/>
      <c r="F114" s="207" t="s">
        <v>651</v>
      </c>
      <c r="G114" s="188"/>
      <c r="H114" s="188" t="s">
        <v>695</v>
      </c>
      <c r="I114" s="188" t="s">
        <v>685</v>
      </c>
      <c r="J114" s="188"/>
      <c r="K114" s="199"/>
    </row>
    <row r="115" spans="2:11" ht="15" customHeight="1">
      <c r="B115" s="208"/>
      <c r="C115" s="188" t="s">
        <v>59</v>
      </c>
      <c r="D115" s="188"/>
      <c r="E115" s="188"/>
      <c r="F115" s="207" t="s">
        <v>651</v>
      </c>
      <c r="G115" s="188"/>
      <c r="H115" s="188" t="s">
        <v>696</v>
      </c>
      <c r="I115" s="188" t="s">
        <v>697</v>
      </c>
      <c r="J115" s="188"/>
      <c r="K115" s="199"/>
    </row>
    <row r="116" spans="2:11" ht="15" customHeight="1">
      <c r="B116" s="211"/>
      <c r="C116" s="217"/>
      <c r="D116" s="217"/>
      <c r="E116" s="217"/>
      <c r="F116" s="217"/>
      <c r="G116" s="217"/>
      <c r="H116" s="217"/>
      <c r="I116" s="217"/>
      <c r="J116" s="217"/>
      <c r="K116" s="213"/>
    </row>
    <row r="117" spans="2:11" ht="18.75" customHeight="1">
      <c r="B117" s="218"/>
      <c r="C117" s="184"/>
      <c r="D117" s="184"/>
      <c r="E117" s="184"/>
      <c r="F117" s="219"/>
      <c r="G117" s="184"/>
      <c r="H117" s="184"/>
      <c r="I117" s="184"/>
      <c r="J117" s="184"/>
      <c r="K117" s="218"/>
    </row>
    <row r="118" spans="2:11" ht="18.75" customHeight="1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</row>
    <row r="119" spans="2:11" ht="7.5" customHeight="1">
      <c r="B119" s="220"/>
      <c r="C119" s="221"/>
      <c r="D119" s="221"/>
      <c r="E119" s="221"/>
      <c r="F119" s="221"/>
      <c r="G119" s="221"/>
      <c r="H119" s="221"/>
      <c r="I119" s="221"/>
      <c r="J119" s="221"/>
      <c r="K119" s="222"/>
    </row>
    <row r="120" spans="2:11" ht="45" customHeight="1">
      <c r="B120" s="223"/>
      <c r="C120" s="285" t="s">
        <v>698</v>
      </c>
      <c r="D120" s="285"/>
      <c r="E120" s="285"/>
      <c r="F120" s="285"/>
      <c r="G120" s="285"/>
      <c r="H120" s="285"/>
      <c r="I120" s="285"/>
      <c r="J120" s="285"/>
      <c r="K120" s="224"/>
    </row>
    <row r="121" spans="2:11" ht="17.25" customHeight="1">
      <c r="B121" s="225"/>
      <c r="C121" s="200" t="s">
        <v>645</v>
      </c>
      <c r="D121" s="200"/>
      <c r="E121" s="200"/>
      <c r="F121" s="200" t="s">
        <v>646</v>
      </c>
      <c r="G121" s="201"/>
      <c r="H121" s="200" t="s">
        <v>108</v>
      </c>
      <c r="I121" s="200" t="s">
        <v>59</v>
      </c>
      <c r="J121" s="200" t="s">
        <v>647</v>
      </c>
      <c r="K121" s="226"/>
    </row>
    <row r="122" spans="2:11" ht="17.25" customHeight="1">
      <c r="B122" s="225"/>
      <c r="C122" s="202" t="s">
        <v>648</v>
      </c>
      <c r="D122" s="202"/>
      <c r="E122" s="202"/>
      <c r="F122" s="203" t="s">
        <v>649</v>
      </c>
      <c r="G122" s="204"/>
      <c r="H122" s="202"/>
      <c r="I122" s="202"/>
      <c r="J122" s="202" t="s">
        <v>650</v>
      </c>
      <c r="K122" s="226"/>
    </row>
    <row r="123" spans="2:11" ht="5.25" customHeight="1">
      <c r="B123" s="227"/>
      <c r="C123" s="205"/>
      <c r="D123" s="205"/>
      <c r="E123" s="205"/>
      <c r="F123" s="205"/>
      <c r="G123" s="188"/>
      <c r="H123" s="205"/>
      <c r="I123" s="205"/>
      <c r="J123" s="205"/>
      <c r="K123" s="228"/>
    </row>
    <row r="124" spans="2:11" ht="15" customHeight="1">
      <c r="B124" s="227"/>
      <c r="C124" s="188" t="s">
        <v>654</v>
      </c>
      <c r="D124" s="205"/>
      <c r="E124" s="205"/>
      <c r="F124" s="207" t="s">
        <v>651</v>
      </c>
      <c r="G124" s="188"/>
      <c r="H124" s="188" t="s">
        <v>690</v>
      </c>
      <c r="I124" s="188" t="s">
        <v>653</v>
      </c>
      <c r="J124" s="188">
        <v>120</v>
      </c>
      <c r="K124" s="229"/>
    </row>
    <row r="125" spans="2:11" ht="15" customHeight="1">
      <c r="B125" s="227"/>
      <c r="C125" s="188" t="s">
        <v>699</v>
      </c>
      <c r="D125" s="188"/>
      <c r="E125" s="188"/>
      <c r="F125" s="207" t="s">
        <v>651</v>
      </c>
      <c r="G125" s="188"/>
      <c r="H125" s="188" t="s">
        <v>700</v>
      </c>
      <c r="I125" s="188" t="s">
        <v>653</v>
      </c>
      <c r="J125" s="188" t="s">
        <v>701</v>
      </c>
      <c r="K125" s="229"/>
    </row>
    <row r="126" spans="2:11" ht="15" customHeight="1">
      <c r="B126" s="227"/>
      <c r="C126" s="188" t="s">
        <v>600</v>
      </c>
      <c r="D126" s="188"/>
      <c r="E126" s="188"/>
      <c r="F126" s="207" t="s">
        <v>651</v>
      </c>
      <c r="G126" s="188"/>
      <c r="H126" s="188" t="s">
        <v>702</v>
      </c>
      <c r="I126" s="188" t="s">
        <v>653</v>
      </c>
      <c r="J126" s="188" t="s">
        <v>701</v>
      </c>
      <c r="K126" s="229"/>
    </row>
    <row r="127" spans="2:11" ht="15" customHeight="1">
      <c r="B127" s="227"/>
      <c r="C127" s="188" t="s">
        <v>662</v>
      </c>
      <c r="D127" s="188"/>
      <c r="E127" s="188"/>
      <c r="F127" s="207" t="s">
        <v>657</v>
      </c>
      <c r="G127" s="188"/>
      <c r="H127" s="188" t="s">
        <v>663</v>
      </c>
      <c r="I127" s="188" t="s">
        <v>653</v>
      </c>
      <c r="J127" s="188">
        <v>15</v>
      </c>
      <c r="K127" s="229"/>
    </row>
    <row r="128" spans="2:11" ht="15" customHeight="1">
      <c r="B128" s="227"/>
      <c r="C128" s="209" t="s">
        <v>664</v>
      </c>
      <c r="D128" s="209"/>
      <c r="E128" s="209"/>
      <c r="F128" s="210" t="s">
        <v>657</v>
      </c>
      <c r="G128" s="209"/>
      <c r="H128" s="209" t="s">
        <v>665</v>
      </c>
      <c r="I128" s="209" t="s">
        <v>653</v>
      </c>
      <c r="J128" s="209">
        <v>15</v>
      </c>
      <c r="K128" s="229"/>
    </row>
    <row r="129" spans="2:11" ht="15" customHeight="1">
      <c r="B129" s="227"/>
      <c r="C129" s="209" t="s">
        <v>666</v>
      </c>
      <c r="D129" s="209"/>
      <c r="E129" s="209"/>
      <c r="F129" s="210" t="s">
        <v>657</v>
      </c>
      <c r="G129" s="209"/>
      <c r="H129" s="209" t="s">
        <v>667</v>
      </c>
      <c r="I129" s="209" t="s">
        <v>653</v>
      </c>
      <c r="J129" s="209">
        <v>20</v>
      </c>
      <c r="K129" s="229"/>
    </row>
    <row r="130" spans="2:11" ht="15" customHeight="1">
      <c r="B130" s="227"/>
      <c r="C130" s="209" t="s">
        <v>668</v>
      </c>
      <c r="D130" s="209"/>
      <c r="E130" s="209"/>
      <c r="F130" s="210" t="s">
        <v>657</v>
      </c>
      <c r="G130" s="209"/>
      <c r="H130" s="209" t="s">
        <v>669</v>
      </c>
      <c r="I130" s="209" t="s">
        <v>653</v>
      </c>
      <c r="J130" s="209">
        <v>20</v>
      </c>
      <c r="K130" s="229"/>
    </row>
    <row r="131" spans="2:11" ht="15" customHeight="1">
      <c r="B131" s="227"/>
      <c r="C131" s="188" t="s">
        <v>656</v>
      </c>
      <c r="D131" s="188"/>
      <c r="E131" s="188"/>
      <c r="F131" s="207" t="s">
        <v>657</v>
      </c>
      <c r="G131" s="188"/>
      <c r="H131" s="188" t="s">
        <v>690</v>
      </c>
      <c r="I131" s="188" t="s">
        <v>653</v>
      </c>
      <c r="J131" s="188">
        <v>50</v>
      </c>
      <c r="K131" s="229"/>
    </row>
    <row r="132" spans="2:11" ht="15" customHeight="1">
      <c r="B132" s="227"/>
      <c r="C132" s="188" t="s">
        <v>670</v>
      </c>
      <c r="D132" s="188"/>
      <c r="E132" s="188"/>
      <c r="F132" s="207" t="s">
        <v>657</v>
      </c>
      <c r="G132" s="188"/>
      <c r="H132" s="188" t="s">
        <v>690</v>
      </c>
      <c r="I132" s="188" t="s">
        <v>653</v>
      </c>
      <c r="J132" s="188">
        <v>50</v>
      </c>
      <c r="K132" s="229"/>
    </row>
    <row r="133" spans="2:11" ht="15" customHeight="1">
      <c r="B133" s="227"/>
      <c r="C133" s="188" t="s">
        <v>676</v>
      </c>
      <c r="D133" s="188"/>
      <c r="E133" s="188"/>
      <c r="F133" s="207" t="s">
        <v>657</v>
      </c>
      <c r="G133" s="188"/>
      <c r="H133" s="188" t="s">
        <v>690</v>
      </c>
      <c r="I133" s="188" t="s">
        <v>653</v>
      </c>
      <c r="J133" s="188">
        <v>50</v>
      </c>
      <c r="K133" s="229"/>
    </row>
    <row r="134" spans="2:11" ht="15" customHeight="1">
      <c r="B134" s="227"/>
      <c r="C134" s="188" t="s">
        <v>678</v>
      </c>
      <c r="D134" s="188"/>
      <c r="E134" s="188"/>
      <c r="F134" s="207" t="s">
        <v>657</v>
      </c>
      <c r="G134" s="188"/>
      <c r="H134" s="188" t="s">
        <v>690</v>
      </c>
      <c r="I134" s="188" t="s">
        <v>653</v>
      </c>
      <c r="J134" s="188">
        <v>50</v>
      </c>
      <c r="K134" s="229"/>
    </row>
    <row r="135" spans="2:11" ht="15" customHeight="1">
      <c r="B135" s="227"/>
      <c r="C135" s="188" t="s">
        <v>114</v>
      </c>
      <c r="D135" s="188"/>
      <c r="E135" s="188"/>
      <c r="F135" s="207" t="s">
        <v>657</v>
      </c>
      <c r="G135" s="188"/>
      <c r="H135" s="188" t="s">
        <v>703</v>
      </c>
      <c r="I135" s="188" t="s">
        <v>653</v>
      </c>
      <c r="J135" s="188">
        <v>255</v>
      </c>
      <c r="K135" s="229"/>
    </row>
    <row r="136" spans="2:11" ht="15" customHeight="1">
      <c r="B136" s="227"/>
      <c r="C136" s="188" t="s">
        <v>680</v>
      </c>
      <c r="D136" s="188"/>
      <c r="E136" s="188"/>
      <c r="F136" s="207" t="s">
        <v>651</v>
      </c>
      <c r="G136" s="188"/>
      <c r="H136" s="188" t="s">
        <v>704</v>
      </c>
      <c r="I136" s="188" t="s">
        <v>682</v>
      </c>
      <c r="J136" s="188"/>
      <c r="K136" s="229"/>
    </row>
    <row r="137" spans="2:11" ht="15" customHeight="1">
      <c r="B137" s="227"/>
      <c r="C137" s="188" t="s">
        <v>683</v>
      </c>
      <c r="D137" s="188"/>
      <c r="E137" s="188"/>
      <c r="F137" s="207" t="s">
        <v>651</v>
      </c>
      <c r="G137" s="188"/>
      <c r="H137" s="188" t="s">
        <v>705</v>
      </c>
      <c r="I137" s="188" t="s">
        <v>685</v>
      </c>
      <c r="J137" s="188"/>
      <c r="K137" s="229"/>
    </row>
    <row r="138" spans="2:11" ht="15" customHeight="1">
      <c r="B138" s="227"/>
      <c r="C138" s="188" t="s">
        <v>686</v>
      </c>
      <c r="D138" s="188"/>
      <c r="E138" s="188"/>
      <c r="F138" s="207" t="s">
        <v>651</v>
      </c>
      <c r="G138" s="188"/>
      <c r="H138" s="188" t="s">
        <v>686</v>
      </c>
      <c r="I138" s="188" t="s">
        <v>685</v>
      </c>
      <c r="J138" s="188"/>
      <c r="K138" s="229"/>
    </row>
    <row r="139" spans="2:11" ht="15" customHeight="1">
      <c r="B139" s="227"/>
      <c r="C139" s="188" t="s">
        <v>40</v>
      </c>
      <c r="D139" s="188"/>
      <c r="E139" s="188"/>
      <c r="F139" s="207" t="s">
        <v>651</v>
      </c>
      <c r="G139" s="188"/>
      <c r="H139" s="188" t="s">
        <v>706</v>
      </c>
      <c r="I139" s="188" t="s">
        <v>685</v>
      </c>
      <c r="J139" s="188"/>
      <c r="K139" s="229"/>
    </row>
    <row r="140" spans="2:11" ht="15" customHeight="1">
      <c r="B140" s="227"/>
      <c r="C140" s="188" t="s">
        <v>707</v>
      </c>
      <c r="D140" s="188"/>
      <c r="E140" s="188"/>
      <c r="F140" s="207" t="s">
        <v>651</v>
      </c>
      <c r="G140" s="188"/>
      <c r="H140" s="188" t="s">
        <v>708</v>
      </c>
      <c r="I140" s="188" t="s">
        <v>685</v>
      </c>
      <c r="J140" s="188"/>
      <c r="K140" s="229"/>
    </row>
    <row r="141" spans="2:11" ht="15" customHeight="1">
      <c r="B141" s="230"/>
      <c r="C141" s="231"/>
      <c r="D141" s="231"/>
      <c r="E141" s="231"/>
      <c r="F141" s="231"/>
      <c r="G141" s="231"/>
      <c r="H141" s="231"/>
      <c r="I141" s="231"/>
      <c r="J141" s="231"/>
      <c r="K141" s="232"/>
    </row>
    <row r="142" spans="2:11" ht="18.75" customHeight="1">
      <c r="B142" s="184"/>
      <c r="C142" s="184"/>
      <c r="D142" s="184"/>
      <c r="E142" s="184"/>
      <c r="F142" s="219"/>
      <c r="G142" s="184"/>
      <c r="H142" s="184"/>
      <c r="I142" s="184"/>
      <c r="J142" s="184"/>
      <c r="K142" s="184"/>
    </row>
    <row r="143" spans="2:11" ht="18.75" customHeight="1"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</row>
    <row r="144" spans="2:11" ht="7.5" customHeight="1">
      <c r="B144" s="195"/>
      <c r="C144" s="196"/>
      <c r="D144" s="196"/>
      <c r="E144" s="196"/>
      <c r="F144" s="196"/>
      <c r="G144" s="196"/>
      <c r="H144" s="196"/>
      <c r="I144" s="196"/>
      <c r="J144" s="196"/>
      <c r="K144" s="197"/>
    </row>
    <row r="145" spans="2:11" ht="45" customHeight="1">
      <c r="B145" s="198"/>
      <c r="C145" s="289" t="s">
        <v>709</v>
      </c>
      <c r="D145" s="289"/>
      <c r="E145" s="289"/>
      <c r="F145" s="289"/>
      <c r="G145" s="289"/>
      <c r="H145" s="289"/>
      <c r="I145" s="289"/>
      <c r="J145" s="289"/>
      <c r="K145" s="199"/>
    </row>
    <row r="146" spans="2:11" ht="17.25" customHeight="1">
      <c r="B146" s="198"/>
      <c r="C146" s="200" t="s">
        <v>645</v>
      </c>
      <c r="D146" s="200"/>
      <c r="E146" s="200"/>
      <c r="F146" s="200" t="s">
        <v>646</v>
      </c>
      <c r="G146" s="201"/>
      <c r="H146" s="200" t="s">
        <v>108</v>
      </c>
      <c r="I146" s="200" t="s">
        <v>59</v>
      </c>
      <c r="J146" s="200" t="s">
        <v>647</v>
      </c>
      <c r="K146" s="199"/>
    </row>
    <row r="147" spans="2:11" ht="17.25" customHeight="1">
      <c r="B147" s="198"/>
      <c r="C147" s="202" t="s">
        <v>648</v>
      </c>
      <c r="D147" s="202"/>
      <c r="E147" s="202"/>
      <c r="F147" s="203" t="s">
        <v>649</v>
      </c>
      <c r="G147" s="204"/>
      <c r="H147" s="202"/>
      <c r="I147" s="202"/>
      <c r="J147" s="202" t="s">
        <v>650</v>
      </c>
      <c r="K147" s="199"/>
    </row>
    <row r="148" spans="2:11" ht="5.25" customHeight="1">
      <c r="B148" s="208"/>
      <c r="C148" s="205"/>
      <c r="D148" s="205"/>
      <c r="E148" s="205"/>
      <c r="F148" s="205"/>
      <c r="G148" s="206"/>
      <c r="H148" s="205"/>
      <c r="I148" s="205"/>
      <c r="J148" s="205"/>
      <c r="K148" s="229"/>
    </row>
    <row r="149" spans="2:11" ht="15" customHeight="1">
      <c r="B149" s="208"/>
      <c r="C149" s="233" t="s">
        <v>654</v>
      </c>
      <c r="D149" s="188"/>
      <c r="E149" s="188"/>
      <c r="F149" s="234" t="s">
        <v>651</v>
      </c>
      <c r="G149" s="188"/>
      <c r="H149" s="233" t="s">
        <v>690</v>
      </c>
      <c r="I149" s="233" t="s">
        <v>653</v>
      </c>
      <c r="J149" s="233">
        <v>120</v>
      </c>
      <c r="K149" s="229"/>
    </row>
    <row r="150" spans="2:11" ht="15" customHeight="1">
      <c r="B150" s="208"/>
      <c r="C150" s="233" t="s">
        <v>699</v>
      </c>
      <c r="D150" s="188"/>
      <c r="E150" s="188"/>
      <c r="F150" s="234" t="s">
        <v>651</v>
      </c>
      <c r="G150" s="188"/>
      <c r="H150" s="233" t="s">
        <v>710</v>
      </c>
      <c r="I150" s="233" t="s">
        <v>653</v>
      </c>
      <c r="J150" s="233" t="s">
        <v>701</v>
      </c>
      <c r="K150" s="229"/>
    </row>
    <row r="151" spans="2:11" ht="15" customHeight="1">
      <c r="B151" s="208"/>
      <c r="C151" s="233" t="s">
        <v>600</v>
      </c>
      <c r="D151" s="188"/>
      <c r="E151" s="188"/>
      <c r="F151" s="234" t="s">
        <v>651</v>
      </c>
      <c r="G151" s="188"/>
      <c r="H151" s="233" t="s">
        <v>711</v>
      </c>
      <c r="I151" s="233" t="s">
        <v>653</v>
      </c>
      <c r="J151" s="233" t="s">
        <v>701</v>
      </c>
      <c r="K151" s="229"/>
    </row>
    <row r="152" spans="2:11" ht="15" customHeight="1">
      <c r="B152" s="208"/>
      <c r="C152" s="233" t="s">
        <v>656</v>
      </c>
      <c r="D152" s="188"/>
      <c r="E152" s="188"/>
      <c r="F152" s="234" t="s">
        <v>657</v>
      </c>
      <c r="G152" s="188"/>
      <c r="H152" s="233" t="s">
        <v>690</v>
      </c>
      <c r="I152" s="233" t="s">
        <v>653</v>
      </c>
      <c r="J152" s="233">
        <v>50</v>
      </c>
      <c r="K152" s="229"/>
    </row>
    <row r="153" spans="2:11" ht="15" customHeight="1">
      <c r="B153" s="208"/>
      <c r="C153" s="233" t="s">
        <v>659</v>
      </c>
      <c r="D153" s="188"/>
      <c r="E153" s="188"/>
      <c r="F153" s="234" t="s">
        <v>651</v>
      </c>
      <c r="G153" s="188"/>
      <c r="H153" s="233" t="s">
        <v>690</v>
      </c>
      <c r="I153" s="233" t="s">
        <v>661</v>
      </c>
      <c r="J153" s="233"/>
      <c r="K153" s="229"/>
    </row>
    <row r="154" spans="2:11" ht="15" customHeight="1">
      <c r="B154" s="208"/>
      <c r="C154" s="233" t="s">
        <v>670</v>
      </c>
      <c r="D154" s="188"/>
      <c r="E154" s="188"/>
      <c r="F154" s="234" t="s">
        <v>657</v>
      </c>
      <c r="G154" s="188"/>
      <c r="H154" s="233" t="s">
        <v>690</v>
      </c>
      <c r="I154" s="233" t="s">
        <v>653</v>
      </c>
      <c r="J154" s="233">
        <v>50</v>
      </c>
      <c r="K154" s="229"/>
    </row>
    <row r="155" spans="2:11" ht="15" customHeight="1">
      <c r="B155" s="208"/>
      <c r="C155" s="233" t="s">
        <v>678</v>
      </c>
      <c r="D155" s="188"/>
      <c r="E155" s="188"/>
      <c r="F155" s="234" t="s">
        <v>657</v>
      </c>
      <c r="G155" s="188"/>
      <c r="H155" s="233" t="s">
        <v>690</v>
      </c>
      <c r="I155" s="233" t="s">
        <v>653</v>
      </c>
      <c r="J155" s="233">
        <v>50</v>
      </c>
      <c r="K155" s="229"/>
    </row>
    <row r="156" spans="2:11" ht="15" customHeight="1">
      <c r="B156" s="208"/>
      <c r="C156" s="233" t="s">
        <v>676</v>
      </c>
      <c r="D156" s="188"/>
      <c r="E156" s="188"/>
      <c r="F156" s="234" t="s">
        <v>657</v>
      </c>
      <c r="G156" s="188"/>
      <c r="H156" s="233" t="s">
        <v>690</v>
      </c>
      <c r="I156" s="233" t="s">
        <v>653</v>
      </c>
      <c r="J156" s="233">
        <v>50</v>
      </c>
      <c r="K156" s="229"/>
    </row>
    <row r="157" spans="2:11" ht="15" customHeight="1">
      <c r="B157" s="208"/>
      <c r="C157" s="233" t="s">
        <v>92</v>
      </c>
      <c r="D157" s="188"/>
      <c r="E157" s="188"/>
      <c r="F157" s="234" t="s">
        <v>651</v>
      </c>
      <c r="G157" s="188"/>
      <c r="H157" s="233" t="s">
        <v>712</v>
      </c>
      <c r="I157" s="233" t="s">
        <v>653</v>
      </c>
      <c r="J157" s="233" t="s">
        <v>713</v>
      </c>
      <c r="K157" s="229"/>
    </row>
    <row r="158" spans="2:11" ht="15" customHeight="1">
      <c r="B158" s="208"/>
      <c r="C158" s="233" t="s">
        <v>714</v>
      </c>
      <c r="D158" s="188"/>
      <c r="E158" s="188"/>
      <c r="F158" s="234" t="s">
        <v>651</v>
      </c>
      <c r="G158" s="188"/>
      <c r="H158" s="233" t="s">
        <v>715</v>
      </c>
      <c r="I158" s="233" t="s">
        <v>685</v>
      </c>
      <c r="J158" s="233"/>
      <c r="K158" s="229"/>
    </row>
    <row r="159" spans="2:11" ht="15" customHeight="1">
      <c r="B159" s="235"/>
      <c r="C159" s="217"/>
      <c r="D159" s="217"/>
      <c r="E159" s="217"/>
      <c r="F159" s="217"/>
      <c r="G159" s="217"/>
      <c r="H159" s="217"/>
      <c r="I159" s="217"/>
      <c r="J159" s="217"/>
      <c r="K159" s="236"/>
    </row>
    <row r="160" spans="2:11" ht="18.75" customHeight="1">
      <c r="B160" s="184"/>
      <c r="C160" s="188"/>
      <c r="D160" s="188"/>
      <c r="E160" s="188"/>
      <c r="F160" s="207"/>
      <c r="G160" s="188"/>
      <c r="H160" s="188"/>
      <c r="I160" s="188"/>
      <c r="J160" s="188"/>
      <c r="K160" s="184"/>
    </row>
    <row r="161" spans="2:11" ht="18.75" customHeight="1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</row>
    <row r="162" spans="2:11" ht="7.5" customHeight="1">
      <c r="B162" s="175"/>
      <c r="C162" s="176"/>
      <c r="D162" s="176"/>
      <c r="E162" s="176"/>
      <c r="F162" s="176"/>
      <c r="G162" s="176"/>
      <c r="H162" s="176"/>
      <c r="I162" s="176"/>
      <c r="J162" s="176"/>
      <c r="K162" s="177"/>
    </row>
    <row r="163" spans="2:11" ht="45" customHeight="1">
      <c r="B163" s="178"/>
      <c r="C163" s="285" t="s">
        <v>716</v>
      </c>
      <c r="D163" s="285"/>
      <c r="E163" s="285"/>
      <c r="F163" s="285"/>
      <c r="G163" s="285"/>
      <c r="H163" s="285"/>
      <c r="I163" s="285"/>
      <c r="J163" s="285"/>
      <c r="K163" s="179"/>
    </row>
    <row r="164" spans="2:11" ht="17.25" customHeight="1">
      <c r="B164" s="178"/>
      <c r="C164" s="200" t="s">
        <v>645</v>
      </c>
      <c r="D164" s="200"/>
      <c r="E164" s="200"/>
      <c r="F164" s="200" t="s">
        <v>646</v>
      </c>
      <c r="G164" s="237"/>
      <c r="H164" s="238" t="s">
        <v>108</v>
      </c>
      <c r="I164" s="238" t="s">
        <v>59</v>
      </c>
      <c r="J164" s="200" t="s">
        <v>647</v>
      </c>
      <c r="K164" s="179"/>
    </row>
    <row r="165" spans="2:11" ht="17.25" customHeight="1">
      <c r="B165" s="181"/>
      <c r="C165" s="202" t="s">
        <v>648</v>
      </c>
      <c r="D165" s="202"/>
      <c r="E165" s="202"/>
      <c r="F165" s="203" t="s">
        <v>649</v>
      </c>
      <c r="G165" s="239"/>
      <c r="H165" s="240"/>
      <c r="I165" s="240"/>
      <c r="J165" s="202" t="s">
        <v>650</v>
      </c>
      <c r="K165" s="182"/>
    </row>
    <row r="166" spans="2:11" ht="5.25" customHeight="1">
      <c r="B166" s="208"/>
      <c r="C166" s="205"/>
      <c r="D166" s="205"/>
      <c r="E166" s="205"/>
      <c r="F166" s="205"/>
      <c r="G166" s="206"/>
      <c r="H166" s="205"/>
      <c r="I166" s="205"/>
      <c r="J166" s="205"/>
      <c r="K166" s="229"/>
    </row>
    <row r="167" spans="2:11" ht="15" customHeight="1">
      <c r="B167" s="208"/>
      <c r="C167" s="188" t="s">
        <v>654</v>
      </c>
      <c r="D167" s="188"/>
      <c r="E167" s="188"/>
      <c r="F167" s="207" t="s">
        <v>651</v>
      </c>
      <c r="G167" s="188"/>
      <c r="H167" s="188" t="s">
        <v>690</v>
      </c>
      <c r="I167" s="188" t="s">
        <v>653</v>
      </c>
      <c r="J167" s="188">
        <v>120</v>
      </c>
      <c r="K167" s="229"/>
    </row>
    <row r="168" spans="2:11" ht="15" customHeight="1">
      <c r="B168" s="208"/>
      <c r="C168" s="188" t="s">
        <v>699</v>
      </c>
      <c r="D168" s="188"/>
      <c r="E168" s="188"/>
      <c r="F168" s="207" t="s">
        <v>651</v>
      </c>
      <c r="G168" s="188"/>
      <c r="H168" s="188" t="s">
        <v>700</v>
      </c>
      <c r="I168" s="188" t="s">
        <v>653</v>
      </c>
      <c r="J168" s="188" t="s">
        <v>701</v>
      </c>
      <c r="K168" s="229"/>
    </row>
    <row r="169" spans="2:11" ht="15" customHeight="1">
      <c r="B169" s="208"/>
      <c r="C169" s="188" t="s">
        <v>600</v>
      </c>
      <c r="D169" s="188"/>
      <c r="E169" s="188"/>
      <c r="F169" s="207" t="s">
        <v>651</v>
      </c>
      <c r="G169" s="188"/>
      <c r="H169" s="188" t="s">
        <v>717</v>
      </c>
      <c r="I169" s="188" t="s">
        <v>653</v>
      </c>
      <c r="J169" s="188" t="s">
        <v>701</v>
      </c>
      <c r="K169" s="229"/>
    </row>
    <row r="170" spans="2:11" ht="15" customHeight="1">
      <c r="B170" s="208"/>
      <c r="C170" s="188" t="s">
        <v>656</v>
      </c>
      <c r="D170" s="188"/>
      <c r="E170" s="188"/>
      <c r="F170" s="207" t="s">
        <v>657</v>
      </c>
      <c r="G170" s="188"/>
      <c r="H170" s="188" t="s">
        <v>717</v>
      </c>
      <c r="I170" s="188" t="s">
        <v>653</v>
      </c>
      <c r="J170" s="188">
        <v>50</v>
      </c>
      <c r="K170" s="229"/>
    </row>
    <row r="171" spans="2:11" ht="15" customHeight="1">
      <c r="B171" s="208"/>
      <c r="C171" s="188" t="s">
        <v>659</v>
      </c>
      <c r="D171" s="188"/>
      <c r="E171" s="188"/>
      <c r="F171" s="207" t="s">
        <v>651</v>
      </c>
      <c r="G171" s="188"/>
      <c r="H171" s="188" t="s">
        <v>717</v>
      </c>
      <c r="I171" s="188" t="s">
        <v>661</v>
      </c>
      <c r="J171" s="188"/>
      <c r="K171" s="229"/>
    </row>
    <row r="172" spans="2:11" ht="15" customHeight="1">
      <c r="B172" s="208"/>
      <c r="C172" s="188" t="s">
        <v>670</v>
      </c>
      <c r="D172" s="188"/>
      <c r="E172" s="188"/>
      <c r="F172" s="207" t="s">
        <v>657</v>
      </c>
      <c r="G172" s="188"/>
      <c r="H172" s="188" t="s">
        <v>717</v>
      </c>
      <c r="I172" s="188" t="s">
        <v>653</v>
      </c>
      <c r="J172" s="188">
        <v>50</v>
      </c>
      <c r="K172" s="229"/>
    </row>
    <row r="173" spans="2:11" ht="15" customHeight="1">
      <c r="B173" s="208"/>
      <c r="C173" s="188" t="s">
        <v>678</v>
      </c>
      <c r="D173" s="188"/>
      <c r="E173" s="188"/>
      <c r="F173" s="207" t="s">
        <v>657</v>
      </c>
      <c r="G173" s="188"/>
      <c r="H173" s="188" t="s">
        <v>717</v>
      </c>
      <c r="I173" s="188" t="s">
        <v>653</v>
      </c>
      <c r="J173" s="188">
        <v>50</v>
      </c>
      <c r="K173" s="229"/>
    </row>
    <row r="174" spans="2:11" ht="15" customHeight="1">
      <c r="B174" s="208"/>
      <c r="C174" s="188" t="s">
        <v>676</v>
      </c>
      <c r="D174" s="188"/>
      <c r="E174" s="188"/>
      <c r="F174" s="207" t="s">
        <v>657</v>
      </c>
      <c r="G174" s="188"/>
      <c r="H174" s="188" t="s">
        <v>717</v>
      </c>
      <c r="I174" s="188" t="s">
        <v>653</v>
      </c>
      <c r="J174" s="188">
        <v>50</v>
      </c>
      <c r="K174" s="229"/>
    </row>
    <row r="175" spans="2:11" ht="15" customHeight="1">
      <c r="B175" s="208"/>
      <c r="C175" s="188" t="s">
        <v>107</v>
      </c>
      <c r="D175" s="188"/>
      <c r="E175" s="188"/>
      <c r="F175" s="207" t="s">
        <v>651</v>
      </c>
      <c r="G175" s="188"/>
      <c r="H175" s="188" t="s">
        <v>718</v>
      </c>
      <c r="I175" s="188" t="s">
        <v>719</v>
      </c>
      <c r="J175" s="188"/>
      <c r="K175" s="229"/>
    </row>
    <row r="176" spans="2:11" ht="15" customHeight="1">
      <c r="B176" s="208"/>
      <c r="C176" s="188" t="s">
        <v>59</v>
      </c>
      <c r="D176" s="188"/>
      <c r="E176" s="188"/>
      <c r="F176" s="207" t="s">
        <v>651</v>
      </c>
      <c r="G176" s="188"/>
      <c r="H176" s="188" t="s">
        <v>720</v>
      </c>
      <c r="I176" s="188" t="s">
        <v>721</v>
      </c>
      <c r="J176" s="188">
        <v>1</v>
      </c>
      <c r="K176" s="229"/>
    </row>
    <row r="177" spans="2:11" ht="15" customHeight="1">
      <c r="B177" s="208"/>
      <c r="C177" s="188" t="s">
        <v>55</v>
      </c>
      <c r="D177" s="188"/>
      <c r="E177" s="188"/>
      <c r="F177" s="207" t="s">
        <v>651</v>
      </c>
      <c r="G177" s="188"/>
      <c r="H177" s="188" t="s">
        <v>722</v>
      </c>
      <c r="I177" s="188" t="s">
        <v>653</v>
      </c>
      <c r="J177" s="188">
        <v>20</v>
      </c>
      <c r="K177" s="229"/>
    </row>
    <row r="178" spans="2:11" ht="15" customHeight="1">
      <c r="B178" s="208"/>
      <c r="C178" s="188" t="s">
        <v>108</v>
      </c>
      <c r="D178" s="188"/>
      <c r="E178" s="188"/>
      <c r="F178" s="207" t="s">
        <v>651</v>
      </c>
      <c r="G178" s="188"/>
      <c r="H178" s="188" t="s">
        <v>723</v>
      </c>
      <c r="I178" s="188" t="s">
        <v>653</v>
      </c>
      <c r="J178" s="188">
        <v>255</v>
      </c>
      <c r="K178" s="229"/>
    </row>
    <row r="179" spans="2:11" ht="15" customHeight="1">
      <c r="B179" s="208"/>
      <c r="C179" s="188" t="s">
        <v>109</v>
      </c>
      <c r="D179" s="188"/>
      <c r="E179" s="188"/>
      <c r="F179" s="207" t="s">
        <v>651</v>
      </c>
      <c r="G179" s="188"/>
      <c r="H179" s="188" t="s">
        <v>616</v>
      </c>
      <c r="I179" s="188" t="s">
        <v>653</v>
      </c>
      <c r="J179" s="188">
        <v>10</v>
      </c>
      <c r="K179" s="229"/>
    </row>
    <row r="180" spans="2:11" ht="15" customHeight="1">
      <c r="B180" s="208"/>
      <c r="C180" s="188" t="s">
        <v>110</v>
      </c>
      <c r="D180" s="188"/>
      <c r="E180" s="188"/>
      <c r="F180" s="207" t="s">
        <v>651</v>
      </c>
      <c r="G180" s="188"/>
      <c r="H180" s="188" t="s">
        <v>724</v>
      </c>
      <c r="I180" s="188" t="s">
        <v>685</v>
      </c>
      <c r="J180" s="188"/>
      <c r="K180" s="229"/>
    </row>
    <row r="181" spans="2:11" ht="15" customHeight="1">
      <c r="B181" s="208"/>
      <c r="C181" s="188" t="s">
        <v>725</v>
      </c>
      <c r="D181" s="188"/>
      <c r="E181" s="188"/>
      <c r="F181" s="207" t="s">
        <v>651</v>
      </c>
      <c r="G181" s="188"/>
      <c r="H181" s="188" t="s">
        <v>726</v>
      </c>
      <c r="I181" s="188" t="s">
        <v>685</v>
      </c>
      <c r="J181" s="188"/>
      <c r="K181" s="229"/>
    </row>
    <row r="182" spans="2:11" ht="15" customHeight="1">
      <c r="B182" s="208"/>
      <c r="C182" s="188" t="s">
        <v>714</v>
      </c>
      <c r="D182" s="188"/>
      <c r="E182" s="188"/>
      <c r="F182" s="207" t="s">
        <v>651</v>
      </c>
      <c r="G182" s="188"/>
      <c r="H182" s="188" t="s">
        <v>727</v>
      </c>
      <c r="I182" s="188" t="s">
        <v>685</v>
      </c>
      <c r="J182" s="188"/>
      <c r="K182" s="229"/>
    </row>
    <row r="183" spans="2:11" ht="15" customHeight="1">
      <c r="B183" s="208"/>
      <c r="C183" s="188" t="s">
        <v>113</v>
      </c>
      <c r="D183" s="188"/>
      <c r="E183" s="188"/>
      <c r="F183" s="207" t="s">
        <v>657</v>
      </c>
      <c r="G183" s="188"/>
      <c r="H183" s="188" t="s">
        <v>728</v>
      </c>
      <c r="I183" s="188" t="s">
        <v>653</v>
      </c>
      <c r="J183" s="188">
        <v>50</v>
      </c>
      <c r="K183" s="229"/>
    </row>
    <row r="184" spans="2:11" ht="15" customHeight="1">
      <c r="B184" s="235"/>
      <c r="C184" s="217"/>
      <c r="D184" s="217"/>
      <c r="E184" s="217"/>
      <c r="F184" s="217"/>
      <c r="G184" s="217"/>
      <c r="H184" s="217"/>
      <c r="I184" s="217"/>
      <c r="J184" s="217"/>
      <c r="K184" s="236"/>
    </row>
    <row r="185" spans="2:11" ht="18.75" customHeight="1">
      <c r="B185" s="184"/>
      <c r="C185" s="188"/>
      <c r="D185" s="188"/>
      <c r="E185" s="188"/>
      <c r="F185" s="207"/>
      <c r="G185" s="188"/>
      <c r="H185" s="188"/>
      <c r="I185" s="188"/>
      <c r="J185" s="188"/>
      <c r="K185" s="184"/>
    </row>
    <row r="186" spans="2:11" ht="18.75" customHeight="1"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</row>
    <row r="187" spans="2:11" ht="13.5">
      <c r="B187" s="175"/>
      <c r="C187" s="176"/>
      <c r="D187" s="176"/>
      <c r="E187" s="176"/>
      <c r="F187" s="176"/>
      <c r="G187" s="176"/>
      <c r="H187" s="176"/>
      <c r="I187" s="176"/>
      <c r="J187" s="176"/>
      <c r="K187" s="177"/>
    </row>
    <row r="188" spans="2:11" ht="21">
      <c r="B188" s="178"/>
      <c r="C188" s="285" t="s">
        <v>729</v>
      </c>
      <c r="D188" s="285"/>
      <c r="E188" s="285"/>
      <c r="F188" s="285"/>
      <c r="G188" s="285"/>
      <c r="H188" s="285"/>
      <c r="I188" s="285"/>
      <c r="J188" s="285"/>
      <c r="K188" s="179"/>
    </row>
    <row r="189" spans="2:11" ht="25.5" customHeight="1">
      <c r="B189" s="178"/>
      <c r="C189" s="241" t="s">
        <v>730</v>
      </c>
      <c r="D189" s="241"/>
      <c r="E189" s="241"/>
      <c r="F189" s="241" t="s">
        <v>731</v>
      </c>
      <c r="G189" s="242"/>
      <c r="H189" s="291" t="s">
        <v>732</v>
      </c>
      <c r="I189" s="291"/>
      <c r="J189" s="291"/>
      <c r="K189" s="179"/>
    </row>
    <row r="190" spans="2:11" ht="5.25" customHeight="1">
      <c r="B190" s="208"/>
      <c r="C190" s="205"/>
      <c r="D190" s="205"/>
      <c r="E190" s="205"/>
      <c r="F190" s="205"/>
      <c r="G190" s="188"/>
      <c r="H190" s="205"/>
      <c r="I190" s="205"/>
      <c r="J190" s="205"/>
      <c r="K190" s="229"/>
    </row>
    <row r="191" spans="2:11" ht="15" customHeight="1">
      <c r="B191" s="208"/>
      <c r="C191" s="188" t="s">
        <v>733</v>
      </c>
      <c r="D191" s="188"/>
      <c r="E191" s="188"/>
      <c r="F191" s="207" t="s">
        <v>45</v>
      </c>
      <c r="G191" s="188"/>
      <c r="H191" s="292" t="s">
        <v>734</v>
      </c>
      <c r="I191" s="292"/>
      <c r="J191" s="292"/>
      <c r="K191" s="229"/>
    </row>
    <row r="192" spans="2:11" ht="15" customHeight="1">
      <c r="B192" s="208"/>
      <c r="C192" s="214"/>
      <c r="D192" s="188"/>
      <c r="E192" s="188"/>
      <c r="F192" s="207" t="s">
        <v>46</v>
      </c>
      <c r="G192" s="188"/>
      <c r="H192" s="292" t="s">
        <v>735</v>
      </c>
      <c r="I192" s="292"/>
      <c r="J192" s="292"/>
      <c r="K192" s="229"/>
    </row>
    <row r="193" spans="2:11" ht="15" customHeight="1">
      <c r="B193" s="208"/>
      <c r="C193" s="214"/>
      <c r="D193" s="188"/>
      <c r="E193" s="188"/>
      <c r="F193" s="207" t="s">
        <v>49</v>
      </c>
      <c r="G193" s="188"/>
      <c r="H193" s="292" t="s">
        <v>736</v>
      </c>
      <c r="I193" s="292"/>
      <c r="J193" s="292"/>
      <c r="K193" s="229"/>
    </row>
    <row r="194" spans="2:11" ht="15" customHeight="1">
      <c r="B194" s="208"/>
      <c r="C194" s="188"/>
      <c r="D194" s="188"/>
      <c r="E194" s="188"/>
      <c r="F194" s="207" t="s">
        <v>47</v>
      </c>
      <c r="G194" s="188"/>
      <c r="H194" s="292" t="s">
        <v>737</v>
      </c>
      <c r="I194" s="292"/>
      <c r="J194" s="292"/>
      <c r="K194" s="229"/>
    </row>
    <row r="195" spans="2:11" ht="15" customHeight="1">
      <c r="B195" s="208"/>
      <c r="C195" s="188"/>
      <c r="D195" s="188"/>
      <c r="E195" s="188"/>
      <c r="F195" s="207" t="s">
        <v>48</v>
      </c>
      <c r="G195" s="188"/>
      <c r="H195" s="292" t="s">
        <v>738</v>
      </c>
      <c r="I195" s="292"/>
      <c r="J195" s="292"/>
      <c r="K195" s="229"/>
    </row>
    <row r="196" spans="2:11" ht="15" customHeight="1">
      <c r="B196" s="208"/>
      <c r="C196" s="188"/>
      <c r="D196" s="188"/>
      <c r="E196" s="188"/>
      <c r="F196" s="207"/>
      <c r="G196" s="188"/>
      <c r="H196" s="188"/>
      <c r="I196" s="188"/>
      <c r="J196" s="188"/>
      <c r="K196" s="229"/>
    </row>
    <row r="197" spans="2:11" ht="15" customHeight="1">
      <c r="B197" s="208"/>
      <c r="C197" s="188" t="s">
        <v>697</v>
      </c>
      <c r="D197" s="188"/>
      <c r="E197" s="188"/>
      <c r="F197" s="207" t="s">
        <v>80</v>
      </c>
      <c r="G197" s="188"/>
      <c r="H197" s="292" t="s">
        <v>739</v>
      </c>
      <c r="I197" s="292"/>
      <c r="J197" s="292"/>
      <c r="K197" s="229"/>
    </row>
    <row r="198" spans="2:11" ht="15" customHeight="1">
      <c r="B198" s="208"/>
      <c r="C198" s="214"/>
      <c r="D198" s="188"/>
      <c r="E198" s="188"/>
      <c r="F198" s="207" t="s">
        <v>595</v>
      </c>
      <c r="G198" s="188"/>
      <c r="H198" s="292" t="s">
        <v>596</v>
      </c>
      <c r="I198" s="292"/>
      <c r="J198" s="292"/>
      <c r="K198" s="229"/>
    </row>
    <row r="199" spans="2:11" ht="15" customHeight="1">
      <c r="B199" s="208"/>
      <c r="C199" s="188"/>
      <c r="D199" s="188"/>
      <c r="E199" s="188"/>
      <c r="F199" s="207" t="s">
        <v>593</v>
      </c>
      <c r="G199" s="188"/>
      <c r="H199" s="292" t="s">
        <v>740</v>
      </c>
      <c r="I199" s="292"/>
      <c r="J199" s="292"/>
      <c r="K199" s="229"/>
    </row>
    <row r="200" spans="2:11" ht="15" customHeight="1">
      <c r="B200" s="243"/>
      <c r="C200" s="214"/>
      <c r="D200" s="214"/>
      <c r="E200" s="214"/>
      <c r="F200" s="207" t="s">
        <v>85</v>
      </c>
      <c r="G200" s="193"/>
      <c r="H200" s="290" t="s">
        <v>597</v>
      </c>
      <c r="I200" s="290"/>
      <c r="J200" s="290"/>
      <c r="K200" s="244"/>
    </row>
    <row r="201" spans="2:11" ht="15" customHeight="1">
      <c r="B201" s="243"/>
      <c r="C201" s="214"/>
      <c r="D201" s="214"/>
      <c r="E201" s="214"/>
      <c r="F201" s="207" t="s">
        <v>598</v>
      </c>
      <c r="G201" s="193"/>
      <c r="H201" s="290" t="s">
        <v>570</v>
      </c>
      <c r="I201" s="290"/>
      <c r="J201" s="290"/>
      <c r="K201" s="244"/>
    </row>
    <row r="202" spans="2:11" ht="15" customHeight="1">
      <c r="B202" s="243"/>
      <c r="C202" s="214"/>
      <c r="D202" s="214"/>
      <c r="E202" s="214"/>
      <c r="F202" s="245"/>
      <c r="G202" s="193"/>
      <c r="H202" s="246"/>
      <c r="I202" s="246"/>
      <c r="J202" s="246"/>
      <c r="K202" s="244"/>
    </row>
    <row r="203" spans="2:11" ht="15" customHeight="1">
      <c r="B203" s="243"/>
      <c r="C203" s="188" t="s">
        <v>721</v>
      </c>
      <c r="D203" s="214"/>
      <c r="E203" s="214"/>
      <c r="F203" s="207">
        <v>1</v>
      </c>
      <c r="G203" s="193"/>
      <c r="H203" s="290" t="s">
        <v>741</v>
      </c>
      <c r="I203" s="290"/>
      <c r="J203" s="290"/>
      <c r="K203" s="244"/>
    </row>
    <row r="204" spans="2:11" ht="15" customHeight="1">
      <c r="B204" s="243"/>
      <c r="C204" s="214"/>
      <c r="D204" s="214"/>
      <c r="E204" s="214"/>
      <c r="F204" s="207">
        <v>2</v>
      </c>
      <c r="G204" s="193"/>
      <c r="H204" s="290" t="s">
        <v>742</v>
      </c>
      <c r="I204" s="290"/>
      <c r="J204" s="290"/>
      <c r="K204" s="244"/>
    </row>
    <row r="205" spans="2:11" ht="15" customHeight="1">
      <c r="B205" s="243"/>
      <c r="C205" s="214"/>
      <c r="D205" s="214"/>
      <c r="E205" s="214"/>
      <c r="F205" s="207">
        <v>3</v>
      </c>
      <c r="G205" s="193"/>
      <c r="H205" s="290" t="s">
        <v>743</v>
      </c>
      <c r="I205" s="290"/>
      <c r="J205" s="290"/>
      <c r="K205" s="244"/>
    </row>
    <row r="206" spans="2:11" ht="15" customHeight="1">
      <c r="B206" s="243"/>
      <c r="C206" s="214"/>
      <c r="D206" s="214"/>
      <c r="E206" s="214"/>
      <c r="F206" s="207">
        <v>4</v>
      </c>
      <c r="G206" s="193"/>
      <c r="H206" s="290" t="s">
        <v>744</v>
      </c>
      <c r="I206" s="290"/>
      <c r="J206" s="290"/>
      <c r="K206" s="244"/>
    </row>
    <row r="207" spans="2:11" ht="12.75" customHeight="1">
      <c r="B207" s="247"/>
      <c r="C207" s="248"/>
      <c r="D207" s="248"/>
      <c r="E207" s="248"/>
      <c r="F207" s="248"/>
      <c r="G207" s="248"/>
      <c r="H207" s="248"/>
      <c r="I207" s="248"/>
      <c r="J207" s="248"/>
      <c r="K207" s="249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Havlíčková</dc:creator>
  <cp:keywords/>
  <dc:description/>
  <cp:lastModifiedBy>Marta Havlíčková</cp:lastModifiedBy>
  <dcterms:modified xsi:type="dcterms:W3CDTF">2015-05-27T07:52:08Z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