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955" activeTab="1"/>
  </bookViews>
  <sheets>
    <sheet name="Rekapitulace stavby" sheetId="1" r:id="rId1"/>
    <sheet name="20130414 - Demolice býval..." sheetId="2" r:id="rId2"/>
  </sheets>
  <definedNames>
    <definedName name="_xlnm.Print_Titles" localSheetId="1">'20130414 - Demolice býval...'!$119:$119</definedName>
    <definedName name="_xlnm.Print_Titles" localSheetId="0">'Rekapitulace stavby'!$85:$85</definedName>
    <definedName name="_xlnm.Print_Area" localSheetId="1">'20130414 - Demolice býval...'!$C$4:$Q$70,'20130414 - Demolice býval...'!$C$76:$Q$104,'20130414 - Demolice býval...'!$C$110:$Q$161</definedName>
    <definedName name="_xlnm.Print_Area" localSheetId="0">'Rekapitulace stavby'!$C$4:$AP$70,'Rekapitulace stavby'!$C$76:$AP$92</definedName>
  </definedNames>
  <calcPr fullCalcOnLoad="1"/>
</workbook>
</file>

<file path=xl/sharedStrings.xml><?xml version="1.0" encoding="utf-8"?>
<sst xmlns="http://schemas.openxmlformats.org/spreadsheetml/2006/main" count="644" uniqueCount="222">
  <si>
    <t>2012</t>
  </si>
  <si>
    <t>List obsahuje:</t>
  </si>
  <si>
    <t>1.0</t>
  </si>
  <si>
    <t>False</t>
  </si>
  <si>
    <t>optimalizováno pro tisk sestav ve formátu A4 - na výšku</t>
  </si>
  <si>
    <t>&gt;&gt;  skryté sloupce  &lt;&lt;</t>
  </si>
  <si>
    <t>0,01</t>
  </si>
  <si>
    <t>21</t>
  </si>
  <si>
    <t>15</t>
  </si>
  <si>
    <t>SOUHRNNÝ LIST STAVBY</t>
  </si>
  <si>
    <t>v ---  níže se nacházejí doplnkové a pomocné údaje k sestavám  --- v</t>
  </si>
  <si>
    <t>0,001</t>
  </si>
  <si>
    <t>Stavba:</t>
  </si>
  <si>
    <t>20130414 - Demolice bývalé jídelny UD č.p.478</t>
  </si>
  <si>
    <t>0,1</t>
  </si>
  <si>
    <t>1</t>
  </si>
  <si>
    <t>Místo:</t>
  </si>
  <si>
    <t>Nová Včelnice</t>
  </si>
  <si>
    <t>Datum:</t>
  </si>
  <si>
    <t>18.04.2013</t>
  </si>
  <si>
    <t>10</t>
  </si>
  <si>
    <t>100</t>
  </si>
  <si>
    <t>Objednavatel:</t>
  </si>
  <si>
    <t>IČ:</t>
  </si>
  <si>
    <t xml:space="preserve"> </t>
  </si>
  <si>
    <t>DIČ:</t>
  </si>
  <si>
    <t>Zhotovitel:</t>
  </si>
  <si>
    <t>Projektant:</t>
  </si>
  <si>
    <t>Ing. Marie Buzková</t>
  </si>
  <si>
    <t>True</t>
  </si>
  <si>
    <t>Zpracovatel:</t>
  </si>
  <si>
    <t>Luděk Štěch</t>
  </si>
  <si>
    <t>Náklady z rozpočtů</t>
  </si>
  <si>
    <t>Ostatní náklady ze souhrnného listu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</si>
  <si>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</si>
  <si>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</si>
  <si>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</si>
  <si>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</si>
  <si>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</si>
  <si>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</si>
  <si>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</si>
  <si>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</si>
  <si>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</si>
  <si>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</si>
  <si>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</si>
  <si>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</si>
  <si>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</si>
  <si>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</si>
  <si>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</si>
  <si>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</si>
  <si>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</si>
  <si>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</t>
  </si>
  <si>
    <t>Informatívní údaje z listů zakázek</t>
  </si>
  <si>
    <t>Kód</t>
  </si>
  <si>
    <t>Objekt</t>
  </si>
  <si>
    <t>Cena bez DPH [CZK]</t>
  </si>
  <si>
    <t>Cena s DPH [CZK]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</si>
  <si>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</si>
  <si>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</si>
  <si>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</si>
  <si>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</si>
  <si>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</si>
  <si>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</si>
  <si>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</si>
  <si>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</si>
  <si>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</si>
  <si>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</si>
  <si>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</si>
  <si>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</si>
  <si>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1) Náklady z rozpočtů</t>
  </si>
  <si>
    <t>D</t>
  </si>
  <si>
    <t>0</t>
  </si>
  <si>
    <t>IMPORT</t>
  </si>
  <si>
    <t>{2A1AE540-469B-4966-9913-FC1A07FA0AEA}</t>
  </si>
  <si>
    <t>{00000000-0000-0000-0000-000000000000}</t>
  </si>
  <si>
    <t>20130414</t>
  </si>
  <si>
    <t>Demolice bývalé jídelny UD č.p.478</t>
  </si>
  <si>
    <t>###NOINSERT###</t>
  </si>
  <si>
    <t>2) Ostatní náklady ze souhrnného listu</t>
  </si>
  <si>
    <t>Procent. zadání
[% nákladů rozpočtu]</t>
  </si>
  <si>
    <t>Zařazení nákladů</t>
  </si>
  <si>
    <t>Celkové náklady za stavbu 1) + 2)</t>
  </si>
  <si>
    <t>Zpět na list:</t>
  </si>
  <si>
    <t>2</t>
  </si>
  <si>
    <t>KRYCÍ LIST ROZPOČTU</t>
  </si>
  <si>
    <t>Náklady z rozpočtu</t>
  </si>
  <si>
    <t>Ostatní náklady</t>
  </si>
  <si>
    <t>REKAPITULACE ROZPOČTU</t>
  </si>
  <si>
    <t>Kód - Popis</t>
  </si>
  <si>
    <t>Cena celkem [CZK]</t>
  </si>
  <si>
    <t>1) Náklady z rozpočtu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</si>
  <si>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</si>
  <si>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</si>
  <si>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</si>
  <si>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</si>
  <si>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</si>
  <si>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</si>
  <si>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8 - Trubní vedení</t>
  </si>
  <si>
    <t xml:space="preserve">    9 - Ostatní konstrukce a práce-bourání</t>
  </si>
  <si>
    <t xml:space="preserve">      99 - Přesun hmot</t>
  </si>
  <si>
    <t>PSV - Práce a dodávky PSV</t>
  </si>
  <si>
    <t>M - Práce a dodávky M</t>
  </si>
  <si>
    <t xml:space="preserve">    21-M - Elektromontáže</t>
  </si>
  <si>
    <t>VRN - Vedlejší rozpočtové náklady</t>
  </si>
  <si>
    <t xml:space="preserve">    0 - Vedlejší rozpočtové náklady</t>
  </si>
  <si>
    <t>2) Ostatní náklady</t>
  </si>
  <si>
    <t>ROZPOČET</t>
  </si>
  <si>
    <t>PČ</t>
  </si>
  <si>
    <t>Typ</t>
  </si>
  <si>
    <t>Popis</t>
  </si>
  <si>
    <t>MJ</t>
  </si>
  <si>
    <t>Množství</t>
  </si>
  <si>
    <t>J.cena [CZK]</t>
  </si>
  <si>
    <t>Cena celkem
[CZK]</t>
  </si>
  <si>
    <t>Poznámka</t>
  </si>
  <si>
    <t>J. Nh [h]</t>
  </si>
  <si>
    <t>Nh celkom [h]</t>
  </si>
  <si>
    <t>J. hmotnost
[t]</t>
  </si>
  <si>
    <t>Hmotnost
celkem [t]</t>
  </si>
  <si>
    <t>J. suť [t]</t>
  </si>
  <si>
    <t>Suť Celkem [t]</t>
  </si>
  <si>
    <t>ROZPOCET</t>
  </si>
  <si>
    <t>K</t>
  </si>
  <si>
    <t>132201101</t>
  </si>
  <si>
    <t>Hloubení rýh š do 600 mm v hornině tř. 3 objemu do 100 m3</t>
  </si>
  <si>
    <t>m3</t>
  </si>
  <si>
    <t>4</t>
  </si>
  <si>
    <t>132201109</t>
  </si>
  <si>
    <t>Příplatek za lepivost k hloubení rýh š do 600 mm v hornině tř. 3</t>
  </si>
  <si>
    <t>3</t>
  </si>
  <si>
    <t>133202011</t>
  </si>
  <si>
    <t>Hloubení šachet ručním nebo pneum nářadím v soudržných horninách tř. 3, plocha výkopu do 4 m2</t>
  </si>
  <si>
    <t>174101101</t>
  </si>
  <si>
    <t>Zásyp jam, šachet rýh nebo kolem objektů sypaninou se zhutněním</t>
  </si>
  <si>
    <t>5</t>
  </si>
  <si>
    <t>175101101</t>
  </si>
  <si>
    <t>Obsypání potrubí bez prohození sypaniny z hornin tř. 1 až 4 uloženým do 3 m od kraje výkopu</t>
  </si>
  <si>
    <t>6</t>
  </si>
  <si>
    <t>M</t>
  </si>
  <si>
    <t>583313450</t>
  </si>
  <si>
    <t>kamenivo těžené drobné frakce 0-4</t>
  </si>
  <si>
    <t>t</t>
  </si>
  <si>
    <t>8</t>
  </si>
  <si>
    <t>7</t>
  </si>
  <si>
    <t>581217400</t>
  </si>
  <si>
    <t>dodávka zeminy pro zásyp</t>
  </si>
  <si>
    <t>583441970</t>
  </si>
  <si>
    <t>štěrkodrť frakce 0-63</t>
  </si>
  <si>
    <t>9</t>
  </si>
  <si>
    <t>181101110</t>
  </si>
  <si>
    <t>Dodávka a položení výstražné fólie do výkopu</t>
  </si>
  <si>
    <t>m</t>
  </si>
  <si>
    <t>181202301</t>
  </si>
  <si>
    <t>Úprava pláně na násypech bez zhutnění</t>
  </si>
  <si>
    <t>m2</t>
  </si>
  <si>
    <t>11</t>
  </si>
  <si>
    <t>181411121</t>
  </si>
  <si>
    <t>Založení lučního trávníku výsevem plochy do 1000 m2 v rovině a ve svahu do 1:5</t>
  </si>
  <si>
    <t>12</t>
  </si>
  <si>
    <t>005724700</t>
  </si>
  <si>
    <t>osivo směs travní krajinná - technická</t>
  </si>
  <si>
    <t>kg</t>
  </si>
  <si>
    <t>13</t>
  </si>
  <si>
    <t>275313511</t>
  </si>
  <si>
    <t>Základové patky z betonu tř. C 12/15</t>
  </si>
  <si>
    <t>14</t>
  </si>
  <si>
    <t>339272690</t>
  </si>
  <si>
    <t>Pilíře skříní pro rozvod nn z vápenopískových cihel s koncovým dílem výšky 105 cm šířky 150 cm</t>
  </si>
  <si>
    <t>kus</t>
  </si>
  <si>
    <t>451572111</t>
  </si>
  <si>
    <t>Lože pod potrubí otevřený výkop z kameniva drobného těženého</t>
  </si>
  <si>
    <t>16</t>
  </si>
  <si>
    <t>801</t>
  </si>
  <si>
    <t>Zaslepení vodovodní a kanalizační přípojky</t>
  </si>
  <si>
    <t>kč</t>
  </si>
  <si>
    <t>17</t>
  </si>
  <si>
    <t>962032314</t>
  </si>
  <si>
    <t>Bourání pilířů cihelných z dutých nebo plných cihel pálených i nepálených na jakoukoli maltu</t>
  </si>
  <si>
    <t>18</t>
  </si>
  <si>
    <t>981013316</t>
  </si>
  <si>
    <t>Demolice budov zděných na MVC podíl konstrukcí do 35 % těžkou mechanizací</t>
  </si>
  <si>
    <t>19</t>
  </si>
  <si>
    <t>981013716</t>
  </si>
  <si>
    <t>Demolice budov ze železobetonu podíl konstrukcí do 35 % těžkou mechanizací</t>
  </si>
  <si>
    <t>64</t>
  </si>
  <si>
    <t>20</t>
  </si>
  <si>
    <t>997006512</t>
  </si>
  <si>
    <t>Vodorovné doprava suti s naložením a složením na skládku do 1 km</t>
  </si>
  <si>
    <t>997006519</t>
  </si>
  <si>
    <t>Příplatek k vodorovnému přemístění suti na skládkui ZKD 1 km přes 1 km</t>
  </si>
  <si>
    <t>22</t>
  </si>
  <si>
    <t>997013112</t>
  </si>
  <si>
    <t>Naložení, odvoz kovového odpadu do 200m, složení</t>
  </si>
  <si>
    <t>23</t>
  </si>
  <si>
    <t>997013831</t>
  </si>
  <si>
    <t>Poplatek za uložení stavebního směsného odpadu na skládce (skládkovné)</t>
  </si>
  <si>
    <t>24</t>
  </si>
  <si>
    <t>2101</t>
  </si>
  <si>
    <t>Dodávka a montáž kabelu nové přípojky elektro</t>
  </si>
  <si>
    <t>25</t>
  </si>
  <si>
    <t>011403000</t>
  </si>
  <si>
    <t>Průzkum výskytu nebezpečných látek - laboratorní test nezávadnosti suti</t>
  </si>
  <si>
    <t>Kč</t>
  </si>
  <si>
    <t>16384</t>
  </si>
  <si>
    <t>26</t>
  </si>
  <si>
    <t>030001000</t>
  </si>
  <si>
    <t>Zařízení staveniště</t>
  </si>
  <si>
    <t>131072</t>
  </si>
  <si>
    <t>27</t>
  </si>
  <si>
    <t>080001000</t>
  </si>
  <si>
    <t>Přesun stavebních kapacit</t>
  </si>
  <si>
    <t>2048</t>
  </si>
  <si>
    <t>28</t>
  </si>
  <si>
    <t>090001000</t>
  </si>
  <si>
    <t>262144</t>
  </si>
  <si>
    <t>1) Souhrnný list stavby</t>
  </si>
  <si>
    <t>2) Rekapitulace objektů</t>
  </si>
  <si>
    <t>/</t>
  </si>
  <si>
    <t>1) Krycí list rozpočtu</t>
  </si>
  <si>
    <t>2) Rekapitulace rozpočtu</t>
  </si>
  <si>
    <t>3) Rozpočet</t>
  </si>
  <si>
    <t>Rekapitulace stavby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</si>
</sst>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;\-#,##0.00"/>
    <numFmt numFmtId="165" formatCode="0.00%;\-0.00%"/>
    <numFmt numFmtId="166" formatCode="dd\.mm\.yyyy"/>
    <numFmt numFmtId="167" formatCode="#,##0.00000;\-#,##0.00000"/>
    <numFmt numFmtId="168" formatCode="#,##0.000;\-#,##0.000"/>
  </numFmts>
  <fonts count="66">
    <font>
      <sz val="8"/>
      <name val="Trebuchet MS"/>
      <family val="0"/>
    </font>
    <font>
      <sz val="8"/>
      <color indexed="43"/>
      <name val="Trebuchet MS"/>
      <family val="0"/>
    </font>
    <font>
      <sz val="10"/>
      <color indexed="16"/>
      <name val="Trebuchet MS"/>
      <family val="0"/>
    </font>
    <font>
      <sz val="8"/>
      <color indexed="48"/>
      <name val="Trebuchet MS"/>
      <family val="0"/>
    </font>
    <font>
      <b/>
      <sz val="16"/>
      <name val="Trebuchet MS"/>
      <family val="0"/>
    </font>
    <font>
      <b/>
      <sz val="12"/>
      <name val="Trebuchet MS"/>
      <family val="0"/>
    </font>
    <font>
      <sz val="9"/>
      <color indexed="55"/>
      <name val="Trebuchet MS"/>
      <family val="0"/>
    </font>
    <font>
      <sz val="9"/>
      <name val="Trebuchet MS"/>
      <family val="0"/>
    </font>
    <font>
      <sz val="10"/>
      <color indexed="63"/>
      <name val="Trebuchet MS"/>
      <family val="0"/>
    </font>
    <font>
      <sz val="10"/>
      <name val="Trebuchet MS"/>
      <family val="0"/>
    </font>
    <font>
      <b/>
      <sz val="10"/>
      <name val="Trebuchet MS"/>
      <family val="0"/>
    </font>
    <font>
      <sz val="8"/>
      <color indexed="55"/>
      <name val="Trebuchet MS"/>
      <family val="0"/>
    </font>
    <font>
      <b/>
      <sz val="8"/>
      <color indexed="55"/>
      <name val="Trebuchet MS"/>
      <family val="0"/>
    </font>
    <font>
      <b/>
      <sz val="10"/>
      <color indexed="63"/>
      <name val="Trebuchet MS"/>
      <family val="0"/>
    </font>
    <font>
      <sz val="10"/>
      <color indexed="55"/>
      <name val="Trebuchet MS"/>
      <family val="0"/>
    </font>
    <font>
      <b/>
      <sz val="9"/>
      <name val="Trebuchet MS"/>
      <family val="0"/>
    </font>
    <font>
      <sz val="12"/>
      <color indexed="55"/>
      <name val="Trebuchet MS"/>
      <family val="0"/>
    </font>
    <font>
      <b/>
      <sz val="12"/>
      <color indexed="16"/>
      <name val="Trebuchet MS"/>
      <family val="0"/>
    </font>
    <font>
      <sz val="11"/>
      <name val="Trebuchet MS"/>
      <family val="0"/>
    </font>
    <font>
      <b/>
      <sz val="11"/>
      <color indexed="56"/>
      <name val="Trebuchet MS"/>
      <family val="0"/>
    </font>
    <font>
      <sz val="11"/>
      <color indexed="56"/>
      <name val="Trebuchet MS"/>
      <family val="0"/>
    </font>
    <font>
      <sz val="11"/>
      <color indexed="55"/>
      <name val="Trebuchet MS"/>
      <family val="0"/>
    </font>
    <font>
      <sz val="12"/>
      <name val="Trebuchet MS"/>
      <family val="0"/>
    </font>
    <font>
      <sz val="12"/>
      <color indexed="56"/>
      <name val="Trebuchet MS"/>
      <family val="0"/>
    </font>
    <font>
      <sz val="8"/>
      <color indexed="56"/>
      <name val="Trebuchet MS"/>
      <family val="0"/>
    </font>
    <font>
      <sz val="10"/>
      <color indexed="56"/>
      <name val="Trebuchet MS"/>
      <family val="0"/>
    </font>
    <font>
      <sz val="8"/>
      <color indexed="16"/>
      <name val="Trebuchet MS"/>
      <family val="0"/>
    </font>
    <font>
      <b/>
      <sz val="8"/>
      <name val="Trebuchet MS"/>
      <family val="0"/>
    </font>
    <font>
      <i/>
      <sz val="8"/>
      <color indexed="12"/>
      <name val="Trebuchet MS"/>
      <family val="0"/>
    </font>
    <font>
      <u val="single"/>
      <sz val="8"/>
      <color indexed="12"/>
      <name val="Trebuchet MS"/>
      <family val="0"/>
    </font>
    <font>
      <sz val="18"/>
      <color indexed="12"/>
      <name val="Wingdings 2"/>
      <family val="1"/>
    </font>
    <font>
      <u val="single"/>
      <sz val="10"/>
      <color indexed="12"/>
      <name val="Trebuchet MS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/>
      <right/>
      <top style="hair">
        <color indexed="8"/>
      </top>
      <bottom/>
    </border>
    <border>
      <left/>
      <right/>
      <top/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hair">
        <color indexed="55"/>
      </left>
      <right/>
      <top style="hair">
        <color indexed="55"/>
      </top>
      <bottom/>
    </border>
    <border>
      <left/>
      <right/>
      <top style="hair">
        <color indexed="55"/>
      </top>
      <bottom/>
    </border>
    <border>
      <left/>
      <right style="hair">
        <color indexed="55"/>
      </right>
      <top style="hair">
        <color indexed="55"/>
      </top>
      <bottom/>
    </border>
    <border>
      <left style="hair">
        <color indexed="55"/>
      </left>
      <right/>
      <top/>
      <bottom/>
    </border>
    <border>
      <left/>
      <right style="hair">
        <color indexed="55"/>
      </right>
      <top/>
      <bottom/>
    </border>
    <border>
      <left style="hair">
        <color indexed="55"/>
      </left>
      <right/>
      <top/>
      <bottom style="hair">
        <color indexed="55"/>
      </bottom>
    </border>
    <border>
      <left/>
      <right/>
      <top/>
      <bottom style="hair">
        <color indexed="55"/>
      </bottom>
    </border>
    <border>
      <left/>
      <right style="hair">
        <color indexed="55"/>
      </right>
      <top/>
      <bottom style="hair">
        <color indexed="55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hair">
        <color indexed="55"/>
      </left>
      <right/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/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</borders>
  <cellStyleXfs count="62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52" fillId="20" borderId="0" applyNumberFormat="0" applyBorder="0" applyAlignment="0" applyProtection="0"/>
    <xf numFmtId="0" fontId="5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9" fillId="0" borderId="7" applyNumberFormat="0" applyFill="0" applyAlignment="0" applyProtection="0"/>
    <xf numFmtId="0" fontId="60" fillId="24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25" borderId="8" applyNumberFormat="0" applyAlignment="0" applyProtection="0"/>
    <xf numFmtId="0" fontId="63" fillId="26" borderId="8" applyNumberFormat="0" applyAlignment="0" applyProtection="0"/>
    <xf numFmtId="0" fontId="64" fillId="26" borderId="9" applyNumberFormat="0" applyAlignment="0" applyProtection="0"/>
    <xf numFmtId="0" fontId="65" fillId="0" borderId="0" applyNumberFormat="0" applyFill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50" fillId="32" borderId="0" applyNumberFormat="0" applyBorder="0" applyAlignment="0" applyProtection="0"/>
  </cellStyleXfs>
  <cellXfs count="173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33" borderId="0" xfId="0" applyFill="1" applyAlignment="1">
      <alignment horizontal="left" vertical="top"/>
    </xf>
    <xf numFmtId="0" fontId="1" fillId="33" borderId="0" xfId="0" applyFont="1" applyFill="1" applyAlignment="1">
      <alignment horizontal="left" vertical="center"/>
    </xf>
    <xf numFmtId="0" fontId="0" fillId="33" borderId="0" xfId="0" applyFont="1" applyFill="1" applyAlignment="1">
      <alignment horizontal="left" vertical="top"/>
    </xf>
    <xf numFmtId="0" fontId="0" fillId="0" borderId="0" xfId="0" applyFont="1" applyAlignment="1">
      <alignment horizontal="left" vertical="center"/>
    </xf>
    <xf numFmtId="0" fontId="0" fillId="0" borderId="10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0" fillId="0" borderId="15" xfId="0" applyBorder="1" applyAlignment="1">
      <alignment horizontal="left" vertical="top"/>
    </xf>
    <xf numFmtId="0" fontId="8" fillId="0" borderId="0" xfId="0" applyFont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10" fillId="0" borderId="16" xfId="0" applyFon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11" fillId="0" borderId="13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1" fillId="0" borderId="14" xfId="0" applyFont="1" applyBorder="1" applyAlignment="1">
      <alignment horizontal="left" vertical="center"/>
    </xf>
    <xf numFmtId="0" fontId="0" fillId="34" borderId="0" xfId="0" applyFill="1" applyAlignment="1">
      <alignment horizontal="left" vertical="center"/>
    </xf>
    <xf numFmtId="0" fontId="5" fillId="34" borderId="17" xfId="0" applyFont="1" applyFill="1" applyBorder="1" applyAlignment="1">
      <alignment horizontal="left" vertical="center"/>
    </xf>
    <xf numFmtId="0" fontId="0" fillId="34" borderId="18" xfId="0" applyFill="1" applyBorder="1" applyAlignment="1">
      <alignment horizontal="left" vertical="center"/>
    </xf>
    <xf numFmtId="0" fontId="5" fillId="34" borderId="18" xfId="0" applyFont="1" applyFill="1" applyBorder="1" applyAlignment="1">
      <alignment horizontal="center" vertical="center"/>
    </xf>
    <xf numFmtId="0" fontId="13" fillId="0" borderId="19" xfId="0" applyFont="1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22" xfId="0" applyBorder="1" applyAlignment="1">
      <alignment horizontal="left" vertical="top"/>
    </xf>
    <xf numFmtId="0" fontId="0" fillId="0" borderId="23" xfId="0" applyBorder="1" applyAlignment="1">
      <alignment horizontal="left" vertical="top"/>
    </xf>
    <xf numFmtId="0" fontId="14" fillId="0" borderId="24" xfId="0" applyFont="1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14" fillId="0" borderId="25" xfId="0" applyFont="1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15" fillId="0" borderId="0" xfId="0" applyFont="1" applyAlignment="1">
      <alignment horizontal="left" vertical="center"/>
    </xf>
    <xf numFmtId="166" fontId="7" fillId="0" borderId="0" xfId="0" applyNumberFormat="1" applyFont="1" applyAlignment="1">
      <alignment horizontal="left" vertical="top"/>
    </xf>
    <xf numFmtId="0" fontId="0" fillId="0" borderId="23" xfId="0" applyBorder="1" applyAlignment="1">
      <alignment horizontal="left" vertical="center"/>
    </xf>
    <xf numFmtId="0" fontId="6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17" fillId="0" borderId="0" xfId="0" applyFont="1" applyAlignment="1">
      <alignment horizontal="left" vertical="center"/>
    </xf>
    <xf numFmtId="164" fontId="16" fillId="0" borderId="22" xfId="0" applyNumberFormat="1" applyFont="1" applyBorder="1" applyAlignment="1">
      <alignment horizontal="right" vertical="center"/>
    </xf>
    <xf numFmtId="164" fontId="16" fillId="0" borderId="0" xfId="0" applyNumberFormat="1" applyFont="1" applyAlignment="1">
      <alignment horizontal="right" vertical="center"/>
    </xf>
    <xf numFmtId="167" fontId="16" fillId="0" borderId="0" xfId="0" applyNumberFormat="1" applyFont="1" applyAlignment="1">
      <alignment horizontal="right" vertical="center"/>
    </xf>
    <xf numFmtId="164" fontId="16" fillId="0" borderId="23" xfId="0" applyNumberFormat="1" applyFont="1" applyBorder="1" applyAlignment="1">
      <alignment horizontal="right" vertical="center"/>
    </xf>
    <xf numFmtId="0" fontId="18" fillId="0" borderId="0" xfId="0" applyFont="1" applyAlignment="1">
      <alignment horizontal="left" vertical="center"/>
    </xf>
    <xf numFmtId="0" fontId="18" fillId="0" borderId="13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8" fillId="0" borderId="14" xfId="0" applyFont="1" applyBorder="1" applyAlignment="1">
      <alignment horizontal="left" vertical="center"/>
    </xf>
    <xf numFmtId="164" fontId="21" fillId="0" borderId="24" xfId="0" applyNumberFormat="1" applyFont="1" applyBorder="1" applyAlignment="1">
      <alignment horizontal="right" vertical="center"/>
    </xf>
    <xf numFmtId="164" fontId="21" fillId="0" borderId="25" xfId="0" applyNumberFormat="1" applyFont="1" applyBorder="1" applyAlignment="1">
      <alignment horizontal="right" vertical="center"/>
    </xf>
    <xf numFmtId="167" fontId="21" fillId="0" borderId="25" xfId="0" applyNumberFormat="1" applyFont="1" applyBorder="1" applyAlignment="1">
      <alignment horizontal="right" vertical="center"/>
    </xf>
    <xf numFmtId="164" fontId="21" fillId="0" borderId="26" xfId="0" applyNumberFormat="1" applyFont="1" applyBorder="1" applyAlignment="1">
      <alignment horizontal="right" vertical="center"/>
    </xf>
    <xf numFmtId="0" fontId="17" fillId="34" borderId="0" xfId="0" applyFont="1" applyFill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165" fontId="11" fillId="0" borderId="0" xfId="0" applyNumberFormat="1" applyFont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5" fillId="34" borderId="18" xfId="0" applyFont="1" applyFill="1" applyBorder="1" applyAlignment="1">
      <alignment horizontal="right" vertical="center"/>
    </xf>
    <xf numFmtId="0" fontId="22" fillId="0" borderId="0" xfId="0" applyFont="1" applyAlignment="1">
      <alignment horizontal="left" vertical="center"/>
    </xf>
    <xf numFmtId="0" fontId="23" fillId="0" borderId="13" xfId="0" applyFont="1" applyBorder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3" fillId="0" borderId="14" xfId="0" applyFont="1" applyBorder="1" applyAlignment="1">
      <alignment horizontal="left" vertical="center"/>
    </xf>
    <xf numFmtId="0" fontId="25" fillId="0" borderId="13" xfId="0" applyFont="1" applyBorder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5" fillId="0" borderId="14" xfId="0" applyFont="1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6" fillId="0" borderId="33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7" fillId="34" borderId="30" xfId="0" applyFont="1" applyFill="1" applyBorder="1" applyAlignment="1">
      <alignment horizontal="center" vertical="center" wrapText="1"/>
    </xf>
    <xf numFmtId="0" fontId="7" fillId="34" borderId="31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167" fontId="26" fillId="0" borderId="20" xfId="0" applyNumberFormat="1" applyFont="1" applyBorder="1" applyAlignment="1">
      <alignment horizontal="right"/>
    </xf>
    <xf numFmtId="167" fontId="26" fillId="0" borderId="21" xfId="0" applyNumberFormat="1" applyFont="1" applyBorder="1" applyAlignment="1">
      <alignment horizontal="right"/>
    </xf>
    <xf numFmtId="164" fontId="27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left"/>
    </xf>
    <xf numFmtId="0" fontId="24" fillId="0" borderId="13" xfId="0" applyFont="1" applyBorder="1" applyAlignment="1">
      <alignment horizontal="left"/>
    </xf>
    <xf numFmtId="0" fontId="23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0" fontId="24" fillId="0" borderId="14" xfId="0" applyFont="1" applyBorder="1" applyAlignment="1">
      <alignment horizontal="left"/>
    </xf>
    <xf numFmtId="0" fontId="24" fillId="0" borderId="22" xfId="0" applyFont="1" applyBorder="1" applyAlignment="1">
      <alignment horizontal="left"/>
    </xf>
    <xf numFmtId="167" fontId="24" fillId="0" borderId="0" xfId="0" applyNumberFormat="1" applyFont="1" applyAlignment="1">
      <alignment horizontal="right"/>
    </xf>
    <xf numFmtId="167" fontId="24" fillId="0" borderId="23" xfId="0" applyNumberFormat="1" applyFont="1" applyBorder="1" applyAlignment="1">
      <alignment horizontal="right"/>
    </xf>
    <xf numFmtId="164" fontId="24" fillId="0" borderId="0" xfId="0" applyNumberFormat="1" applyFont="1" applyAlignment="1">
      <alignment horizontal="right" vertical="center"/>
    </xf>
    <xf numFmtId="0" fontId="25" fillId="0" borderId="0" xfId="0" applyFont="1" applyAlignment="1">
      <alignment horizontal="left"/>
    </xf>
    <xf numFmtId="0" fontId="0" fillId="0" borderId="33" xfId="0" applyFont="1" applyBorder="1" applyAlignment="1">
      <alignment horizontal="center" vertical="center"/>
    </xf>
    <xf numFmtId="49" fontId="0" fillId="0" borderId="33" xfId="0" applyNumberFormat="1" applyFont="1" applyBorder="1" applyAlignment="1">
      <alignment horizontal="left" vertical="center" wrapText="1"/>
    </xf>
    <xf numFmtId="0" fontId="0" fillId="0" borderId="33" xfId="0" applyFont="1" applyBorder="1" applyAlignment="1">
      <alignment horizontal="center" vertical="center" wrapText="1"/>
    </xf>
    <xf numFmtId="168" fontId="0" fillId="0" borderId="33" xfId="0" applyNumberFormat="1" applyFont="1" applyBorder="1" applyAlignment="1">
      <alignment horizontal="right" vertical="center"/>
    </xf>
    <xf numFmtId="0" fontId="11" fillId="0" borderId="33" xfId="0" applyFont="1" applyBorder="1" applyAlignment="1">
      <alignment horizontal="left" vertical="center"/>
    </xf>
    <xf numFmtId="167" fontId="11" fillId="0" borderId="0" xfId="0" applyNumberFormat="1" applyFont="1" applyAlignment="1">
      <alignment horizontal="right" vertical="center"/>
    </xf>
    <xf numFmtId="167" fontId="11" fillId="0" borderId="23" xfId="0" applyNumberFormat="1" applyFont="1" applyBorder="1" applyAlignment="1">
      <alignment horizontal="right" vertical="center"/>
    </xf>
    <xf numFmtId="164" fontId="0" fillId="0" borderId="0" xfId="0" applyNumberFormat="1" applyFont="1" applyAlignment="1">
      <alignment horizontal="right" vertical="center"/>
    </xf>
    <xf numFmtId="0" fontId="28" fillId="0" borderId="33" xfId="0" applyFont="1" applyBorder="1" applyAlignment="1">
      <alignment horizontal="center" vertical="center"/>
    </xf>
    <xf numFmtId="49" fontId="28" fillId="0" borderId="33" xfId="0" applyNumberFormat="1" applyFont="1" applyBorder="1" applyAlignment="1">
      <alignment horizontal="left" vertical="center" wrapText="1"/>
    </xf>
    <xf numFmtId="0" fontId="28" fillId="0" borderId="33" xfId="0" applyFont="1" applyBorder="1" applyAlignment="1">
      <alignment horizontal="center" vertical="center" wrapText="1"/>
    </xf>
    <xf numFmtId="168" fontId="28" fillId="0" borderId="33" xfId="0" applyNumberFormat="1" applyFont="1" applyBorder="1" applyAlignment="1">
      <alignment horizontal="right" vertical="center"/>
    </xf>
    <xf numFmtId="0" fontId="11" fillId="0" borderId="25" xfId="0" applyFont="1" applyBorder="1" applyAlignment="1">
      <alignment horizontal="center" vertical="center"/>
    </xf>
    <xf numFmtId="167" fontId="11" fillId="0" borderId="25" xfId="0" applyNumberFormat="1" applyFont="1" applyBorder="1" applyAlignment="1">
      <alignment horizontal="right" vertical="center"/>
    </xf>
    <xf numFmtId="167" fontId="11" fillId="0" borderId="26" xfId="0" applyNumberFormat="1" applyFont="1" applyBorder="1" applyAlignment="1">
      <alignment horizontal="right" vertical="center"/>
    </xf>
    <xf numFmtId="0" fontId="30" fillId="0" borderId="0" xfId="36" applyFont="1" applyAlignment="1">
      <alignment horizontal="center" vertical="center"/>
    </xf>
    <xf numFmtId="0" fontId="1" fillId="33" borderId="0" xfId="0" applyFont="1" applyFill="1" applyAlignment="1" applyProtection="1">
      <alignment horizontal="left" vertical="center"/>
      <protection/>
    </xf>
    <xf numFmtId="0" fontId="9" fillId="33" borderId="0" xfId="0" applyFont="1" applyFill="1" applyAlignment="1" applyProtection="1">
      <alignment horizontal="left" vertical="center"/>
      <protection/>
    </xf>
    <xf numFmtId="0" fontId="2" fillId="33" borderId="0" xfId="0" applyFont="1" applyFill="1" applyAlignment="1" applyProtection="1">
      <alignment horizontal="left" vertical="center"/>
      <protection/>
    </xf>
    <xf numFmtId="0" fontId="31" fillId="33" borderId="0" xfId="36" applyFont="1" applyFill="1" applyAlignment="1" applyProtection="1">
      <alignment horizontal="left" vertical="center"/>
      <protection/>
    </xf>
    <xf numFmtId="0" fontId="0" fillId="33" borderId="0" xfId="0" applyFont="1" applyFill="1" applyAlignment="1" applyProtection="1">
      <alignment horizontal="left" vertical="top"/>
      <protection/>
    </xf>
    <xf numFmtId="164" fontId="17" fillId="34" borderId="0" xfId="0" applyNumberFormat="1" applyFont="1" applyFill="1" applyAlignment="1">
      <alignment horizontal="right" vertical="center"/>
    </xf>
    <xf numFmtId="0" fontId="0" fillId="34" borderId="0" xfId="0" applyFill="1" applyAlignment="1">
      <alignment horizontal="left" vertical="center"/>
    </xf>
    <xf numFmtId="0" fontId="3" fillId="34" borderId="0" xfId="0" applyFont="1" applyFill="1" applyAlignment="1">
      <alignment horizontal="center" vertical="center"/>
    </xf>
    <xf numFmtId="0" fontId="0" fillId="0" borderId="0" xfId="0" applyFont="1" applyAlignment="1">
      <alignment horizontal="left" vertical="top"/>
    </xf>
    <xf numFmtId="164" fontId="17" fillId="0" borderId="0" xfId="0" applyNumberFormat="1" applyFont="1" applyAlignment="1">
      <alignment horizontal="right" vertical="center"/>
    </xf>
    <xf numFmtId="0" fontId="17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164" fontId="20" fillId="0" borderId="0" xfId="0" applyNumberFormat="1" applyFont="1" applyAlignment="1">
      <alignment horizontal="right" vertical="center"/>
    </xf>
    <xf numFmtId="0" fontId="20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16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7" fillId="34" borderId="17" xfId="0" applyFont="1" applyFill="1" applyBorder="1" applyAlignment="1">
      <alignment horizontal="center" vertical="center"/>
    </xf>
    <xf numFmtId="0" fontId="0" fillId="34" borderId="18" xfId="0" applyFill="1" applyBorder="1" applyAlignment="1">
      <alignment horizontal="left" vertical="center"/>
    </xf>
    <xf numFmtId="0" fontId="7" fillId="34" borderId="18" xfId="0" applyFont="1" applyFill="1" applyBorder="1" applyAlignment="1">
      <alignment horizontal="center" vertical="center"/>
    </xf>
    <xf numFmtId="0" fontId="0" fillId="34" borderId="34" xfId="0" applyFill="1" applyBorder="1" applyAlignment="1">
      <alignment horizontal="left" vertical="center"/>
    </xf>
    <xf numFmtId="0" fontId="5" fillId="34" borderId="18" xfId="0" applyFont="1" applyFill="1" applyBorder="1" applyAlignment="1">
      <alignment horizontal="left" vertical="center"/>
    </xf>
    <xf numFmtId="164" fontId="5" fillId="34" borderId="18" xfId="0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165" fontId="11" fillId="0" borderId="0" xfId="0" applyNumberFormat="1" applyFont="1" applyAlignment="1">
      <alignment horizontal="right" vertical="center"/>
    </xf>
    <xf numFmtId="0" fontId="11" fillId="0" borderId="0" xfId="0" applyFont="1" applyAlignment="1">
      <alignment horizontal="left" vertical="center"/>
    </xf>
    <xf numFmtId="164" fontId="12" fillId="0" borderId="0" xfId="0" applyNumberFormat="1" applyFont="1" applyAlignment="1">
      <alignment horizontal="right" vertical="center"/>
    </xf>
    <xf numFmtId="164" fontId="9" fillId="0" borderId="0" xfId="0" applyNumberFormat="1" applyFont="1" applyAlignment="1">
      <alignment horizontal="right" vertical="center"/>
    </xf>
    <xf numFmtId="164" fontId="10" fillId="0" borderId="16" xfId="0" applyNumberFormat="1" applyFont="1" applyBorder="1" applyAlignment="1">
      <alignment horizontal="right" vertical="center"/>
    </xf>
    <xf numFmtId="0" fontId="0" fillId="0" borderId="16" xfId="0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164" fontId="23" fillId="0" borderId="0" xfId="0" applyNumberFormat="1" applyFont="1" applyAlignment="1">
      <alignment horizontal="right"/>
    </xf>
    <xf numFmtId="0" fontId="24" fillId="0" borderId="0" xfId="0" applyFont="1" applyAlignment="1">
      <alignment horizontal="left"/>
    </xf>
    <xf numFmtId="164" fontId="25" fillId="0" borderId="0" xfId="0" applyNumberFormat="1" applyFont="1" applyAlignment="1">
      <alignment horizontal="right"/>
    </xf>
    <xf numFmtId="0" fontId="31" fillId="33" borderId="0" xfId="36" applyFont="1" applyFill="1" applyAlignment="1" applyProtection="1">
      <alignment horizontal="center" vertical="center"/>
      <protection/>
    </xf>
    <xf numFmtId="164" fontId="17" fillId="0" borderId="0" xfId="0" applyNumberFormat="1" applyFont="1" applyAlignment="1">
      <alignment horizontal="right"/>
    </xf>
    <xf numFmtId="0" fontId="0" fillId="0" borderId="33" xfId="0" applyFont="1" applyBorder="1" applyAlignment="1">
      <alignment horizontal="left" vertical="center" wrapText="1"/>
    </xf>
    <xf numFmtId="0" fontId="0" fillId="0" borderId="33" xfId="0" applyBorder="1" applyAlignment="1">
      <alignment horizontal="left" vertical="center"/>
    </xf>
    <xf numFmtId="164" fontId="0" fillId="0" borderId="33" xfId="0" applyNumberFormat="1" applyFont="1" applyBorder="1" applyAlignment="1">
      <alignment horizontal="right" vertical="center"/>
    </xf>
    <xf numFmtId="0" fontId="28" fillId="0" borderId="33" xfId="0" applyFont="1" applyBorder="1" applyAlignment="1">
      <alignment horizontal="left" vertical="center" wrapText="1"/>
    </xf>
    <xf numFmtId="0" fontId="28" fillId="0" borderId="33" xfId="0" applyFont="1" applyBorder="1" applyAlignment="1">
      <alignment horizontal="left" vertical="center"/>
    </xf>
    <xf numFmtId="164" fontId="28" fillId="0" borderId="33" xfId="0" applyNumberFormat="1" applyFont="1" applyBorder="1" applyAlignment="1">
      <alignment horizontal="right" vertical="center"/>
    </xf>
    <xf numFmtId="0" fontId="7" fillId="34" borderId="31" xfId="0" applyFont="1" applyFill="1" applyBorder="1" applyAlignment="1">
      <alignment horizontal="center" vertical="center" wrapText="1"/>
    </xf>
    <xf numFmtId="0" fontId="0" fillId="34" borderId="31" xfId="0" applyFill="1" applyBorder="1" applyAlignment="1">
      <alignment horizontal="center" vertical="center" wrapText="1"/>
    </xf>
    <xf numFmtId="0" fontId="0" fillId="34" borderId="32" xfId="0" applyFill="1" applyBorder="1" applyAlignment="1">
      <alignment horizontal="center" vertical="center" wrapText="1"/>
    </xf>
    <xf numFmtId="166" fontId="7" fillId="0" borderId="0" xfId="0" applyNumberFormat="1" applyFont="1" applyAlignment="1">
      <alignment horizontal="left" vertical="top"/>
    </xf>
    <xf numFmtId="164" fontId="23" fillId="0" borderId="0" xfId="0" applyNumberFormat="1" applyFont="1" applyAlignment="1">
      <alignment horizontal="right" vertical="center"/>
    </xf>
    <xf numFmtId="0" fontId="24" fillId="0" borderId="0" xfId="0" applyFont="1" applyAlignment="1">
      <alignment horizontal="left" vertical="center"/>
    </xf>
    <xf numFmtId="164" fontId="25" fillId="0" borderId="0" xfId="0" applyNumberFormat="1" applyFont="1" applyAlignment="1">
      <alignment horizontal="right" vertical="center"/>
    </xf>
    <xf numFmtId="0" fontId="7" fillId="34" borderId="0" xfId="0" applyFont="1" applyFill="1" applyAlignment="1">
      <alignment horizontal="center" vertical="center"/>
    </xf>
    <xf numFmtId="164" fontId="11" fillId="0" borderId="0" xfId="0" applyNumberFormat="1" applyFont="1" applyAlignment="1">
      <alignment horizontal="right" vertical="center"/>
    </xf>
    <xf numFmtId="164" fontId="10" fillId="0" borderId="0" xfId="0" applyNumberFormat="1" applyFont="1" applyAlignment="1">
      <alignment horizontal="right" vertical="center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3A72E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E7D5E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Picture 1" descr="C:\KROSplusData\System\Temp\rad3A72E.tmp">
          <a:hlinkClick r:id="rId3"/>
        </xdr:cNvPr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Picture 1" descr="C:\KROSplusData\System\Temp\radE7D5E.tmp">
          <a:hlinkClick r:id="rId3"/>
        </xdr:cNvPr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3"/>
  <sheetViews>
    <sheetView showGridLines="0" zoomScalePageLayoutView="0" workbookViewId="0" topLeftCell="A1">
      <pane ySplit="1" topLeftCell="A56" activePane="bottomLeft" state="frozen"/>
      <selection pane="topLeft" activeCell="A1" sqref="A1"/>
      <selection pane="bottomLeft" activeCell="A1" sqref="A1"/>
    </sheetView>
  </sheetViews>
  <sheetFormatPr defaultColWidth="10.6601562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33" width="2.5" style="2" customWidth="1"/>
    <col min="34" max="34" width="3.33203125" style="2" customWidth="1"/>
    <col min="35" max="37" width="2.5" style="2" customWidth="1"/>
    <col min="38" max="38" width="8.33203125" style="2" customWidth="1"/>
    <col min="39" max="39" width="3.33203125" style="2" customWidth="1"/>
    <col min="40" max="40" width="13.33203125" style="2" customWidth="1"/>
    <col min="41" max="41" width="7.5" style="2" customWidth="1"/>
    <col min="42" max="42" width="4.16015625" style="2" customWidth="1"/>
    <col min="43" max="43" width="1.66796875" style="2" customWidth="1"/>
    <col min="44" max="44" width="10.66015625" style="1" customWidth="1"/>
    <col min="45" max="46" width="25.83203125" style="2" hidden="1" customWidth="1"/>
    <col min="47" max="47" width="25" style="2" hidden="1" customWidth="1"/>
    <col min="48" max="52" width="21.66015625" style="2" hidden="1" customWidth="1"/>
    <col min="53" max="53" width="19.16015625" style="2" hidden="1" customWidth="1"/>
    <col min="54" max="54" width="25" style="2" hidden="1" customWidth="1"/>
    <col min="55" max="56" width="19.16015625" style="2" hidden="1" customWidth="1"/>
    <col min="57" max="57" width="66.5" style="2" customWidth="1"/>
    <col min="58" max="70" width="10.66015625" style="1" customWidth="1"/>
    <col min="71" max="89" width="10.66015625" style="2" hidden="1" customWidth="1"/>
    <col min="90" max="16384" width="10.66015625" style="1" customWidth="1"/>
  </cols>
  <sheetData>
    <row r="1" spans="1:256" s="3" customFormat="1" ht="22.5" customHeight="1">
      <c r="A1" s="117" t="s">
        <v>0</v>
      </c>
      <c r="B1" s="118"/>
      <c r="C1" s="118"/>
      <c r="D1" s="119" t="s">
        <v>1</v>
      </c>
      <c r="E1" s="118"/>
      <c r="F1" s="118"/>
      <c r="G1" s="118"/>
      <c r="H1" s="118"/>
      <c r="I1" s="118"/>
      <c r="J1" s="118"/>
      <c r="K1" s="120" t="s">
        <v>215</v>
      </c>
      <c r="L1" s="120"/>
      <c r="M1" s="120"/>
      <c r="N1" s="120"/>
      <c r="O1" s="120"/>
      <c r="P1" s="120"/>
      <c r="Q1" s="120"/>
      <c r="R1" s="120"/>
      <c r="S1" s="120"/>
      <c r="T1" s="118"/>
      <c r="U1" s="118"/>
      <c r="V1" s="118"/>
      <c r="W1" s="120" t="s">
        <v>216</v>
      </c>
      <c r="X1" s="120"/>
      <c r="Y1" s="120"/>
      <c r="Z1" s="120"/>
      <c r="AA1" s="120"/>
      <c r="AB1" s="120"/>
      <c r="AC1" s="120"/>
      <c r="AD1" s="120"/>
      <c r="AE1" s="120"/>
      <c r="AF1" s="120"/>
      <c r="AG1" s="118"/>
      <c r="AH1" s="118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4" t="s">
        <v>2</v>
      </c>
      <c r="BT1" s="4" t="s">
        <v>3</v>
      </c>
      <c r="BU1" s="4" t="s">
        <v>3</v>
      </c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72" s="2" customFormat="1" ht="37.5" customHeight="1">
      <c r="C2" s="151" t="s">
        <v>4</v>
      </c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5"/>
      <c r="AA2" s="125"/>
      <c r="AB2" s="125"/>
      <c r="AC2" s="125"/>
      <c r="AD2" s="125"/>
      <c r="AE2" s="125"/>
      <c r="AF2" s="125"/>
      <c r="AG2" s="125"/>
      <c r="AH2" s="125"/>
      <c r="AI2" s="125"/>
      <c r="AJ2" s="125"/>
      <c r="AK2" s="125"/>
      <c r="AL2" s="125"/>
      <c r="AM2" s="125"/>
      <c r="AN2" s="125"/>
      <c r="AO2" s="125"/>
      <c r="AP2" s="125"/>
      <c r="AR2" s="124" t="s">
        <v>5</v>
      </c>
      <c r="AS2" s="125"/>
      <c r="AT2" s="125"/>
      <c r="AU2" s="125"/>
      <c r="AV2" s="125"/>
      <c r="AW2" s="125"/>
      <c r="AX2" s="125"/>
      <c r="AY2" s="125"/>
      <c r="AZ2" s="125"/>
      <c r="BA2" s="125"/>
      <c r="BB2" s="125"/>
      <c r="BC2" s="125"/>
      <c r="BD2" s="125"/>
      <c r="BE2" s="125"/>
      <c r="BS2" s="6" t="s">
        <v>6</v>
      </c>
      <c r="BT2" s="6" t="s">
        <v>7</v>
      </c>
    </row>
    <row r="3" spans="2:72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9"/>
      <c r="BS3" s="6" t="s">
        <v>6</v>
      </c>
      <c r="BT3" s="6" t="s">
        <v>8</v>
      </c>
    </row>
    <row r="4" spans="2:71" s="2" customFormat="1" ht="37.5" customHeight="1">
      <c r="B4" s="10"/>
      <c r="C4" s="143" t="s">
        <v>9</v>
      </c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5"/>
      <c r="X4" s="125"/>
      <c r="Y4" s="125"/>
      <c r="Z4" s="125"/>
      <c r="AA4" s="125"/>
      <c r="AB4" s="125"/>
      <c r="AC4" s="125"/>
      <c r="AD4" s="125"/>
      <c r="AE4" s="125"/>
      <c r="AF4" s="125"/>
      <c r="AG4" s="125"/>
      <c r="AH4" s="125"/>
      <c r="AI4" s="125"/>
      <c r="AJ4" s="125"/>
      <c r="AK4" s="125"/>
      <c r="AL4" s="125"/>
      <c r="AM4" s="125"/>
      <c r="AN4" s="125"/>
      <c r="AO4" s="125"/>
      <c r="AP4" s="125"/>
      <c r="AQ4" s="11"/>
      <c r="AS4" s="12" t="s">
        <v>10</v>
      </c>
      <c r="BS4" s="6" t="s">
        <v>11</v>
      </c>
    </row>
    <row r="5" spans="2:71" s="2" customFormat="1" ht="7.5" customHeight="1">
      <c r="B5" s="10"/>
      <c r="AQ5" s="11"/>
      <c r="BS5" s="6" t="s">
        <v>6</v>
      </c>
    </row>
    <row r="6" spans="2:71" s="2" customFormat="1" ht="26.25" customHeight="1">
      <c r="B6" s="10"/>
      <c r="D6" s="13" t="s">
        <v>12</v>
      </c>
      <c r="K6" s="144" t="s">
        <v>13</v>
      </c>
      <c r="L6" s="125"/>
      <c r="M6" s="125"/>
      <c r="N6" s="125"/>
      <c r="O6" s="125"/>
      <c r="P6" s="125"/>
      <c r="Q6" s="125"/>
      <c r="R6" s="125"/>
      <c r="S6" s="125"/>
      <c r="T6" s="125"/>
      <c r="U6" s="125"/>
      <c r="V6" s="125"/>
      <c r="W6" s="125"/>
      <c r="X6" s="125"/>
      <c r="Y6" s="125"/>
      <c r="Z6" s="125"/>
      <c r="AA6" s="125"/>
      <c r="AB6" s="125"/>
      <c r="AC6" s="125"/>
      <c r="AD6" s="125"/>
      <c r="AE6" s="125"/>
      <c r="AF6" s="125"/>
      <c r="AG6" s="125"/>
      <c r="AH6" s="125"/>
      <c r="AI6" s="125"/>
      <c r="AJ6" s="125"/>
      <c r="AK6" s="125"/>
      <c r="AL6" s="125"/>
      <c r="AM6" s="125"/>
      <c r="AN6" s="125"/>
      <c r="AO6" s="125"/>
      <c r="AQ6" s="11"/>
      <c r="BS6" s="6" t="s">
        <v>14</v>
      </c>
    </row>
    <row r="7" spans="2:71" s="2" customFormat="1" ht="7.5" customHeight="1">
      <c r="B7" s="10"/>
      <c r="AQ7" s="11"/>
      <c r="BS7" s="6" t="s">
        <v>15</v>
      </c>
    </row>
    <row r="8" spans="2:71" s="2" customFormat="1" ht="15" customHeight="1">
      <c r="B8" s="10"/>
      <c r="D8" s="14" t="s">
        <v>16</v>
      </c>
      <c r="K8" s="15" t="s">
        <v>17</v>
      </c>
      <c r="AK8" s="14" t="s">
        <v>18</v>
      </c>
      <c r="AN8" s="15" t="s">
        <v>19</v>
      </c>
      <c r="AQ8" s="11"/>
      <c r="BS8" s="6" t="s">
        <v>20</v>
      </c>
    </row>
    <row r="9" spans="2:71" s="2" customFormat="1" ht="15" customHeight="1">
      <c r="B9" s="10"/>
      <c r="AQ9" s="11"/>
      <c r="BS9" s="6" t="s">
        <v>21</v>
      </c>
    </row>
    <row r="10" spans="2:71" s="2" customFormat="1" ht="15" customHeight="1">
      <c r="B10" s="10"/>
      <c r="D10" s="14" t="s">
        <v>22</v>
      </c>
      <c r="AK10" s="14" t="s">
        <v>23</v>
      </c>
      <c r="AN10" s="15"/>
      <c r="AQ10" s="11"/>
      <c r="BS10" s="6" t="s">
        <v>14</v>
      </c>
    </row>
    <row r="11" spans="2:71" s="2" customFormat="1" ht="19.5" customHeight="1">
      <c r="B11" s="10"/>
      <c r="E11" s="15" t="s">
        <v>24</v>
      </c>
      <c r="AK11" s="14" t="s">
        <v>25</v>
      </c>
      <c r="AN11" s="15"/>
      <c r="AQ11" s="11"/>
      <c r="BS11" s="6" t="s">
        <v>14</v>
      </c>
    </row>
    <row r="12" spans="2:71" s="2" customFormat="1" ht="7.5" customHeight="1">
      <c r="B12" s="10"/>
      <c r="AQ12" s="11"/>
      <c r="BS12" s="6" t="s">
        <v>14</v>
      </c>
    </row>
    <row r="13" spans="2:71" s="2" customFormat="1" ht="15" customHeight="1">
      <c r="B13" s="10"/>
      <c r="D13" s="14" t="s">
        <v>26</v>
      </c>
      <c r="AK13" s="14" t="s">
        <v>23</v>
      </c>
      <c r="AN13" s="15"/>
      <c r="AQ13" s="11"/>
      <c r="BS13" s="6" t="s">
        <v>14</v>
      </c>
    </row>
    <row r="14" spans="2:71" s="2" customFormat="1" ht="15.75" customHeight="1">
      <c r="B14" s="10"/>
      <c r="E14" s="15" t="s">
        <v>24</v>
      </c>
      <c r="AK14" s="14" t="s">
        <v>25</v>
      </c>
      <c r="AN14" s="15"/>
      <c r="AQ14" s="11"/>
      <c r="BS14" s="6" t="s">
        <v>14</v>
      </c>
    </row>
    <row r="15" spans="2:71" s="2" customFormat="1" ht="7.5" customHeight="1">
      <c r="B15" s="10"/>
      <c r="AQ15" s="11"/>
      <c r="BS15" s="6" t="s">
        <v>3</v>
      </c>
    </row>
    <row r="16" spans="2:71" s="2" customFormat="1" ht="15" customHeight="1">
      <c r="B16" s="10"/>
      <c r="D16" s="14" t="s">
        <v>27</v>
      </c>
      <c r="AK16" s="14" t="s">
        <v>23</v>
      </c>
      <c r="AN16" s="15"/>
      <c r="AQ16" s="11"/>
      <c r="BS16" s="6" t="s">
        <v>3</v>
      </c>
    </row>
    <row r="17" spans="2:71" s="2" customFormat="1" ht="19.5" customHeight="1">
      <c r="B17" s="10"/>
      <c r="E17" s="15" t="s">
        <v>28</v>
      </c>
      <c r="AK17" s="14" t="s">
        <v>25</v>
      </c>
      <c r="AN17" s="15"/>
      <c r="AQ17" s="11"/>
      <c r="BS17" s="6" t="s">
        <v>29</v>
      </c>
    </row>
    <row r="18" spans="2:71" s="2" customFormat="1" ht="7.5" customHeight="1">
      <c r="B18" s="10"/>
      <c r="AQ18" s="11"/>
      <c r="BS18" s="6" t="s">
        <v>6</v>
      </c>
    </row>
    <row r="19" spans="2:71" s="2" customFormat="1" ht="15" customHeight="1">
      <c r="B19" s="10"/>
      <c r="D19" s="14" t="s">
        <v>30</v>
      </c>
      <c r="AK19" s="14" t="s">
        <v>23</v>
      </c>
      <c r="AN19" s="15"/>
      <c r="AQ19" s="11"/>
      <c r="BS19" s="6" t="s">
        <v>14</v>
      </c>
    </row>
    <row r="20" spans="2:43" s="2" customFormat="1" ht="19.5" customHeight="1">
      <c r="B20" s="10"/>
      <c r="E20" s="15" t="s">
        <v>31</v>
      </c>
      <c r="AK20" s="14" t="s">
        <v>25</v>
      </c>
      <c r="AN20" s="15"/>
      <c r="AQ20" s="11"/>
    </row>
    <row r="21" spans="2:43" s="2" customFormat="1" ht="7.5" customHeight="1">
      <c r="B21" s="10"/>
      <c r="AQ21" s="11"/>
    </row>
    <row r="22" spans="2:43" s="2" customFormat="1" ht="7.5" customHeight="1">
      <c r="B22" s="10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Q22" s="11"/>
    </row>
    <row r="23" spans="2:43" s="2" customFormat="1" ht="15" customHeight="1">
      <c r="B23" s="10"/>
      <c r="D23" s="17" t="s">
        <v>32</v>
      </c>
      <c r="AK23" s="148">
        <f>ROUNDUP($AG$87,2)</f>
        <v>0</v>
      </c>
      <c r="AL23" s="125"/>
      <c r="AM23" s="125"/>
      <c r="AN23" s="125"/>
      <c r="AO23" s="125"/>
      <c r="AQ23" s="11"/>
    </row>
    <row r="24" spans="2:43" s="2" customFormat="1" ht="15" customHeight="1">
      <c r="B24" s="10"/>
      <c r="D24" s="17" t="s">
        <v>33</v>
      </c>
      <c r="AK24" s="148">
        <f>ROUNDUP($AG$90,2)</f>
        <v>0</v>
      </c>
      <c r="AL24" s="125"/>
      <c r="AM24" s="125"/>
      <c r="AN24" s="125"/>
      <c r="AO24" s="125"/>
      <c r="AQ24" s="11"/>
    </row>
    <row r="25" spans="2:43" s="6" customFormat="1" ht="7.5" customHeight="1">
      <c r="B25" s="18"/>
      <c r="AQ25" s="19"/>
    </row>
    <row r="26" spans="2:43" s="6" customFormat="1" ht="27" customHeight="1">
      <c r="B26" s="18"/>
      <c r="D26" s="20" t="s">
        <v>34</v>
      </c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149">
        <f>ROUNDUP($AK$23+$AK$24,2)</f>
        <v>0</v>
      </c>
      <c r="AL26" s="150"/>
      <c r="AM26" s="150"/>
      <c r="AN26" s="150"/>
      <c r="AO26" s="150"/>
      <c r="AQ26" s="19"/>
    </row>
    <row r="27" spans="2:43" s="6" customFormat="1" ht="7.5" customHeight="1">
      <c r="B27" s="18"/>
      <c r="AQ27" s="19"/>
    </row>
    <row r="28" spans="2:43" s="6" customFormat="1" ht="15" customHeight="1">
      <c r="B28" s="22"/>
      <c r="D28" s="23" t="s">
        <v>35</v>
      </c>
      <c r="F28" s="23" t="s">
        <v>36</v>
      </c>
      <c r="L28" s="145">
        <v>0.21</v>
      </c>
      <c r="M28" s="146"/>
      <c r="N28" s="146"/>
      <c r="O28" s="146"/>
      <c r="T28" s="24" t="s">
        <v>37</v>
      </c>
      <c r="W28" s="147">
        <f>ROUNDUP($AZ$87+SUM($CD$91:$CD$91),2)</f>
        <v>0</v>
      </c>
      <c r="X28" s="146"/>
      <c r="Y28" s="146"/>
      <c r="Z28" s="146"/>
      <c r="AA28" s="146"/>
      <c r="AB28" s="146"/>
      <c r="AC28" s="146"/>
      <c r="AD28" s="146"/>
      <c r="AE28" s="146"/>
      <c r="AK28" s="147">
        <f>ROUNDUP($AV$87+SUM($BY$91:$BY$91),1)</f>
        <v>0</v>
      </c>
      <c r="AL28" s="146"/>
      <c r="AM28" s="146"/>
      <c r="AN28" s="146"/>
      <c r="AO28" s="146"/>
      <c r="AQ28" s="25"/>
    </row>
    <row r="29" spans="2:43" s="6" customFormat="1" ht="15" customHeight="1">
      <c r="B29" s="22"/>
      <c r="F29" s="23" t="s">
        <v>38</v>
      </c>
      <c r="L29" s="145">
        <v>0.15</v>
      </c>
      <c r="M29" s="146"/>
      <c r="N29" s="146"/>
      <c r="O29" s="146"/>
      <c r="T29" s="24" t="s">
        <v>37</v>
      </c>
      <c r="W29" s="147">
        <f>ROUNDUP($BA$87+SUM($CE$91:$CE$91),2)</f>
        <v>0</v>
      </c>
      <c r="X29" s="146"/>
      <c r="Y29" s="146"/>
      <c r="Z29" s="146"/>
      <c r="AA29" s="146"/>
      <c r="AB29" s="146"/>
      <c r="AC29" s="146"/>
      <c r="AD29" s="146"/>
      <c r="AE29" s="146"/>
      <c r="AK29" s="147">
        <f>ROUNDUP($AW$87+SUM($BZ$91:$BZ$91),1)</f>
        <v>0</v>
      </c>
      <c r="AL29" s="146"/>
      <c r="AM29" s="146"/>
      <c r="AN29" s="146"/>
      <c r="AO29" s="146"/>
      <c r="AQ29" s="25"/>
    </row>
    <row r="30" spans="2:43" s="6" customFormat="1" ht="15" customHeight="1" hidden="1">
      <c r="B30" s="22"/>
      <c r="F30" s="23" t="s">
        <v>39</v>
      </c>
      <c r="L30" s="145">
        <v>0.21</v>
      </c>
      <c r="M30" s="146"/>
      <c r="N30" s="146"/>
      <c r="O30" s="146"/>
      <c r="T30" s="24" t="s">
        <v>37</v>
      </c>
      <c r="W30" s="147">
        <f>ROUNDUP($BB$87+SUM($CF$91:$CF$91),2)</f>
        <v>0</v>
      </c>
      <c r="X30" s="146"/>
      <c r="Y30" s="146"/>
      <c r="Z30" s="146"/>
      <c r="AA30" s="146"/>
      <c r="AB30" s="146"/>
      <c r="AC30" s="146"/>
      <c r="AD30" s="146"/>
      <c r="AE30" s="146"/>
      <c r="AK30" s="147">
        <v>0</v>
      </c>
      <c r="AL30" s="146"/>
      <c r="AM30" s="146"/>
      <c r="AN30" s="146"/>
      <c r="AO30" s="146"/>
      <c r="AQ30" s="25"/>
    </row>
    <row r="31" spans="2:43" s="6" customFormat="1" ht="15" customHeight="1" hidden="1">
      <c r="B31" s="22"/>
      <c r="F31" s="23" t="s">
        <v>40</v>
      </c>
      <c r="L31" s="145">
        <v>0.15</v>
      </c>
      <c r="M31" s="146"/>
      <c r="N31" s="146"/>
      <c r="O31" s="146"/>
      <c r="T31" s="24" t="s">
        <v>37</v>
      </c>
      <c r="W31" s="147">
        <f>ROUNDUP($BC$87+SUM($CG$91:$CG$91),2)</f>
        <v>0</v>
      </c>
      <c r="X31" s="146"/>
      <c r="Y31" s="146"/>
      <c r="Z31" s="146"/>
      <c r="AA31" s="146"/>
      <c r="AB31" s="146"/>
      <c r="AC31" s="146"/>
      <c r="AD31" s="146"/>
      <c r="AE31" s="146"/>
      <c r="AK31" s="147">
        <v>0</v>
      </c>
      <c r="AL31" s="146"/>
      <c r="AM31" s="146"/>
      <c r="AN31" s="146"/>
      <c r="AO31" s="146"/>
      <c r="AQ31" s="25"/>
    </row>
    <row r="32" spans="2:43" s="6" customFormat="1" ht="15" customHeight="1" hidden="1">
      <c r="B32" s="22"/>
      <c r="F32" s="23" t="s">
        <v>41</v>
      </c>
      <c r="L32" s="145">
        <v>0</v>
      </c>
      <c r="M32" s="146"/>
      <c r="N32" s="146"/>
      <c r="O32" s="146"/>
      <c r="T32" s="24" t="s">
        <v>37</v>
      </c>
      <c r="W32" s="147">
        <f>ROUNDUP($BD$87+SUM($CH$91:$CH$91),2)</f>
        <v>0</v>
      </c>
      <c r="X32" s="146"/>
      <c r="Y32" s="146"/>
      <c r="Z32" s="146"/>
      <c r="AA32" s="146"/>
      <c r="AB32" s="146"/>
      <c r="AC32" s="146"/>
      <c r="AD32" s="146"/>
      <c r="AE32" s="146"/>
      <c r="AK32" s="147">
        <v>0</v>
      </c>
      <c r="AL32" s="146"/>
      <c r="AM32" s="146"/>
      <c r="AN32" s="146"/>
      <c r="AO32" s="146"/>
      <c r="AQ32" s="25"/>
    </row>
    <row r="33" spans="2:43" s="6" customFormat="1" ht="7.5" customHeight="1">
      <c r="B33" s="18"/>
      <c r="AQ33" s="19"/>
    </row>
    <row r="34" spans="2:43" s="6" customFormat="1" ht="27" customHeight="1">
      <c r="B34" s="18"/>
      <c r="C34" s="26"/>
      <c r="D34" s="27" t="s">
        <v>42</v>
      </c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9" t="s">
        <v>43</v>
      </c>
      <c r="U34" s="28"/>
      <c r="V34" s="28"/>
      <c r="W34" s="28"/>
      <c r="X34" s="141" t="s">
        <v>44</v>
      </c>
      <c r="Y34" s="138"/>
      <c r="Z34" s="138"/>
      <c r="AA34" s="138"/>
      <c r="AB34" s="138"/>
      <c r="AC34" s="28"/>
      <c r="AD34" s="28"/>
      <c r="AE34" s="28"/>
      <c r="AF34" s="28"/>
      <c r="AG34" s="28"/>
      <c r="AH34" s="28"/>
      <c r="AI34" s="28"/>
      <c r="AJ34" s="28"/>
      <c r="AK34" s="142">
        <f>ROUNDUP(SUM($AK$26:$AK$32),2)</f>
        <v>0</v>
      </c>
      <c r="AL34" s="138"/>
      <c r="AM34" s="138"/>
      <c r="AN34" s="138"/>
      <c r="AO34" s="140"/>
      <c r="AP34" s="26"/>
      <c r="AQ34" s="19"/>
    </row>
    <row r="35" spans="2:43" s="6" customFormat="1" ht="15" customHeight="1">
      <c r="B35" s="18"/>
      <c r="AQ35" s="19"/>
    </row>
    <row r="36" spans="2:43" s="2" customFormat="1" ht="14.25" customHeight="1">
      <c r="B36" s="10"/>
      <c r="AQ36" s="11"/>
    </row>
    <row r="37" spans="2:43" s="2" customFormat="1" ht="14.25" customHeight="1">
      <c r="B37" s="10"/>
      <c r="AQ37" s="11"/>
    </row>
    <row r="38" spans="2:43" s="2" customFormat="1" ht="14.25" customHeight="1">
      <c r="B38" s="10"/>
      <c r="AQ38" s="11"/>
    </row>
    <row r="39" spans="2:43" s="2" customFormat="1" ht="14.25" customHeight="1">
      <c r="B39" s="10"/>
      <c r="AQ39" s="11"/>
    </row>
    <row r="40" spans="2:43" s="2" customFormat="1" ht="14.25" customHeight="1">
      <c r="B40" s="10"/>
      <c r="AQ40" s="11"/>
    </row>
    <row r="41" spans="2:43" s="2" customFormat="1" ht="14.25" customHeight="1">
      <c r="B41" s="10"/>
      <c r="AQ41" s="11"/>
    </row>
    <row r="42" spans="2:43" s="2" customFormat="1" ht="14.25" customHeight="1">
      <c r="B42" s="10"/>
      <c r="AQ42" s="11"/>
    </row>
    <row r="43" spans="2:43" s="2" customFormat="1" ht="14.25" customHeight="1">
      <c r="B43" s="10"/>
      <c r="AQ43" s="11"/>
    </row>
    <row r="44" spans="2:43" s="2" customFormat="1" ht="14.25" customHeight="1">
      <c r="B44" s="10"/>
      <c r="AQ44" s="11"/>
    </row>
    <row r="45" spans="2:43" s="2" customFormat="1" ht="14.25" customHeight="1">
      <c r="B45" s="10"/>
      <c r="AQ45" s="11"/>
    </row>
    <row r="46" spans="2:43" s="2" customFormat="1" ht="14.25" customHeight="1">
      <c r="B46" s="10"/>
      <c r="AQ46" s="11"/>
    </row>
    <row r="47" spans="2:43" s="2" customFormat="1" ht="14.25" customHeight="1">
      <c r="B47" s="10"/>
      <c r="AQ47" s="11"/>
    </row>
    <row r="48" spans="2:43" s="2" customFormat="1" ht="14.25" customHeight="1">
      <c r="B48" s="10"/>
      <c r="AQ48" s="11"/>
    </row>
    <row r="49" spans="2:43" s="6" customFormat="1" ht="15.75" customHeight="1">
      <c r="B49" s="18"/>
      <c r="D49" s="30" t="s">
        <v>45</v>
      </c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2"/>
      <c r="AC49" s="30" t="s">
        <v>46</v>
      </c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2"/>
      <c r="AQ49" s="19"/>
    </row>
    <row r="50" spans="2:43" s="2" customFormat="1" ht="14.25" customHeight="1">
      <c r="B50" s="10"/>
      <c r="D50" s="33"/>
      <c r="Z50" s="34"/>
      <c r="AC50" s="33"/>
      <c r="AO50" s="34"/>
      <c r="AQ50" s="11"/>
    </row>
    <row r="51" spans="2:43" s="2" customFormat="1" ht="14.25" customHeight="1">
      <c r="B51" s="10"/>
      <c r="D51" s="33"/>
      <c r="Z51" s="34"/>
      <c r="AC51" s="33"/>
      <c r="AO51" s="34"/>
      <c r="AQ51" s="11"/>
    </row>
    <row r="52" spans="2:43" s="2" customFormat="1" ht="14.25" customHeight="1">
      <c r="B52" s="10"/>
      <c r="D52" s="33"/>
      <c r="Z52" s="34"/>
      <c r="AC52" s="33"/>
      <c r="AO52" s="34"/>
      <c r="AQ52" s="11"/>
    </row>
    <row r="53" spans="2:43" s="2" customFormat="1" ht="14.25" customHeight="1">
      <c r="B53" s="10"/>
      <c r="D53" s="33"/>
      <c r="Z53" s="34"/>
      <c r="AC53" s="33"/>
      <c r="AO53" s="34"/>
      <c r="AQ53" s="11"/>
    </row>
    <row r="54" spans="2:43" s="2" customFormat="1" ht="14.25" customHeight="1">
      <c r="B54" s="10"/>
      <c r="D54" s="33"/>
      <c r="Z54" s="34"/>
      <c r="AC54" s="33"/>
      <c r="AO54" s="34"/>
      <c r="AQ54" s="11"/>
    </row>
    <row r="55" spans="2:43" s="2" customFormat="1" ht="14.25" customHeight="1">
      <c r="B55" s="10"/>
      <c r="D55" s="33"/>
      <c r="Z55" s="34"/>
      <c r="AC55" s="33"/>
      <c r="AO55" s="34"/>
      <c r="AQ55" s="11"/>
    </row>
    <row r="56" spans="2:43" s="2" customFormat="1" ht="14.25" customHeight="1">
      <c r="B56" s="10"/>
      <c r="D56" s="33"/>
      <c r="Z56" s="34"/>
      <c r="AC56" s="33"/>
      <c r="AO56" s="34"/>
      <c r="AQ56" s="11"/>
    </row>
    <row r="57" spans="2:43" s="2" customFormat="1" ht="14.25" customHeight="1">
      <c r="B57" s="10"/>
      <c r="D57" s="33"/>
      <c r="Z57" s="34"/>
      <c r="AC57" s="33"/>
      <c r="AO57" s="34"/>
      <c r="AQ57" s="11"/>
    </row>
    <row r="58" spans="2:43" s="6" customFormat="1" ht="15.75" customHeight="1">
      <c r="B58" s="18"/>
      <c r="D58" s="35" t="s">
        <v>47</v>
      </c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7" t="s">
        <v>48</v>
      </c>
      <c r="S58" s="36"/>
      <c r="T58" s="36"/>
      <c r="U58" s="36"/>
      <c r="V58" s="36"/>
      <c r="W58" s="36"/>
      <c r="X58" s="36"/>
      <c r="Y58" s="36"/>
      <c r="Z58" s="38"/>
      <c r="AC58" s="35" t="s">
        <v>47</v>
      </c>
      <c r="AD58" s="36"/>
      <c r="AE58" s="36"/>
      <c r="AF58" s="36"/>
      <c r="AG58" s="36"/>
      <c r="AH58" s="36"/>
      <c r="AI58" s="36"/>
      <c r="AJ58" s="36"/>
      <c r="AK58" s="36"/>
      <c r="AL58" s="36"/>
      <c r="AM58" s="37" t="s">
        <v>48</v>
      </c>
      <c r="AN58" s="36"/>
      <c r="AO58" s="38"/>
      <c r="AQ58" s="19"/>
    </row>
    <row r="59" spans="2:43" s="2" customFormat="1" ht="14.25" customHeight="1">
      <c r="B59" s="10"/>
      <c r="AQ59" s="11"/>
    </row>
    <row r="60" spans="2:43" s="6" customFormat="1" ht="15.75" customHeight="1">
      <c r="B60" s="18"/>
      <c r="D60" s="30" t="s">
        <v>49</v>
      </c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2"/>
      <c r="AC60" s="30" t="s">
        <v>50</v>
      </c>
      <c r="AD60" s="31"/>
      <c r="AE60" s="31"/>
      <c r="AF60" s="31"/>
      <c r="AG60" s="31"/>
      <c r="AH60" s="31"/>
      <c r="AI60" s="31"/>
      <c r="AJ60" s="31"/>
      <c r="AK60" s="31"/>
      <c r="AL60" s="31"/>
      <c r="AM60" s="31"/>
      <c r="AN60" s="31"/>
      <c r="AO60" s="32"/>
      <c r="AQ60" s="19"/>
    </row>
    <row r="61" spans="2:43" s="2" customFormat="1" ht="14.25" customHeight="1">
      <c r="B61" s="10"/>
      <c r="D61" s="33"/>
      <c r="Z61" s="34"/>
      <c r="AC61" s="33"/>
      <c r="AO61" s="34"/>
      <c r="AQ61" s="11"/>
    </row>
    <row r="62" spans="2:43" s="2" customFormat="1" ht="14.25" customHeight="1">
      <c r="B62" s="10"/>
      <c r="D62" s="33"/>
      <c r="Z62" s="34"/>
      <c r="AC62" s="33"/>
      <c r="AO62" s="34"/>
      <c r="AQ62" s="11"/>
    </row>
    <row r="63" spans="2:43" s="2" customFormat="1" ht="14.25" customHeight="1">
      <c r="B63" s="10"/>
      <c r="D63" s="33"/>
      <c r="Z63" s="34"/>
      <c r="AC63" s="33"/>
      <c r="AO63" s="34"/>
      <c r="AQ63" s="11"/>
    </row>
    <row r="64" spans="2:43" s="2" customFormat="1" ht="14.25" customHeight="1">
      <c r="B64" s="10"/>
      <c r="D64" s="33"/>
      <c r="Z64" s="34"/>
      <c r="AC64" s="33"/>
      <c r="AO64" s="34"/>
      <c r="AQ64" s="11"/>
    </row>
    <row r="65" spans="2:43" s="2" customFormat="1" ht="14.25" customHeight="1">
      <c r="B65" s="10"/>
      <c r="D65" s="33"/>
      <c r="Z65" s="34"/>
      <c r="AC65" s="33"/>
      <c r="AO65" s="34"/>
      <c r="AQ65" s="11"/>
    </row>
    <row r="66" spans="2:43" s="2" customFormat="1" ht="14.25" customHeight="1">
      <c r="B66" s="10"/>
      <c r="D66" s="33"/>
      <c r="Z66" s="34"/>
      <c r="AC66" s="33"/>
      <c r="AO66" s="34"/>
      <c r="AQ66" s="11"/>
    </row>
    <row r="67" spans="2:43" s="2" customFormat="1" ht="14.25" customHeight="1">
      <c r="B67" s="10"/>
      <c r="D67" s="33"/>
      <c r="Z67" s="34"/>
      <c r="AC67" s="33"/>
      <c r="AO67" s="34"/>
      <c r="AQ67" s="11"/>
    </row>
    <row r="68" spans="2:43" s="2" customFormat="1" ht="14.25" customHeight="1">
      <c r="B68" s="10"/>
      <c r="D68" s="33"/>
      <c r="Z68" s="34"/>
      <c r="AC68" s="33"/>
      <c r="AO68" s="34"/>
      <c r="AQ68" s="11"/>
    </row>
    <row r="69" spans="2:43" s="6" customFormat="1" ht="15.75" customHeight="1">
      <c r="B69" s="18"/>
      <c r="D69" s="35" t="s">
        <v>47</v>
      </c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7" t="s">
        <v>48</v>
      </c>
      <c r="S69" s="36"/>
      <c r="T69" s="36"/>
      <c r="U69" s="36"/>
      <c r="V69" s="36"/>
      <c r="W69" s="36"/>
      <c r="X69" s="36"/>
      <c r="Y69" s="36"/>
      <c r="Z69" s="38"/>
      <c r="AC69" s="35" t="s">
        <v>47</v>
      </c>
      <c r="AD69" s="36"/>
      <c r="AE69" s="36"/>
      <c r="AF69" s="36"/>
      <c r="AG69" s="36"/>
      <c r="AH69" s="36"/>
      <c r="AI69" s="36"/>
      <c r="AJ69" s="36"/>
      <c r="AK69" s="36"/>
      <c r="AL69" s="36"/>
      <c r="AM69" s="37" t="s">
        <v>48</v>
      </c>
      <c r="AN69" s="36"/>
      <c r="AO69" s="38"/>
      <c r="AQ69" s="19"/>
    </row>
    <row r="70" spans="2:43" s="6" customFormat="1" ht="7.5" customHeight="1">
      <c r="B70" s="18"/>
      <c r="AQ70" s="19"/>
    </row>
    <row r="71" spans="2:43" s="6" customFormat="1" ht="7.5" customHeight="1">
      <c r="B71" s="39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0"/>
      <c r="AK71" s="40"/>
      <c r="AL71" s="40"/>
      <c r="AM71" s="40"/>
      <c r="AN71" s="40"/>
      <c r="AO71" s="40"/>
      <c r="AP71" s="40"/>
      <c r="AQ71" s="41"/>
    </row>
    <row r="75" spans="2:43" s="6" customFormat="1" ht="7.5" customHeight="1">
      <c r="B75" s="42"/>
      <c r="C75" s="43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43"/>
      <c r="AI75" s="43"/>
      <c r="AJ75" s="43"/>
      <c r="AK75" s="43"/>
      <c r="AL75" s="43"/>
      <c r="AM75" s="43"/>
      <c r="AN75" s="43"/>
      <c r="AO75" s="43"/>
      <c r="AP75" s="43"/>
      <c r="AQ75" s="44"/>
    </row>
    <row r="76" spans="2:43" s="6" customFormat="1" ht="37.5" customHeight="1">
      <c r="B76" s="18"/>
      <c r="C76" s="143" t="s">
        <v>51</v>
      </c>
      <c r="D76" s="128"/>
      <c r="E76" s="128"/>
      <c r="F76" s="128"/>
      <c r="G76" s="128"/>
      <c r="H76" s="128"/>
      <c r="I76" s="128"/>
      <c r="J76" s="128"/>
      <c r="K76" s="128"/>
      <c r="L76" s="128"/>
      <c r="M76" s="128"/>
      <c r="N76" s="128"/>
      <c r="O76" s="128"/>
      <c r="P76" s="128"/>
      <c r="Q76" s="128"/>
      <c r="R76" s="128"/>
      <c r="S76" s="128"/>
      <c r="T76" s="128"/>
      <c r="U76" s="128"/>
      <c r="V76" s="128"/>
      <c r="W76" s="128"/>
      <c r="X76" s="128"/>
      <c r="Y76" s="128"/>
      <c r="Z76" s="128"/>
      <c r="AA76" s="128"/>
      <c r="AB76" s="128"/>
      <c r="AC76" s="128"/>
      <c r="AD76" s="128"/>
      <c r="AE76" s="128"/>
      <c r="AF76" s="128"/>
      <c r="AG76" s="128"/>
      <c r="AH76" s="128"/>
      <c r="AI76" s="128"/>
      <c r="AJ76" s="128"/>
      <c r="AK76" s="128"/>
      <c r="AL76" s="128"/>
      <c r="AM76" s="128"/>
      <c r="AN76" s="128"/>
      <c r="AO76" s="128"/>
      <c r="AP76" s="128"/>
      <c r="AQ76" s="19"/>
    </row>
    <row r="77" spans="2:43" s="6" customFormat="1" ht="7.5" customHeight="1">
      <c r="B77" s="18"/>
      <c r="AQ77" s="19"/>
    </row>
    <row r="78" spans="2:43" s="13" customFormat="1" ht="27" customHeight="1">
      <c r="B78" s="45"/>
      <c r="C78" s="13" t="s">
        <v>12</v>
      </c>
      <c r="L78" s="144" t="str">
        <f>$K$6</f>
        <v>20130414 - Demolice bývalé jídelny UD č.p.478</v>
      </c>
      <c r="M78" s="128"/>
      <c r="N78" s="128"/>
      <c r="O78" s="128"/>
      <c r="P78" s="128"/>
      <c r="Q78" s="128"/>
      <c r="R78" s="128"/>
      <c r="S78" s="128"/>
      <c r="T78" s="128"/>
      <c r="U78" s="128"/>
      <c r="V78" s="128"/>
      <c r="W78" s="128"/>
      <c r="X78" s="128"/>
      <c r="Y78" s="128"/>
      <c r="Z78" s="128"/>
      <c r="AA78" s="128"/>
      <c r="AB78" s="128"/>
      <c r="AC78" s="128"/>
      <c r="AD78" s="128"/>
      <c r="AE78" s="128"/>
      <c r="AF78" s="128"/>
      <c r="AG78" s="128"/>
      <c r="AH78" s="128"/>
      <c r="AI78" s="128"/>
      <c r="AJ78" s="128"/>
      <c r="AK78" s="128"/>
      <c r="AL78" s="128"/>
      <c r="AM78" s="128"/>
      <c r="AN78" s="128"/>
      <c r="AO78" s="128"/>
      <c r="AQ78" s="46"/>
    </row>
    <row r="79" spans="2:43" s="6" customFormat="1" ht="7.5" customHeight="1">
      <c r="B79" s="18"/>
      <c r="AQ79" s="19"/>
    </row>
    <row r="80" spans="2:43" s="6" customFormat="1" ht="15.75" customHeight="1">
      <c r="B80" s="18"/>
      <c r="C80" s="14" t="s">
        <v>16</v>
      </c>
      <c r="L80" s="47" t="str">
        <f>IF($K$8="","",$K$8)</f>
        <v>Nová Včelnice</v>
      </c>
      <c r="AI80" s="14" t="s">
        <v>18</v>
      </c>
      <c r="AM80" s="48" t="str">
        <f>IF($AN$8="","",$AN$8)</f>
        <v>18.04.2013</v>
      </c>
      <c r="AQ80" s="19"/>
    </row>
    <row r="81" spans="2:43" s="6" customFormat="1" ht="7.5" customHeight="1">
      <c r="B81" s="18"/>
      <c r="AQ81" s="19"/>
    </row>
    <row r="82" spans="2:56" s="6" customFormat="1" ht="18.75" customHeight="1">
      <c r="B82" s="18"/>
      <c r="C82" s="14" t="s">
        <v>22</v>
      </c>
      <c r="L82" s="15" t="str">
        <f>IF($E$11="","",$E$11)</f>
        <v> </v>
      </c>
      <c r="AI82" s="14" t="s">
        <v>27</v>
      </c>
      <c r="AM82" s="133" t="str">
        <f>IF($E$17="","",$E$17)</f>
        <v>Ing. Marie Buzková</v>
      </c>
      <c r="AN82" s="128"/>
      <c r="AO82" s="128"/>
      <c r="AP82" s="128"/>
      <c r="AQ82" s="19"/>
      <c r="AS82" s="134" t="s">
        <v>52</v>
      </c>
      <c r="AT82" s="135"/>
      <c r="AU82" s="31"/>
      <c r="AV82" s="31"/>
      <c r="AW82" s="31"/>
      <c r="AX82" s="31"/>
      <c r="AY82" s="31"/>
      <c r="AZ82" s="31"/>
      <c r="BA82" s="31"/>
      <c r="BB82" s="31"/>
      <c r="BC82" s="31"/>
      <c r="BD82" s="32"/>
    </row>
    <row r="83" spans="2:56" s="6" customFormat="1" ht="15.75" customHeight="1">
      <c r="B83" s="18"/>
      <c r="C83" s="14" t="s">
        <v>26</v>
      </c>
      <c r="L83" s="15" t="str">
        <f>IF($E$14="","",$E$14)</f>
        <v> </v>
      </c>
      <c r="AI83" s="14" t="s">
        <v>30</v>
      </c>
      <c r="AM83" s="133" t="str">
        <f>IF($E$20="","",$E$20)</f>
        <v>Luděk Štěch</v>
      </c>
      <c r="AN83" s="128"/>
      <c r="AO83" s="128"/>
      <c r="AP83" s="128"/>
      <c r="AQ83" s="19"/>
      <c r="AS83" s="136"/>
      <c r="AT83" s="128"/>
      <c r="BD83" s="49"/>
    </row>
    <row r="84" spans="2:56" s="6" customFormat="1" ht="12" customHeight="1">
      <c r="B84" s="18"/>
      <c r="AQ84" s="19"/>
      <c r="AS84" s="136"/>
      <c r="AT84" s="128"/>
      <c r="BD84" s="49"/>
    </row>
    <row r="85" spans="2:57" s="6" customFormat="1" ht="30" customHeight="1">
      <c r="B85" s="18"/>
      <c r="C85" s="137" t="s">
        <v>53</v>
      </c>
      <c r="D85" s="138"/>
      <c r="E85" s="138"/>
      <c r="F85" s="138"/>
      <c r="G85" s="138"/>
      <c r="H85" s="28"/>
      <c r="I85" s="139" t="s">
        <v>54</v>
      </c>
      <c r="J85" s="138"/>
      <c r="K85" s="138"/>
      <c r="L85" s="138"/>
      <c r="M85" s="138"/>
      <c r="N85" s="138"/>
      <c r="O85" s="138"/>
      <c r="P85" s="138"/>
      <c r="Q85" s="138"/>
      <c r="R85" s="138"/>
      <c r="S85" s="138"/>
      <c r="T85" s="138"/>
      <c r="U85" s="138"/>
      <c r="V85" s="138"/>
      <c r="W85" s="138"/>
      <c r="X85" s="138"/>
      <c r="Y85" s="138"/>
      <c r="Z85" s="138"/>
      <c r="AA85" s="138"/>
      <c r="AB85" s="138"/>
      <c r="AC85" s="138"/>
      <c r="AD85" s="138"/>
      <c r="AE85" s="138"/>
      <c r="AF85" s="138"/>
      <c r="AG85" s="139" t="s">
        <v>55</v>
      </c>
      <c r="AH85" s="138"/>
      <c r="AI85" s="138"/>
      <c r="AJ85" s="138"/>
      <c r="AK85" s="138"/>
      <c r="AL85" s="138"/>
      <c r="AM85" s="138"/>
      <c r="AN85" s="139" t="s">
        <v>56</v>
      </c>
      <c r="AO85" s="138"/>
      <c r="AP85" s="140"/>
      <c r="AQ85" s="19"/>
      <c r="AS85" s="50" t="s">
        <v>57</v>
      </c>
      <c r="AT85" s="51" t="s">
        <v>58</v>
      </c>
      <c r="AU85" s="51" t="s">
        <v>59</v>
      </c>
      <c r="AV85" s="51" t="s">
        <v>60</v>
      </c>
      <c r="AW85" s="51" t="s">
        <v>61</v>
      </c>
      <c r="AX85" s="51" t="s">
        <v>62</v>
      </c>
      <c r="AY85" s="51" t="s">
        <v>63</v>
      </c>
      <c r="AZ85" s="51" t="s">
        <v>64</v>
      </c>
      <c r="BA85" s="51" t="s">
        <v>65</v>
      </c>
      <c r="BB85" s="51" t="s">
        <v>66</v>
      </c>
      <c r="BC85" s="51" t="s">
        <v>67</v>
      </c>
      <c r="BD85" s="52" t="s">
        <v>68</v>
      </c>
      <c r="BE85" s="53"/>
    </row>
    <row r="86" spans="2:56" s="6" customFormat="1" ht="12" customHeight="1">
      <c r="B86" s="18"/>
      <c r="AQ86" s="19"/>
      <c r="AS86" s="54"/>
      <c r="AT86" s="31"/>
      <c r="AU86" s="31"/>
      <c r="AV86" s="31"/>
      <c r="AW86" s="31"/>
      <c r="AX86" s="31"/>
      <c r="AY86" s="31"/>
      <c r="AZ86" s="31"/>
      <c r="BA86" s="31"/>
      <c r="BB86" s="31"/>
      <c r="BC86" s="31"/>
      <c r="BD86" s="32"/>
    </row>
    <row r="87" spans="2:76" s="13" customFormat="1" ht="33" customHeight="1">
      <c r="B87" s="45"/>
      <c r="C87" s="55" t="s">
        <v>69</v>
      </c>
      <c r="D87" s="55"/>
      <c r="E87" s="55"/>
      <c r="F87" s="55"/>
      <c r="G87" s="55"/>
      <c r="H87" s="55"/>
      <c r="I87" s="55"/>
      <c r="J87" s="55"/>
      <c r="K87" s="55"/>
      <c r="L87" s="55"/>
      <c r="M87" s="55"/>
      <c r="N87" s="55"/>
      <c r="O87" s="55"/>
      <c r="P87" s="55"/>
      <c r="Q87" s="55"/>
      <c r="R87" s="55"/>
      <c r="S87" s="55"/>
      <c r="T87" s="55"/>
      <c r="U87" s="55"/>
      <c r="V87" s="55"/>
      <c r="W87" s="55"/>
      <c r="X87" s="55"/>
      <c r="Y87" s="55"/>
      <c r="Z87" s="55"/>
      <c r="AA87" s="55"/>
      <c r="AB87" s="55"/>
      <c r="AC87" s="55"/>
      <c r="AD87" s="55"/>
      <c r="AE87" s="55"/>
      <c r="AF87" s="55"/>
      <c r="AG87" s="126">
        <f>ROUNDUP($AG$88,2)</f>
        <v>0</v>
      </c>
      <c r="AH87" s="127"/>
      <c r="AI87" s="127"/>
      <c r="AJ87" s="127"/>
      <c r="AK87" s="127"/>
      <c r="AL87" s="127"/>
      <c r="AM87" s="127"/>
      <c r="AN87" s="126">
        <f>ROUNDUP(SUM($AG$87,$AT$87),2)</f>
        <v>0</v>
      </c>
      <c r="AO87" s="127"/>
      <c r="AP87" s="127"/>
      <c r="AQ87" s="46"/>
      <c r="AS87" s="56">
        <f>ROUNDUP($AS$88,2)</f>
        <v>0</v>
      </c>
      <c r="AT87" s="57">
        <f>ROUNDUP(SUM($AV$87:$AW$87),1)</f>
        <v>0</v>
      </c>
      <c r="AU87" s="58">
        <f>ROUNDUP($AU$88,5)</f>
        <v>1365.11338</v>
      </c>
      <c r="AV87" s="57">
        <f>ROUNDUP($AZ$87*$L$28,2)</f>
        <v>0</v>
      </c>
      <c r="AW87" s="57">
        <f>ROUNDUP($BA$87*$L$29,2)</f>
        <v>0</v>
      </c>
      <c r="AX87" s="57">
        <f>ROUNDUP($BB$87*$L$28,2)</f>
        <v>0</v>
      </c>
      <c r="AY87" s="57">
        <f>ROUNDUP($BC$87*$L$29,2)</f>
        <v>0</v>
      </c>
      <c r="AZ87" s="57">
        <f>ROUNDUP($AZ$88,2)</f>
        <v>0</v>
      </c>
      <c r="BA87" s="57">
        <f>ROUNDUP($BA$88,2)</f>
        <v>0</v>
      </c>
      <c r="BB87" s="57">
        <f>ROUNDUP($BB$88,2)</f>
        <v>0</v>
      </c>
      <c r="BC87" s="57">
        <f>ROUNDUP($BC$88,2)</f>
        <v>0</v>
      </c>
      <c r="BD87" s="59">
        <f>ROUNDUP($BD$88,2)</f>
        <v>0</v>
      </c>
      <c r="BS87" s="13" t="s">
        <v>70</v>
      </c>
      <c r="BT87" s="13" t="s">
        <v>71</v>
      </c>
      <c r="BV87" s="13" t="s">
        <v>72</v>
      </c>
      <c r="BW87" s="13" t="s">
        <v>73</v>
      </c>
      <c r="BX87" s="13" t="s">
        <v>74</v>
      </c>
    </row>
    <row r="88" spans="1:76" s="60" customFormat="1" ht="28.5" customHeight="1">
      <c r="A88" s="116" t="s">
        <v>217</v>
      </c>
      <c r="B88" s="61"/>
      <c r="C88" s="62"/>
      <c r="D88" s="131" t="s">
        <v>75</v>
      </c>
      <c r="E88" s="132"/>
      <c r="F88" s="132"/>
      <c r="G88" s="132"/>
      <c r="H88" s="132"/>
      <c r="I88" s="62"/>
      <c r="J88" s="131" t="s">
        <v>76</v>
      </c>
      <c r="K88" s="132"/>
      <c r="L88" s="132"/>
      <c r="M88" s="132"/>
      <c r="N88" s="132"/>
      <c r="O88" s="132"/>
      <c r="P88" s="132"/>
      <c r="Q88" s="132"/>
      <c r="R88" s="132"/>
      <c r="S88" s="132"/>
      <c r="T88" s="132"/>
      <c r="U88" s="132"/>
      <c r="V88" s="132"/>
      <c r="W88" s="132"/>
      <c r="X88" s="132"/>
      <c r="Y88" s="132"/>
      <c r="Z88" s="132"/>
      <c r="AA88" s="132"/>
      <c r="AB88" s="132"/>
      <c r="AC88" s="132"/>
      <c r="AD88" s="132"/>
      <c r="AE88" s="132"/>
      <c r="AF88" s="132"/>
      <c r="AG88" s="129">
        <f>'20130414 - Demolice býval...'!$M$26</f>
        <v>0</v>
      </c>
      <c r="AH88" s="130"/>
      <c r="AI88" s="130"/>
      <c r="AJ88" s="130"/>
      <c r="AK88" s="130"/>
      <c r="AL88" s="130"/>
      <c r="AM88" s="130"/>
      <c r="AN88" s="129">
        <f>ROUNDUP(SUM($AG$88,$AT$88),2)</f>
        <v>0</v>
      </c>
      <c r="AO88" s="130"/>
      <c r="AP88" s="130"/>
      <c r="AQ88" s="63"/>
      <c r="AS88" s="64">
        <f>'20130414 - Demolice býval...'!$M$24</f>
        <v>0</v>
      </c>
      <c r="AT88" s="65">
        <f>ROUNDUP(SUM($AV$88:$AW$88),1)</f>
        <v>0</v>
      </c>
      <c r="AU88" s="66">
        <f>'20130414 - Demolice býval...'!$W$120</f>
        <v>1365.1133799999998</v>
      </c>
      <c r="AV88" s="65">
        <f>'20130414 - Demolice býval...'!$M$28</f>
        <v>0</v>
      </c>
      <c r="AW88" s="65">
        <f>'20130414 - Demolice býval...'!$M$29</f>
        <v>0</v>
      </c>
      <c r="AX88" s="65">
        <f>'20130414 - Demolice býval...'!$M$30</f>
        <v>0</v>
      </c>
      <c r="AY88" s="65">
        <f>'20130414 - Demolice býval...'!$M$31</f>
        <v>0</v>
      </c>
      <c r="AZ88" s="65">
        <f>'20130414 - Demolice býval...'!$H$28</f>
        <v>0</v>
      </c>
      <c r="BA88" s="65">
        <f>'20130414 - Demolice býval...'!$H$29</f>
        <v>0</v>
      </c>
      <c r="BB88" s="65">
        <f>'20130414 - Demolice býval...'!$H$30</f>
        <v>0</v>
      </c>
      <c r="BC88" s="65">
        <f>'20130414 - Demolice býval...'!$H$31</f>
        <v>0</v>
      </c>
      <c r="BD88" s="67">
        <f>'20130414 - Demolice býval...'!$H$32</f>
        <v>0</v>
      </c>
      <c r="BT88" s="60" t="s">
        <v>15</v>
      </c>
      <c r="BU88" s="60" t="s">
        <v>77</v>
      </c>
      <c r="BV88" s="60" t="s">
        <v>72</v>
      </c>
      <c r="BW88" s="60" t="s">
        <v>73</v>
      </c>
      <c r="BX88" s="60" t="s">
        <v>74</v>
      </c>
    </row>
    <row r="89" spans="2:43" s="2" customFormat="1" ht="14.25" customHeight="1">
      <c r="B89" s="10"/>
      <c r="AQ89" s="11"/>
    </row>
    <row r="90" spans="2:49" s="6" customFormat="1" ht="30.75" customHeight="1">
      <c r="B90" s="18"/>
      <c r="C90" s="55" t="s">
        <v>78</v>
      </c>
      <c r="AG90" s="126">
        <v>0</v>
      </c>
      <c r="AH90" s="128"/>
      <c r="AI90" s="128"/>
      <c r="AJ90" s="128"/>
      <c r="AK90" s="128"/>
      <c r="AL90" s="128"/>
      <c r="AM90" s="128"/>
      <c r="AN90" s="126">
        <v>0</v>
      </c>
      <c r="AO90" s="128"/>
      <c r="AP90" s="128"/>
      <c r="AQ90" s="19"/>
      <c r="AS90" s="50" t="s">
        <v>79</v>
      </c>
      <c r="AT90" s="51" t="s">
        <v>80</v>
      </c>
      <c r="AU90" s="51" t="s">
        <v>35</v>
      </c>
      <c r="AV90" s="52" t="s">
        <v>58</v>
      </c>
      <c r="AW90" s="53"/>
    </row>
    <row r="91" spans="2:48" s="6" customFormat="1" ht="12" customHeight="1">
      <c r="B91" s="18"/>
      <c r="AQ91" s="19"/>
      <c r="AS91" s="31"/>
      <c r="AT91" s="31"/>
      <c r="AU91" s="31"/>
      <c r="AV91" s="31"/>
    </row>
    <row r="92" spans="2:43" s="6" customFormat="1" ht="30.75" customHeight="1">
      <c r="B92" s="18"/>
      <c r="C92" s="68" t="s">
        <v>81</v>
      </c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  <c r="AF92" s="26"/>
      <c r="AG92" s="122">
        <f>ROUNDUP($AG$87+$AG$90,2)</f>
        <v>0</v>
      </c>
      <c r="AH92" s="123"/>
      <c r="AI92" s="123"/>
      <c r="AJ92" s="123"/>
      <c r="AK92" s="123"/>
      <c r="AL92" s="123"/>
      <c r="AM92" s="123"/>
      <c r="AN92" s="122">
        <f>ROUNDUP($AN$87+$AN$90,2)</f>
        <v>0</v>
      </c>
      <c r="AO92" s="123"/>
      <c r="AP92" s="123"/>
      <c r="AQ92" s="19"/>
    </row>
    <row r="93" spans="2:43" s="6" customFormat="1" ht="7.5" customHeight="1"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1"/>
    </row>
  </sheetData>
  <sheetProtection/>
  <mergeCells count="43">
    <mergeCell ref="AK26:AO26"/>
    <mergeCell ref="L28:O28"/>
    <mergeCell ref="W28:AE28"/>
    <mergeCell ref="AK28:AO28"/>
    <mergeCell ref="C2:AP2"/>
    <mergeCell ref="C4:AP4"/>
    <mergeCell ref="K6:AO6"/>
    <mergeCell ref="AK23:AO23"/>
    <mergeCell ref="L29:O29"/>
    <mergeCell ref="W29:AE29"/>
    <mergeCell ref="AK29:AO29"/>
    <mergeCell ref="L30:O30"/>
    <mergeCell ref="W30:AE30"/>
    <mergeCell ref="AK30:AO30"/>
    <mergeCell ref="X34:AB34"/>
    <mergeCell ref="AK34:AO34"/>
    <mergeCell ref="C76:AP76"/>
    <mergeCell ref="L78:AO78"/>
    <mergeCell ref="L31:O31"/>
    <mergeCell ref="W31:AE31"/>
    <mergeCell ref="AK31:AO31"/>
    <mergeCell ref="L32:O32"/>
    <mergeCell ref="W32:AE32"/>
    <mergeCell ref="AK32:AO32"/>
    <mergeCell ref="D88:H88"/>
    <mergeCell ref="J88:AF88"/>
    <mergeCell ref="AM82:AP82"/>
    <mergeCell ref="AS82:AT84"/>
    <mergeCell ref="AM83:AP83"/>
    <mergeCell ref="C85:G85"/>
    <mergeCell ref="I85:AF85"/>
    <mergeCell ref="AG85:AM85"/>
    <mergeCell ref="AN85:AP85"/>
    <mergeCell ref="AG92:AM92"/>
    <mergeCell ref="AN92:AP92"/>
    <mergeCell ref="AR2:BE2"/>
    <mergeCell ref="AG87:AM87"/>
    <mergeCell ref="AN87:AP87"/>
    <mergeCell ref="AG90:AM90"/>
    <mergeCell ref="AN90:AP90"/>
    <mergeCell ref="AN88:AP88"/>
    <mergeCell ref="AG88:AM88"/>
    <mergeCell ref="AK24:AO24"/>
  </mergeCells>
  <hyperlinks>
    <hyperlink ref="K1:S1" location="C2" tooltip="Souhrnný list stavby" display="1) Souhrnný list stavby"/>
    <hyperlink ref="W1:AF1" location="C87" tooltip="Rekapitulace objektů" display="2) Rekapitulace objektů"/>
    <hyperlink ref="A88" location="'20130414 - Demolice býval...'!C2" tooltip="20130414 - Demolice býval..." display="/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portrait" paperSize="9" scale="95" r:id="rId2"/>
  <headerFooter alignWithMargins="0"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62"/>
  <sheetViews>
    <sheetView showGridLines="0" tabSelected="1" zoomScalePageLayoutView="0" workbookViewId="0" topLeftCell="A1">
      <pane ySplit="1" topLeftCell="A150" activePane="bottomLeft" state="frozen"/>
      <selection pane="topLeft" activeCell="A1" sqref="A1"/>
      <selection pane="bottomLeft" activeCell="L162" sqref="L162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7" width="11.16015625" style="2" customWidth="1"/>
    <col min="8" max="8" width="12.5" style="2" customWidth="1"/>
    <col min="9" max="9" width="7" style="2" customWidth="1"/>
    <col min="10" max="10" width="5.16015625" style="2" customWidth="1"/>
    <col min="11" max="11" width="11.5" style="2" customWidth="1"/>
    <col min="12" max="12" width="12" style="2" customWidth="1"/>
    <col min="13" max="14" width="6" style="2" customWidth="1"/>
    <col min="15" max="15" width="2" style="2" customWidth="1"/>
    <col min="16" max="16" width="12.5" style="2" customWidth="1"/>
    <col min="17" max="17" width="4.16015625" style="2" customWidth="1"/>
    <col min="18" max="18" width="1.66796875" style="2" customWidth="1"/>
    <col min="19" max="19" width="8.16015625" style="2" customWidth="1"/>
    <col min="20" max="20" width="29.66015625" style="2" hidden="1" customWidth="1"/>
    <col min="21" max="21" width="16.33203125" style="2" hidden="1" customWidth="1"/>
    <col min="22" max="22" width="12.33203125" style="2" hidden="1" customWidth="1"/>
    <col min="23" max="23" width="16.33203125" style="2" hidden="1" customWidth="1"/>
    <col min="24" max="24" width="12.16015625" style="2" hidden="1" customWidth="1"/>
    <col min="25" max="25" width="15" style="2" hidden="1" customWidth="1"/>
    <col min="26" max="26" width="11" style="2" hidden="1" customWidth="1"/>
    <col min="27" max="27" width="15" style="2" hidden="1" customWidth="1"/>
    <col min="28" max="28" width="16.33203125" style="2" hidden="1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4" width="10.5" style="2" hidden="1" customWidth="1"/>
    <col min="65" max="16384" width="10.5" style="1" customWidth="1"/>
  </cols>
  <sheetData>
    <row r="1" spans="1:256" s="3" customFormat="1" ht="22.5" customHeight="1">
      <c r="A1" s="121"/>
      <c r="B1" s="118"/>
      <c r="C1" s="118"/>
      <c r="D1" s="119" t="s">
        <v>1</v>
      </c>
      <c r="E1" s="118"/>
      <c r="F1" s="120" t="s">
        <v>218</v>
      </c>
      <c r="G1" s="120"/>
      <c r="H1" s="155" t="s">
        <v>219</v>
      </c>
      <c r="I1" s="155"/>
      <c r="J1" s="155"/>
      <c r="K1" s="155"/>
      <c r="L1" s="120" t="s">
        <v>220</v>
      </c>
      <c r="M1" s="118"/>
      <c r="N1" s="118"/>
      <c r="O1" s="119" t="s">
        <v>82</v>
      </c>
      <c r="P1" s="118"/>
      <c r="Q1" s="118"/>
      <c r="R1" s="118"/>
      <c r="S1" s="120" t="s">
        <v>221</v>
      </c>
      <c r="T1" s="120"/>
      <c r="U1" s="121"/>
      <c r="V1" s="121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151" t="s">
        <v>4</v>
      </c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S2" s="124" t="s">
        <v>5</v>
      </c>
      <c r="T2" s="125"/>
      <c r="U2" s="125"/>
      <c r="V2" s="125"/>
      <c r="W2" s="125"/>
      <c r="X2" s="125"/>
      <c r="Y2" s="125"/>
      <c r="Z2" s="125"/>
      <c r="AA2" s="125"/>
      <c r="AB2" s="125"/>
      <c r="AC2" s="125"/>
      <c r="AT2" s="2" t="s">
        <v>73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9"/>
      <c r="AT3" s="2" t="s">
        <v>83</v>
      </c>
    </row>
    <row r="4" spans="2:46" s="2" customFormat="1" ht="37.5" customHeight="1">
      <c r="B4" s="10"/>
      <c r="C4" s="143" t="s">
        <v>84</v>
      </c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1"/>
      <c r="T4" s="12" t="s">
        <v>10</v>
      </c>
      <c r="AT4" s="2" t="s">
        <v>3</v>
      </c>
    </row>
    <row r="5" spans="2:18" s="2" customFormat="1" ht="7.5" customHeight="1">
      <c r="B5" s="10"/>
      <c r="R5" s="11"/>
    </row>
    <row r="6" spans="2:18" s="6" customFormat="1" ht="18.75" customHeight="1">
      <c r="B6" s="18"/>
      <c r="D6" s="13" t="s">
        <v>12</v>
      </c>
      <c r="F6" s="144" t="s">
        <v>13</v>
      </c>
      <c r="G6" s="128"/>
      <c r="H6" s="128"/>
      <c r="I6" s="128"/>
      <c r="J6" s="128"/>
      <c r="K6" s="128"/>
      <c r="L6" s="128"/>
      <c r="M6" s="128"/>
      <c r="N6" s="128"/>
      <c r="O6" s="128"/>
      <c r="P6" s="128"/>
      <c r="R6" s="19"/>
    </row>
    <row r="7" spans="2:18" s="6" customFormat="1" ht="7.5" customHeight="1">
      <c r="B7" s="18"/>
      <c r="R7" s="19"/>
    </row>
    <row r="8" spans="2:18" s="6" customFormat="1" ht="15" customHeight="1">
      <c r="B8" s="18"/>
      <c r="D8" s="14" t="s">
        <v>16</v>
      </c>
      <c r="F8" s="15" t="s">
        <v>17</v>
      </c>
      <c r="M8" s="14" t="s">
        <v>18</v>
      </c>
      <c r="O8" s="166" t="str">
        <f>'Rekapitulace stavby'!$AN$8</f>
        <v>18.04.2013</v>
      </c>
      <c r="P8" s="128"/>
      <c r="R8" s="19"/>
    </row>
    <row r="9" spans="2:18" s="6" customFormat="1" ht="7.5" customHeight="1">
      <c r="B9" s="18"/>
      <c r="R9" s="19"/>
    </row>
    <row r="10" spans="2:18" s="6" customFormat="1" ht="15" customHeight="1">
      <c r="B10" s="18"/>
      <c r="D10" s="14" t="s">
        <v>22</v>
      </c>
      <c r="M10" s="14" t="s">
        <v>23</v>
      </c>
      <c r="O10" s="133">
        <f>IF('Rekapitulace stavby'!$AN$10="","",'Rekapitulace stavby'!$AN$10)</f>
      </c>
      <c r="P10" s="128"/>
      <c r="R10" s="19"/>
    </row>
    <row r="11" spans="2:18" s="6" customFormat="1" ht="18.75" customHeight="1">
      <c r="B11" s="18"/>
      <c r="E11" s="15" t="str">
        <f>IF('Rekapitulace stavby'!$E$11="","",'Rekapitulace stavby'!$E$11)</f>
        <v> </v>
      </c>
      <c r="M11" s="14" t="s">
        <v>25</v>
      </c>
      <c r="O11" s="133">
        <f>IF('Rekapitulace stavby'!$AN$11="","",'Rekapitulace stavby'!$AN$11)</f>
      </c>
      <c r="P11" s="128"/>
      <c r="R11" s="19"/>
    </row>
    <row r="12" spans="2:18" s="6" customFormat="1" ht="7.5" customHeight="1">
      <c r="B12" s="18"/>
      <c r="R12" s="19"/>
    </row>
    <row r="13" spans="2:18" s="6" customFormat="1" ht="15" customHeight="1">
      <c r="B13" s="18"/>
      <c r="D13" s="14" t="s">
        <v>26</v>
      </c>
      <c r="M13" s="14" t="s">
        <v>23</v>
      </c>
      <c r="O13" s="133">
        <f>IF('Rekapitulace stavby'!$AN$13="","",'Rekapitulace stavby'!$AN$13)</f>
      </c>
      <c r="P13" s="128"/>
      <c r="R13" s="19"/>
    </row>
    <row r="14" spans="2:18" s="6" customFormat="1" ht="18.75" customHeight="1">
      <c r="B14" s="18"/>
      <c r="E14" s="15" t="str">
        <f>IF('Rekapitulace stavby'!$E$14="","",'Rekapitulace stavby'!$E$14)</f>
        <v> </v>
      </c>
      <c r="M14" s="14" t="s">
        <v>25</v>
      </c>
      <c r="O14" s="133">
        <f>IF('Rekapitulace stavby'!$AN$14="","",'Rekapitulace stavby'!$AN$14)</f>
      </c>
      <c r="P14" s="128"/>
      <c r="R14" s="19"/>
    </row>
    <row r="15" spans="2:18" s="6" customFormat="1" ht="7.5" customHeight="1">
      <c r="B15" s="18"/>
      <c r="R15" s="19"/>
    </row>
    <row r="16" spans="2:18" s="6" customFormat="1" ht="15" customHeight="1">
      <c r="B16" s="18"/>
      <c r="D16" s="14" t="s">
        <v>27</v>
      </c>
      <c r="M16" s="14" t="s">
        <v>23</v>
      </c>
      <c r="O16" s="133"/>
      <c r="P16" s="128"/>
      <c r="R16" s="19"/>
    </row>
    <row r="17" spans="2:18" s="6" customFormat="1" ht="18.75" customHeight="1">
      <c r="B17" s="18"/>
      <c r="E17" s="15" t="s">
        <v>28</v>
      </c>
      <c r="M17" s="14" t="s">
        <v>25</v>
      </c>
      <c r="O17" s="133"/>
      <c r="P17" s="128"/>
      <c r="R17" s="19"/>
    </row>
    <row r="18" spans="2:18" s="6" customFormat="1" ht="7.5" customHeight="1">
      <c r="B18" s="18"/>
      <c r="R18" s="19"/>
    </row>
    <row r="19" spans="2:18" s="6" customFormat="1" ht="15" customHeight="1">
      <c r="B19" s="18"/>
      <c r="D19" s="14" t="s">
        <v>30</v>
      </c>
      <c r="M19" s="14" t="s">
        <v>23</v>
      </c>
      <c r="O19" s="133"/>
      <c r="P19" s="128"/>
      <c r="R19" s="19"/>
    </row>
    <row r="20" spans="2:18" s="6" customFormat="1" ht="18.75" customHeight="1">
      <c r="B20" s="18"/>
      <c r="E20" s="15" t="s">
        <v>31</v>
      </c>
      <c r="M20" s="14" t="s">
        <v>25</v>
      </c>
      <c r="O20" s="133"/>
      <c r="P20" s="128"/>
      <c r="R20" s="19"/>
    </row>
    <row r="21" spans="2:18" s="6" customFormat="1" ht="7.5" customHeight="1">
      <c r="B21" s="18"/>
      <c r="R21" s="19"/>
    </row>
    <row r="22" spans="2:18" s="6" customFormat="1" ht="7.5" customHeight="1">
      <c r="B22" s="18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R22" s="19"/>
    </row>
    <row r="23" spans="2:18" s="6" customFormat="1" ht="15" customHeight="1">
      <c r="B23" s="18"/>
      <c r="D23" s="69" t="s">
        <v>85</v>
      </c>
      <c r="M23" s="148">
        <f>$N$87</f>
        <v>0</v>
      </c>
      <c r="N23" s="128"/>
      <c r="O23" s="128"/>
      <c r="P23" s="128"/>
      <c r="R23" s="19"/>
    </row>
    <row r="24" spans="2:18" s="6" customFormat="1" ht="15" customHeight="1">
      <c r="B24" s="18"/>
      <c r="D24" s="17" t="s">
        <v>86</v>
      </c>
      <c r="M24" s="148">
        <f>$N$102</f>
        <v>0</v>
      </c>
      <c r="N24" s="128"/>
      <c r="O24" s="128"/>
      <c r="P24" s="128"/>
      <c r="R24" s="19"/>
    </row>
    <row r="25" spans="2:18" s="6" customFormat="1" ht="7.5" customHeight="1">
      <c r="B25" s="18"/>
      <c r="R25" s="19"/>
    </row>
    <row r="26" spans="2:18" s="6" customFormat="1" ht="26.25" customHeight="1">
      <c r="B26" s="18"/>
      <c r="D26" s="70" t="s">
        <v>34</v>
      </c>
      <c r="M26" s="172">
        <f>ROUNDUP($M$23+$M$24,2)</f>
        <v>0</v>
      </c>
      <c r="N26" s="128"/>
      <c r="O26" s="128"/>
      <c r="P26" s="128"/>
      <c r="R26" s="19"/>
    </row>
    <row r="27" spans="2:18" s="6" customFormat="1" ht="7.5" customHeight="1">
      <c r="B27" s="18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R27" s="19"/>
    </row>
    <row r="28" spans="2:18" s="6" customFormat="1" ht="15" customHeight="1">
      <c r="B28" s="18"/>
      <c r="D28" s="23" t="s">
        <v>35</v>
      </c>
      <c r="E28" s="23" t="s">
        <v>36</v>
      </c>
      <c r="F28" s="71">
        <v>0.21</v>
      </c>
      <c r="G28" s="72" t="s">
        <v>37</v>
      </c>
      <c r="H28" s="171">
        <f>ROUNDUP((SUM($BE$102:$BE$103)+SUM($BE$120:$BE$161)),2)</f>
        <v>0</v>
      </c>
      <c r="I28" s="128"/>
      <c r="J28" s="128"/>
      <c r="M28" s="171">
        <f>ROUNDUP((SUM($BE$102:$BE$103)+SUM($BE$120:$BE$161))*$F$28,1)</f>
        <v>0</v>
      </c>
      <c r="N28" s="128"/>
      <c r="O28" s="128"/>
      <c r="P28" s="128"/>
      <c r="R28" s="19"/>
    </row>
    <row r="29" spans="2:18" s="6" customFormat="1" ht="15" customHeight="1">
      <c r="B29" s="18"/>
      <c r="E29" s="23" t="s">
        <v>38</v>
      </c>
      <c r="F29" s="71">
        <v>0.15</v>
      </c>
      <c r="G29" s="72" t="s">
        <v>37</v>
      </c>
      <c r="H29" s="171">
        <f>ROUNDUP((SUM($BF$102:$BF$103)+SUM($BF$120:$BF$161)),2)</f>
        <v>0</v>
      </c>
      <c r="I29" s="128"/>
      <c r="J29" s="128"/>
      <c r="M29" s="171">
        <f>ROUNDUP((SUM($BF$102:$BF$103)+SUM($BF$120:$BF$161))*$F$29,1)</f>
        <v>0</v>
      </c>
      <c r="N29" s="128"/>
      <c r="O29" s="128"/>
      <c r="P29" s="128"/>
      <c r="R29" s="19"/>
    </row>
    <row r="30" spans="2:18" s="6" customFormat="1" ht="15" customHeight="1" hidden="1">
      <c r="B30" s="18"/>
      <c r="E30" s="23" t="s">
        <v>39</v>
      </c>
      <c r="F30" s="71">
        <v>0.21</v>
      </c>
      <c r="G30" s="72" t="s">
        <v>37</v>
      </c>
      <c r="H30" s="171">
        <f>ROUNDUP((SUM($BG$102:$BG$103)+SUM($BG$120:$BG$161)),2)</f>
        <v>0</v>
      </c>
      <c r="I30" s="128"/>
      <c r="J30" s="128"/>
      <c r="M30" s="171">
        <v>0</v>
      </c>
      <c r="N30" s="128"/>
      <c r="O30" s="128"/>
      <c r="P30" s="128"/>
      <c r="R30" s="19"/>
    </row>
    <row r="31" spans="2:18" s="6" customFormat="1" ht="15" customHeight="1" hidden="1">
      <c r="B31" s="18"/>
      <c r="E31" s="23" t="s">
        <v>40</v>
      </c>
      <c r="F31" s="71">
        <v>0.15</v>
      </c>
      <c r="G31" s="72" t="s">
        <v>37</v>
      </c>
      <c r="H31" s="171">
        <f>ROUNDUP((SUM($BH$102:$BH$103)+SUM($BH$120:$BH$161)),2)</f>
        <v>0</v>
      </c>
      <c r="I31" s="128"/>
      <c r="J31" s="128"/>
      <c r="M31" s="171">
        <v>0</v>
      </c>
      <c r="N31" s="128"/>
      <c r="O31" s="128"/>
      <c r="P31" s="128"/>
      <c r="R31" s="19"/>
    </row>
    <row r="32" spans="2:18" s="6" customFormat="1" ht="15" customHeight="1" hidden="1">
      <c r="B32" s="18"/>
      <c r="E32" s="23" t="s">
        <v>41</v>
      </c>
      <c r="F32" s="71">
        <v>0</v>
      </c>
      <c r="G32" s="72" t="s">
        <v>37</v>
      </c>
      <c r="H32" s="171">
        <f>ROUNDUP((SUM($BI$102:$BI$103)+SUM($BI$120:$BI$161)),2)</f>
        <v>0</v>
      </c>
      <c r="I32" s="128"/>
      <c r="J32" s="128"/>
      <c r="M32" s="171">
        <v>0</v>
      </c>
      <c r="N32" s="128"/>
      <c r="O32" s="128"/>
      <c r="P32" s="128"/>
      <c r="R32" s="19"/>
    </row>
    <row r="33" spans="2:18" s="6" customFormat="1" ht="7.5" customHeight="1">
      <c r="B33" s="18"/>
      <c r="R33" s="19"/>
    </row>
    <row r="34" spans="2:18" s="6" customFormat="1" ht="26.25" customHeight="1">
      <c r="B34" s="18"/>
      <c r="C34" s="26"/>
      <c r="D34" s="27" t="s">
        <v>42</v>
      </c>
      <c r="E34" s="28"/>
      <c r="F34" s="28"/>
      <c r="G34" s="73" t="s">
        <v>43</v>
      </c>
      <c r="H34" s="29" t="s">
        <v>44</v>
      </c>
      <c r="I34" s="28"/>
      <c r="J34" s="28"/>
      <c r="K34" s="28"/>
      <c r="L34" s="142">
        <f>ROUNDUP(SUM($M$26:$M$32),2)</f>
        <v>0</v>
      </c>
      <c r="M34" s="138"/>
      <c r="N34" s="138"/>
      <c r="O34" s="138"/>
      <c r="P34" s="140"/>
      <c r="Q34" s="26"/>
      <c r="R34" s="19"/>
    </row>
    <row r="35" spans="2:18" s="6" customFormat="1" ht="15" customHeight="1">
      <c r="B35" s="18"/>
      <c r="R35" s="19"/>
    </row>
    <row r="36" spans="2:18" s="6" customFormat="1" ht="15" customHeight="1">
      <c r="B36" s="18"/>
      <c r="R36" s="19"/>
    </row>
    <row r="37" spans="2:18" s="2" customFormat="1" ht="14.25" customHeight="1">
      <c r="B37" s="10"/>
      <c r="R37" s="11"/>
    </row>
    <row r="38" spans="2:18" s="2" customFormat="1" ht="14.25" customHeight="1">
      <c r="B38" s="10"/>
      <c r="R38" s="11"/>
    </row>
    <row r="39" spans="2:18" s="2" customFormat="1" ht="14.25" customHeight="1">
      <c r="B39" s="10"/>
      <c r="R39" s="11"/>
    </row>
    <row r="40" spans="2:18" s="2" customFormat="1" ht="14.25" customHeight="1">
      <c r="B40" s="10"/>
      <c r="R40" s="11"/>
    </row>
    <row r="41" spans="2:18" s="2" customFormat="1" ht="14.25" customHeight="1">
      <c r="B41" s="10"/>
      <c r="R41" s="11"/>
    </row>
    <row r="42" spans="2:18" s="2" customFormat="1" ht="14.25" customHeight="1">
      <c r="B42" s="10"/>
      <c r="R42" s="11"/>
    </row>
    <row r="43" spans="2:18" s="2" customFormat="1" ht="14.25" customHeight="1">
      <c r="B43" s="10"/>
      <c r="R43" s="11"/>
    </row>
    <row r="44" spans="2:18" s="2" customFormat="1" ht="14.25" customHeight="1">
      <c r="B44" s="10"/>
      <c r="R44" s="11"/>
    </row>
    <row r="45" spans="2:18" s="2" customFormat="1" ht="14.25" customHeight="1">
      <c r="B45" s="10"/>
      <c r="R45" s="11"/>
    </row>
    <row r="46" spans="2:18" s="2" customFormat="1" ht="14.25" customHeight="1">
      <c r="B46" s="10"/>
      <c r="R46" s="11"/>
    </row>
    <row r="47" spans="2:18" s="2" customFormat="1" ht="14.25" customHeight="1">
      <c r="B47" s="10"/>
      <c r="R47" s="11"/>
    </row>
    <row r="48" spans="2:18" s="2" customFormat="1" ht="14.25" customHeight="1">
      <c r="B48" s="10"/>
      <c r="R48" s="11"/>
    </row>
    <row r="49" spans="2:18" s="2" customFormat="1" ht="14.25" customHeight="1">
      <c r="B49" s="10"/>
      <c r="R49" s="11"/>
    </row>
    <row r="50" spans="2:18" s="6" customFormat="1" ht="15.75" customHeight="1">
      <c r="B50" s="18"/>
      <c r="D50" s="30" t="s">
        <v>45</v>
      </c>
      <c r="E50" s="31"/>
      <c r="F50" s="31"/>
      <c r="G50" s="31"/>
      <c r="H50" s="32"/>
      <c r="J50" s="30" t="s">
        <v>46</v>
      </c>
      <c r="K50" s="31"/>
      <c r="L50" s="31"/>
      <c r="M50" s="31"/>
      <c r="N50" s="31"/>
      <c r="O50" s="31"/>
      <c r="P50" s="32"/>
      <c r="R50" s="19"/>
    </row>
    <row r="51" spans="2:18" s="2" customFormat="1" ht="14.25" customHeight="1">
      <c r="B51" s="10"/>
      <c r="D51" s="33"/>
      <c r="H51" s="34"/>
      <c r="J51" s="33"/>
      <c r="P51" s="34"/>
      <c r="R51" s="11"/>
    </row>
    <row r="52" spans="2:18" s="2" customFormat="1" ht="14.25" customHeight="1">
      <c r="B52" s="10"/>
      <c r="D52" s="33"/>
      <c r="H52" s="34"/>
      <c r="J52" s="33"/>
      <c r="P52" s="34"/>
      <c r="R52" s="11"/>
    </row>
    <row r="53" spans="2:18" s="2" customFormat="1" ht="14.25" customHeight="1">
      <c r="B53" s="10"/>
      <c r="D53" s="33"/>
      <c r="H53" s="34"/>
      <c r="J53" s="33"/>
      <c r="P53" s="34"/>
      <c r="R53" s="11"/>
    </row>
    <row r="54" spans="2:18" s="2" customFormat="1" ht="14.25" customHeight="1">
      <c r="B54" s="10"/>
      <c r="D54" s="33"/>
      <c r="H54" s="34"/>
      <c r="J54" s="33"/>
      <c r="P54" s="34"/>
      <c r="R54" s="11"/>
    </row>
    <row r="55" spans="2:18" s="2" customFormat="1" ht="14.25" customHeight="1">
      <c r="B55" s="10"/>
      <c r="D55" s="33"/>
      <c r="H55" s="34"/>
      <c r="J55" s="33"/>
      <c r="P55" s="34"/>
      <c r="R55" s="11"/>
    </row>
    <row r="56" spans="2:18" s="2" customFormat="1" ht="14.25" customHeight="1">
      <c r="B56" s="10"/>
      <c r="D56" s="33"/>
      <c r="H56" s="34"/>
      <c r="J56" s="33"/>
      <c r="P56" s="34"/>
      <c r="R56" s="11"/>
    </row>
    <row r="57" spans="2:18" s="2" customFormat="1" ht="14.25" customHeight="1">
      <c r="B57" s="10"/>
      <c r="D57" s="33"/>
      <c r="H57" s="34"/>
      <c r="J57" s="33"/>
      <c r="P57" s="34"/>
      <c r="R57" s="11"/>
    </row>
    <row r="58" spans="2:18" s="2" customFormat="1" ht="14.25" customHeight="1">
      <c r="B58" s="10"/>
      <c r="D58" s="33"/>
      <c r="H58" s="34"/>
      <c r="J58" s="33"/>
      <c r="P58" s="34"/>
      <c r="R58" s="11"/>
    </row>
    <row r="59" spans="2:18" s="6" customFormat="1" ht="15.75" customHeight="1">
      <c r="B59" s="18"/>
      <c r="D59" s="35" t="s">
        <v>47</v>
      </c>
      <c r="E59" s="36"/>
      <c r="F59" s="36"/>
      <c r="G59" s="37" t="s">
        <v>48</v>
      </c>
      <c r="H59" s="38"/>
      <c r="J59" s="35" t="s">
        <v>47</v>
      </c>
      <c r="K59" s="36"/>
      <c r="L59" s="36"/>
      <c r="M59" s="36"/>
      <c r="N59" s="37" t="s">
        <v>48</v>
      </c>
      <c r="O59" s="36"/>
      <c r="P59" s="38"/>
      <c r="R59" s="19"/>
    </row>
    <row r="60" spans="2:18" s="2" customFormat="1" ht="14.25" customHeight="1">
      <c r="B60" s="10"/>
      <c r="R60" s="11"/>
    </row>
    <row r="61" spans="2:18" s="6" customFormat="1" ht="15.75" customHeight="1">
      <c r="B61" s="18"/>
      <c r="D61" s="30" t="s">
        <v>49</v>
      </c>
      <c r="E61" s="31"/>
      <c r="F61" s="31"/>
      <c r="G61" s="31"/>
      <c r="H61" s="32"/>
      <c r="J61" s="30" t="s">
        <v>50</v>
      </c>
      <c r="K61" s="31"/>
      <c r="L61" s="31"/>
      <c r="M61" s="31"/>
      <c r="N61" s="31"/>
      <c r="O61" s="31"/>
      <c r="P61" s="32"/>
      <c r="R61" s="19"/>
    </row>
    <row r="62" spans="2:18" s="2" customFormat="1" ht="14.25" customHeight="1">
      <c r="B62" s="10"/>
      <c r="D62" s="33"/>
      <c r="H62" s="34"/>
      <c r="J62" s="33"/>
      <c r="P62" s="34"/>
      <c r="R62" s="11"/>
    </row>
    <row r="63" spans="2:18" s="2" customFormat="1" ht="14.25" customHeight="1">
      <c r="B63" s="10"/>
      <c r="D63" s="33"/>
      <c r="H63" s="34"/>
      <c r="J63" s="33"/>
      <c r="P63" s="34"/>
      <c r="R63" s="11"/>
    </row>
    <row r="64" spans="2:18" s="2" customFormat="1" ht="14.25" customHeight="1">
      <c r="B64" s="10"/>
      <c r="D64" s="33"/>
      <c r="H64" s="34"/>
      <c r="J64" s="33"/>
      <c r="P64" s="34"/>
      <c r="R64" s="11"/>
    </row>
    <row r="65" spans="2:18" s="2" customFormat="1" ht="14.25" customHeight="1">
      <c r="B65" s="10"/>
      <c r="D65" s="33"/>
      <c r="H65" s="34"/>
      <c r="J65" s="33"/>
      <c r="P65" s="34"/>
      <c r="R65" s="11"/>
    </row>
    <row r="66" spans="2:18" s="2" customFormat="1" ht="14.25" customHeight="1">
      <c r="B66" s="10"/>
      <c r="D66" s="33"/>
      <c r="H66" s="34"/>
      <c r="J66" s="33"/>
      <c r="P66" s="34"/>
      <c r="R66" s="11"/>
    </row>
    <row r="67" spans="2:18" s="2" customFormat="1" ht="14.25" customHeight="1">
      <c r="B67" s="10"/>
      <c r="D67" s="33"/>
      <c r="H67" s="34"/>
      <c r="J67" s="33"/>
      <c r="P67" s="34"/>
      <c r="R67" s="11"/>
    </row>
    <row r="68" spans="2:18" s="2" customFormat="1" ht="14.25" customHeight="1">
      <c r="B68" s="10"/>
      <c r="D68" s="33"/>
      <c r="H68" s="34"/>
      <c r="J68" s="33"/>
      <c r="P68" s="34"/>
      <c r="R68" s="11"/>
    </row>
    <row r="69" spans="2:18" s="2" customFormat="1" ht="14.25" customHeight="1">
      <c r="B69" s="10"/>
      <c r="D69" s="33"/>
      <c r="H69" s="34"/>
      <c r="J69" s="33"/>
      <c r="P69" s="34"/>
      <c r="R69" s="11"/>
    </row>
    <row r="70" spans="2:18" s="6" customFormat="1" ht="15.75" customHeight="1">
      <c r="B70" s="18"/>
      <c r="D70" s="35" t="s">
        <v>47</v>
      </c>
      <c r="E70" s="36"/>
      <c r="F70" s="36"/>
      <c r="G70" s="37" t="s">
        <v>48</v>
      </c>
      <c r="H70" s="38"/>
      <c r="J70" s="35" t="s">
        <v>47</v>
      </c>
      <c r="K70" s="36"/>
      <c r="L70" s="36"/>
      <c r="M70" s="36"/>
      <c r="N70" s="37" t="s">
        <v>48</v>
      </c>
      <c r="O70" s="36"/>
      <c r="P70" s="38"/>
      <c r="R70" s="19"/>
    </row>
    <row r="71" spans="2:18" s="6" customFormat="1" ht="15" customHeight="1">
      <c r="B71" s="39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1"/>
    </row>
    <row r="75" spans="2:18" s="6" customFormat="1" ht="7.5" customHeight="1">
      <c r="B75" s="42"/>
      <c r="C75" s="43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4"/>
    </row>
    <row r="76" spans="2:18" s="6" customFormat="1" ht="37.5" customHeight="1">
      <c r="B76" s="18"/>
      <c r="C76" s="143" t="s">
        <v>87</v>
      </c>
      <c r="D76" s="128"/>
      <c r="E76" s="128"/>
      <c r="F76" s="128"/>
      <c r="G76" s="128"/>
      <c r="H76" s="128"/>
      <c r="I76" s="128"/>
      <c r="J76" s="128"/>
      <c r="K76" s="128"/>
      <c r="L76" s="128"/>
      <c r="M76" s="128"/>
      <c r="N76" s="128"/>
      <c r="O76" s="128"/>
      <c r="P76" s="128"/>
      <c r="Q76" s="128"/>
      <c r="R76" s="19"/>
    </row>
    <row r="77" spans="2:18" s="6" customFormat="1" ht="7.5" customHeight="1">
      <c r="B77" s="18"/>
      <c r="R77" s="19"/>
    </row>
    <row r="78" spans="2:18" s="6" customFormat="1" ht="15" customHeight="1">
      <c r="B78" s="18"/>
      <c r="C78" s="13" t="s">
        <v>12</v>
      </c>
      <c r="F78" s="144" t="str">
        <f>$F$6</f>
        <v>20130414 - Demolice bývalé jídelny UD č.p.478</v>
      </c>
      <c r="G78" s="128"/>
      <c r="H78" s="128"/>
      <c r="I78" s="128"/>
      <c r="J78" s="128"/>
      <c r="K78" s="128"/>
      <c r="L78" s="128"/>
      <c r="M78" s="128"/>
      <c r="N78" s="128"/>
      <c r="O78" s="128"/>
      <c r="P78" s="128"/>
      <c r="R78" s="19"/>
    </row>
    <row r="79" spans="2:18" s="6" customFormat="1" ht="7.5" customHeight="1">
      <c r="B79" s="18"/>
      <c r="R79" s="19"/>
    </row>
    <row r="80" spans="2:18" s="6" customFormat="1" ht="18.75" customHeight="1">
      <c r="B80" s="18"/>
      <c r="C80" s="14" t="s">
        <v>16</v>
      </c>
      <c r="F80" s="15" t="str">
        <f>$F$8</f>
        <v>Nová Včelnice</v>
      </c>
      <c r="K80" s="14" t="s">
        <v>18</v>
      </c>
      <c r="M80" s="166" t="str">
        <f>IF($O$8="","",$O$8)</f>
        <v>18.04.2013</v>
      </c>
      <c r="N80" s="128"/>
      <c r="O80" s="128"/>
      <c r="P80" s="128"/>
      <c r="R80" s="19"/>
    </row>
    <row r="81" spans="2:18" s="6" customFormat="1" ht="7.5" customHeight="1">
      <c r="B81" s="18"/>
      <c r="R81" s="19"/>
    </row>
    <row r="82" spans="2:18" s="6" customFormat="1" ht="15.75" customHeight="1">
      <c r="B82" s="18"/>
      <c r="C82" s="14" t="s">
        <v>22</v>
      </c>
      <c r="F82" s="15" t="str">
        <f>$E$11</f>
        <v> </v>
      </c>
      <c r="K82" s="14" t="s">
        <v>27</v>
      </c>
      <c r="M82" s="133" t="str">
        <f>$E$17</f>
        <v>Ing. Marie Buzková</v>
      </c>
      <c r="N82" s="128"/>
      <c r="O82" s="128"/>
      <c r="P82" s="128"/>
      <c r="Q82" s="128"/>
      <c r="R82" s="19"/>
    </row>
    <row r="83" spans="2:18" s="6" customFormat="1" ht="15" customHeight="1">
      <c r="B83" s="18"/>
      <c r="C83" s="14" t="s">
        <v>26</v>
      </c>
      <c r="F83" s="15" t="str">
        <f>IF($E$14="","",$E$14)</f>
        <v> </v>
      </c>
      <c r="K83" s="14" t="s">
        <v>30</v>
      </c>
      <c r="M83" s="133" t="str">
        <f>$E$20</f>
        <v>Luděk Štěch</v>
      </c>
      <c r="N83" s="128"/>
      <c r="O83" s="128"/>
      <c r="P83" s="128"/>
      <c r="Q83" s="128"/>
      <c r="R83" s="19"/>
    </row>
    <row r="84" spans="2:18" s="6" customFormat="1" ht="11.25" customHeight="1">
      <c r="B84" s="18"/>
      <c r="R84" s="19"/>
    </row>
    <row r="85" spans="2:18" s="6" customFormat="1" ht="30" customHeight="1">
      <c r="B85" s="18"/>
      <c r="C85" s="170" t="s">
        <v>88</v>
      </c>
      <c r="D85" s="123"/>
      <c r="E85" s="123"/>
      <c r="F85" s="123"/>
      <c r="G85" s="123"/>
      <c r="H85" s="26"/>
      <c r="I85" s="26"/>
      <c r="J85" s="26"/>
      <c r="K85" s="26"/>
      <c r="L85" s="26"/>
      <c r="M85" s="26"/>
      <c r="N85" s="170" t="s">
        <v>89</v>
      </c>
      <c r="O85" s="128"/>
      <c r="P85" s="128"/>
      <c r="Q85" s="128"/>
      <c r="R85" s="19"/>
    </row>
    <row r="86" spans="2:18" s="6" customFormat="1" ht="11.25" customHeight="1">
      <c r="B86" s="18"/>
      <c r="R86" s="19"/>
    </row>
    <row r="87" spans="2:47" s="6" customFormat="1" ht="30" customHeight="1">
      <c r="B87" s="18"/>
      <c r="C87" s="55" t="s">
        <v>90</v>
      </c>
      <c r="N87" s="126">
        <f>ROUNDUP($N$120,2)</f>
        <v>0</v>
      </c>
      <c r="O87" s="128"/>
      <c r="P87" s="128"/>
      <c r="Q87" s="128"/>
      <c r="R87" s="19"/>
      <c r="AU87" s="6" t="s">
        <v>91</v>
      </c>
    </row>
    <row r="88" spans="2:18" s="74" customFormat="1" ht="25.5" customHeight="1">
      <c r="B88" s="75"/>
      <c r="D88" s="76" t="s">
        <v>92</v>
      </c>
      <c r="N88" s="167">
        <f>ROUNDUP($N$121,2)</f>
        <v>0</v>
      </c>
      <c r="O88" s="168"/>
      <c r="P88" s="168"/>
      <c r="Q88" s="168"/>
      <c r="R88" s="77"/>
    </row>
    <row r="89" spans="2:18" s="69" customFormat="1" ht="21" customHeight="1">
      <c r="B89" s="78"/>
      <c r="D89" s="79" t="s">
        <v>93</v>
      </c>
      <c r="N89" s="169">
        <f>ROUNDUP($N$122,2)</f>
        <v>0</v>
      </c>
      <c r="O89" s="168"/>
      <c r="P89" s="168"/>
      <c r="Q89" s="168"/>
      <c r="R89" s="80"/>
    </row>
    <row r="90" spans="2:18" s="69" customFormat="1" ht="21" customHeight="1">
      <c r="B90" s="78"/>
      <c r="D90" s="79" t="s">
        <v>94</v>
      </c>
      <c r="N90" s="169">
        <f>ROUNDUP($N$135,2)</f>
        <v>0</v>
      </c>
      <c r="O90" s="168"/>
      <c r="P90" s="168"/>
      <c r="Q90" s="168"/>
      <c r="R90" s="80"/>
    </row>
    <row r="91" spans="2:18" s="69" customFormat="1" ht="21" customHeight="1">
      <c r="B91" s="78"/>
      <c r="D91" s="79" t="s">
        <v>95</v>
      </c>
      <c r="N91" s="169">
        <f>ROUNDUP($N$137,2)</f>
        <v>0</v>
      </c>
      <c r="O91" s="168"/>
      <c r="P91" s="168"/>
      <c r="Q91" s="168"/>
      <c r="R91" s="80"/>
    </row>
    <row r="92" spans="2:18" s="69" customFormat="1" ht="21" customHeight="1">
      <c r="B92" s="78"/>
      <c r="D92" s="79" t="s">
        <v>96</v>
      </c>
      <c r="N92" s="169">
        <f>ROUNDUP($N$139,2)</f>
        <v>0</v>
      </c>
      <c r="O92" s="168"/>
      <c r="P92" s="168"/>
      <c r="Q92" s="168"/>
      <c r="R92" s="80"/>
    </row>
    <row r="93" spans="2:18" s="69" customFormat="1" ht="21" customHeight="1">
      <c r="B93" s="78"/>
      <c r="D93" s="79" t="s">
        <v>97</v>
      </c>
      <c r="N93" s="169">
        <f>ROUNDUP($N$141,2)</f>
        <v>0</v>
      </c>
      <c r="O93" s="168"/>
      <c r="P93" s="168"/>
      <c r="Q93" s="168"/>
      <c r="R93" s="80"/>
    </row>
    <row r="94" spans="2:18" s="69" customFormat="1" ht="21" customHeight="1">
      <c r="B94" s="78"/>
      <c r="D94" s="79" t="s">
        <v>98</v>
      </c>
      <c r="N94" s="169">
        <f>ROUNDUP($N$143,2)</f>
        <v>0</v>
      </c>
      <c r="O94" s="168"/>
      <c r="P94" s="168"/>
      <c r="Q94" s="168"/>
      <c r="R94" s="80"/>
    </row>
    <row r="95" spans="2:18" s="69" customFormat="1" ht="15.75" customHeight="1">
      <c r="B95" s="78"/>
      <c r="D95" s="79" t="s">
        <v>99</v>
      </c>
      <c r="N95" s="169">
        <f>ROUNDUP($N$147,2)</f>
        <v>0</v>
      </c>
      <c r="O95" s="168"/>
      <c r="P95" s="168"/>
      <c r="Q95" s="168"/>
      <c r="R95" s="80"/>
    </row>
    <row r="96" spans="2:18" s="74" customFormat="1" ht="25.5" customHeight="1">
      <c r="B96" s="75"/>
      <c r="D96" s="76" t="s">
        <v>100</v>
      </c>
      <c r="N96" s="167">
        <f>ROUNDUP($N$152,2)</f>
        <v>0</v>
      </c>
      <c r="O96" s="168"/>
      <c r="P96" s="168"/>
      <c r="Q96" s="168"/>
      <c r="R96" s="77"/>
    </row>
    <row r="97" spans="2:18" s="74" customFormat="1" ht="25.5" customHeight="1">
      <c r="B97" s="75"/>
      <c r="D97" s="76" t="s">
        <v>101</v>
      </c>
      <c r="N97" s="167">
        <f>ROUNDUP($N$153,2)</f>
        <v>0</v>
      </c>
      <c r="O97" s="168"/>
      <c r="P97" s="168"/>
      <c r="Q97" s="168"/>
      <c r="R97" s="77"/>
    </row>
    <row r="98" spans="2:18" s="69" customFormat="1" ht="21" customHeight="1">
      <c r="B98" s="78"/>
      <c r="D98" s="79" t="s">
        <v>102</v>
      </c>
      <c r="N98" s="169">
        <f>ROUNDUP($N$154,2)</f>
        <v>0</v>
      </c>
      <c r="O98" s="168"/>
      <c r="P98" s="168"/>
      <c r="Q98" s="168"/>
      <c r="R98" s="80"/>
    </row>
    <row r="99" spans="2:18" s="74" customFormat="1" ht="25.5" customHeight="1">
      <c r="B99" s="75"/>
      <c r="D99" s="76" t="s">
        <v>103</v>
      </c>
      <c r="N99" s="167">
        <f>ROUNDUP($N$156,2)</f>
        <v>0</v>
      </c>
      <c r="O99" s="168"/>
      <c r="P99" s="168"/>
      <c r="Q99" s="168"/>
      <c r="R99" s="77"/>
    </row>
    <row r="100" spans="2:18" s="69" customFormat="1" ht="21" customHeight="1">
      <c r="B100" s="78"/>
      <c r="D100" s="79" t="s">
        <v>104</v>
      </c>
      <c r="N100" s="169">
        <f>ROUNDUP($N$157,2)</f>
        <v>0</v>
      </c>
      <c r="O100" s="168"/>
      <c r="P100" s="168"/>
      <c r="Q100" s="168"/>
      <c r="R100" s="80"/>
    </row>
    <row r="101" spans="2:18" s="6" customFormat="1" ht="22.5" customHeight="1">
      <c r="B101" s="18"/>
      <c r="R101" s="19"/>
    </row>
    <row r="102" spans="2:21" s="6" customFormat="1" ht="30" customHeight="1">
      <c r="B102" s="18"/>
      <c r="C102" s="55" t="s">
        <v>105</v>
      </c>
      <c r="N102" s="126">
        <v>0</v>
      </c>
      <c r="O102" s="128"/>
      <c r="P102" s="128"/>
      <c r="Q102" s="128"/>
      <c r="R102" s="19"/>
      <c r="T102" s="81"/>
      <c r="U102" s="82" t="s">
        <v>35</v>
      </c>
    </row>
    <row r="103" spans="2:18" s="6" customFormat="1" ht="18.75" customHeight="1">
      <c r="B103" s="18"/>
      <c r="R103" s="19"/>
    </row>
    <row r="104" spans="2:18" s="6" customFormat="1" ht="30" customHeight="1">
      <c r="B104" s="18"/>
      <c r="C104" s="68" t="s">
        <v>81</v>
      </c>
      <c r="D104" s="26"/>
      <c r="E104" s="26"/>
      <c r="F104" s="26"/>
      <c r="G104" s="26"/>
      <c r="H104" s="26"/>
      <c r="I104" s="26"/>
      <c r="J104" s="26"/>
      <c r="K104" s="26"/>
      <c r="L104" s="122">
        <f>ROUNDUP(SUM($N$87+$N$102),2)</f>
        <v>0</v>
      </c>
      <c r="M104" s="123"/>
      <c r="N104" s="123"/>
      <c r="O104" s="123"/>
      <c r="P104" s="123"/>
      <c r="Q104" s="123"/>
      <c r="R104" s="19"/>
    </row>
    <row r="105" spans="2:18" s="6" customFormat="1" ht="7.5" customHeight="1">
      <c r="B105" s="39"/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1"/>
    </row>
    <row r="109" spans="2:18" s="6" customFormat="1" ht="7.5" customHeight="1">
      <c r="B109" s="42"/>
      <c r="C109" s="43"/>
      <c r="D109" s="43"/>
      <c r="E109" s="43"/>
      <c r="F109" s="43"/>
      <c r="G109" s="43"/>
      <c r="H109" s="43"/>
      <c r="I109" s="43"/>
      <c r="J109" s="43"/>
      <c r="K109" s="43"/>
      <c r="L109" s="43"/>
      <c r="M109" s="43"/>
      <c r="N109" s="43"/>
      <c r="O109" s="43"/>
      <c r="P109" s="43"/>
      <c r="Q109" s="43"/>
      <c r="R109" s="44"/>
    </row>
    <row r="110" spans="2:18" s="6" customFormat="1" ht="37.5" customHeight="1">
      <c r="B110" s="18"/>
      <c r="C110" s="143" t="s">
        <v>106</v>
      </c>
      <c r="D110" s="128"/>
      <c r="E110" s="128"/>
      <c r="F110" s="128"/>
      <c r="G110" s="128"/>
      <c r="H110" s="128"/>
      <c r="I110" s="128"/>
      <c r="J110" s="128"/>
      <c r="K110" s="128"/>
      <c r="L110" s="128"/>
      <c r="M110" s="128"/>
      <c r="N110" s="128"/>
      <c r="O110" s="128"/>
      <c r="P110" s="128"/>
      <c r="Q110" s="128"/>
      <c r="R110" s="19"/>
    </row>
    <row r="111" spans="2:18" s="6" customFormat="1" ht="7.5" customHeight="1">
      <c r="B111" s="18"/>
      <c r="R111" s="19"/>
    </row>
    <row r="112" spans="2:18" s="6" customFormat="1" ht="15" customHeight="1">
      <c r="B112" s="18"/>
      <c r="C112" s="13" t="s">
        <v>12</v>
      </c>
      <c r="F112" s="144" t="str">
        <f>$F$6</f>
        <v>20130414 - Demolice bývalé jídelny UD č.p.478</v>
      </c>
      <c r="G112" s="128"/>
      <c r="H112" s="128"/>
      <c r="I112" s="128"/>
      <c r="J112" s="128"/>
      <c r="K112" s="128"/>
      <c r="L112" s="128"/>
      <c r="M112" s="128"/>
      <c r="N112" s="128"/>
      <c r="O112" s="128"/>
      <c r="P112" s="128"/>
      <c r="R112" s="19"/>
    </row>
    <row r="113" spans="2:18" s="6" customFormat="1" ht="7.5" customHeight="1">
      <c r="B113" s="18"/>
      <c r="R113" s="19"/>
    </row>
    <row r="114" spans="2:18" s="6" customFormat="1" ht="18.75" customHeight="1">
      <c r="B114" s="18"/>
      <c r="C114" s="14" t="s">
        <v>16</v>
      </c>
      <c r="F114" s="15" t="str">
        <f>$F$8</f>
        <v>Nová Včelnice</v>
      </c>
      <c r="K114" s="14" t="s">
        <v>18</v>
      </c>
      <c r="M114" s="166" t="str">
        <f>IF($O$8="","",$O$8)</f>
        <v>18.04.2013</v>
      </c>
      <c r="N114" s="128"/>
      <c r="O114" s="128"/>
      <c r="P114" s="128"/>
      <c r="R114" s="19"/>
    </row>
    <row r="115" spans="2:18" s="6" customFormat="1" ht="7.5" customHeight="1">
      <c r="B115" s="18"/>
      <c r="R115" s="19"/>
    </row>
    <row r="116" spans="2:18" s="6" customFormat="1" ht="15.75" customHeight="1">
      <c r="B116" s="18"/>
      <c r="C116" s="14" t="s">
        <v>22</v>
      </c>
      <c r="F116" s="15" t="str">
        <f>$E$11</f>
        <v> </v>
      </c>
      <c r="K116" s="14" t="s">
        <v>27</v>
      </c>
      <c r="M116" s="133" t="str">
        <f>$E$17</f>
        <v>Ing. Marie Buzková</v>
      </c>
      <c r="N116" s="128"/>
      <c r="O116" s="128"/>
      <c r="P116" s="128"/>
      <c r="Q116" s="128"/>
      <c r="R116" s="19"/>
    </row>
    <row r="117" spans="2:18" s="6" customFormat="1" ht="15" customHeight="1">
      <c r="B117" s="18"/>
      <c r="C117" s="14" t="s">
        <v>26</v>
      </c>
      <c r="F117" s="15" t="str">
        <f>IF($E$14="","",$E$14)</f>
        <v> </v>
      </c>
      <c r="K117" s="14" t="s">
        <v>30</v>
      </c>
      <c r="M117" s="133" t="str">
        <f>$E$20</f>
        <v>Luděk Štěch</v>
      </c>
      <c r="N117" s="128"/>
      <c r="O117" s="128"/>
      <c r="P117" s="128"/>
      <c r="Q117" s="128"/>
      <c r="R117" s="19"/>
    </row>
    <row r="118" spans="2:18" s="6" customFormat="1" ht="11.25" customHeight="1">
      <c r="B118" s="18"/>
      <c r="R118" s="19"/>
    </row>
    <row r="119" spans="2:27" s="83" customFormat="1" ht="30" customHeight="1">
      <c r="B119" s="84"/>
      <c r="C119" s="85" t="s">
        <v>107</v>
      </c>
      <c r="D119" s="86" t="s">
        <v>108</v>
      </c>
      <c r="E119" s="86" t="s">
        <v>53</v>
      </c>
      <c r="F119" s="163" t="s">
        <v>109</v>
      </c>
      <c r="G119" s="164"/>
      <c r="H119" s="164"/>
      <c r="I119" s="164"/>
      <c r="J119" s="86" t="s">
        <v>110</v>
      </c>
      <c r="K119" s="86" t="s">
        <v>111</v>
      </c>
      <c r="L119" s="163" t="s">
        <v>112</v>
      </c>
      <c r="M119" s="164"/>
      <c r="N119" s="163" t="s">
        <v>113</v>
      </c>
      <c r="O119" s="164"/>
      <c r="P119" s="164"/>
      <c r="Q119" s="165"/>
      <c r="R119" s="87"/>
      <c r="T119" s="50" t="s">
        <v>114</v>
      </c>
      <c r="U119" s="51" t="s">
        <v>35</v>
      </c>
      <c r="V119" s="51" t="s">
        <v>115</v>
      </c>
      <c r="W119" s="51" t="s">
        <v>116</v>
      </c>
      <c r="X119" s="51" t="s">
        <v>117</v>
      </c>
      <c r="Y119" s="51" t="s">
        <v>118</v>
      </c>
      <c r="Z119" s="51" t="s">
        <v>119</v>
      </c>
      <c r="AA119" s="52" t="s">
        <v>120</v>
      </c>
    </row>
    <row r="120" spans="2:63" s="6" customFormat="1" ht="30" customHeight="1">
      <c r="B120" s="18"/>
      <c r="C120" s="55" t="s">
        <v>85</v>
      </c>
      <c r="N120" s="156">
        <f>$BK$120</f>
        <v>0</v>
      </c>
      <c r="O120" s="128"/>
      <c r="P120" s="128"/>
      <c r="Q120" s="128"/>
      <c r="R120" s="19"/>
      <c r="T120" s="54"/>
      <c r="U120" s="31"/>
      <c r="V120" s="31"/>
      <c r="W120" s="88">
        <f>$W$121+$W$152+$W$153+$W$156</f>
        <v>1365.1133799999998</v>
      </c>
      <c r="X120" s="31"/>
      <c r="Y120" s="88">
        <f>$Y$121+$Y$152+$Y$153+$Y$156</f>
        <v>1326.0670760000003</v>
      </c>
      <c r="Z120" s="31"/>
      <c r="AA120" s="89">
        <f>$AA$121+$AA$152+$AA$153+$AA$156</f>
        <v>1374.92424</v>
      </c>
      <c r="AT120" s="6" t="s">
        <v>70</v>
      </c>
      <c r="AU120" s="6" t="s">
        <v>91</v>
      </c>
      <c r="BK120" s="90">
        <f>$BK$121+$BK$152+$BK$153+$BK$156</f>
        <v>0</v>
      </c>
    </row>
    <row r="121" spans="2:63" s="91" customFormat="1" ht="37.5" customHeight="1">
      <c r="B121" s="92"/>
      <c r="D121" s="93" t="s">
        <v>92</v>
      </c>
      <c r="N121" s="152">
        <f>$BK$121</f>
        <v>0</v>
      </c>
      <c r="O121" s="153"/>
      <c r="P121" s="153"/>
      <c r="Q121" s="153"/>
      <c r="R121" s="95"/>
      <c r="T121" s="96"/>
      <c r="W121" s="97">
        <f>$W$122+$W$135+$W$137+$W$139+$W$141+$W$143</f>
        <v>1365.1133799999998</v>
      </c>
      <c r="Y121" s="97">
        <f>$Y$122+$Y$135+$Y$137+$Y$139+$Y$141+$Y$143</f>
        <v>1326.0670760000003</v>
      </c>
      <c r="AA121" s="98">
        <f>$AA$122+$AA$135+$AA$137+$AA$139+$AA$141+$AA$143</f>
        <v>1374.92424</v>
      </c>
      <c r="AR121" s="94" t="s">
        <v>15</v>
      </c>
      <c r="AT121" s="94" t="s">
        <v>70</v>
      </c>
      <c r="AU121" s="94" t="s">
        <v>71</v>
      </c>
      <c r="AY121" s="94" t="s">
        <v>121</v>
      </c>
      <c r="BK121" s="99">
        <f>$BK$122+$BK$135+$BK$137+$BK$139+$BK$141+$BK$143</f>
        <v>0</v>
      </c>
    </row>
    <row r="122" spans="2:63" s="91" customFormat="1" ht="21" customHeight="1">
      <c r="B122" s="92"/>
      <c r="D122" s="100" t="s">
        <v>93</v>
      </c>
      <c r="N122" s="154">
        <f>$BK$122</f>
        <v>0</v>
      </c>
      <c r="O122" s="153"/>
      <c r="P122" s="153"/>
      <c r="Q122" s="153"/>
      <c r="R122" s="95"/>
      <c r="T122" s="96"/>
      <c r="W122" s="97">
        <f>SUM($W$123:$W$134)</f>
        <v>306.06655</v>
      </c>
      <c r="Y122" s="97">
        <f>SUM($Y$123:$Y$134)</f>
        <v>1321.6975000000002</v>
      </c>
      <c r="AA122" s="98">
        <f>SUM($AA$123:$AA$134)</f>
        <v>0</v>
      </c>
      <c r="AR122" s="94" t="s">
        <v>15</v>
      </c>
      <c r="AT122" s="94" t="s">
        <v>70</v>
      </c>
      <c r="AU122" s="94" t="s">
        <v>15</v>
      </c>
      <c r="AY122" s="94" t="s">
        <v>121</v>
      </c>
      <c r="BK122" s="99">
        <f>SUM($BK$123:$BK$134)</f>
        <v>0</v>
      </c>
    </row>
    <row r="123" spans="2:64" s="6" customFormat="1" ht="27" customHeight="1">
      <c r="B123" s="18"/>
      <c r="C123" s="101" t="s">
        <v>15</v>
      </c>
      <c r="D123" s="101" t="s">
        <v>122</v>
      </c>
      <c r="E123" s="102" t="s">
        <v>123</v>
      </c>
      <c r="F123" s="157" t="s">
        <v>124</v>
      </c>
      <c r="G123" s="158"/>
      <c r="H123" s="158"/>
      <c r="I123" s="158"/>
      <c r="J123" s="103" t="s">
        <v>125</v>
      </c>
      <c r="K123" s="104">
        <v>16.5</v>
      </c>
      <c r="L123" s="159">
        <v>0</v>
      </c>
      <c r="M123" s="158"/>
      <c r="N123" s="159">
        <f>ROUND($L$123*$K$123,2)</f>
        <v>0</v>
      </c>
      <c r="O123" s="158"/>
      <c r="P123" s="158"/>
      <c r="Q123" s="158"/>
      <c r="R123" s="19"/>
      <c r="T123" s="105"/>
      <c r="U123" s="24" t="s">
        <v>36</v>
      </c>
      <c r="V123" s="106">
        <v>2.32</v>
      </c>
      <c r="W123" s="106">
        <f>$V$123*$K$123</f>
        <v>38.279999999999994</v>
      </c>
      <c r="X123" s="106">
        <v>0</v>
      </c>
      <c r="Y123" s="106">
        <f>$X$123*$K$123</f>
        <v>0</v>
      </c>
      <c r="Z123" s="106">
        <v>0</v>
      </c>
      <c r="AA123" s="107">
        <f>$Z$123*$K$123</f>
        <v>0</v>
      </c>
      <c r="AR123" s="6" t="s">
        <v>126</v>
      </c>
      <c r="AT123" s="6" t="s">
        <v>122</v>
      </c>
      <c r="AU123" s="6" t="s">
        <v>83</v>
      </c>
      <c r="AY123" s="6" t="s">
        <v>121</v>
      </c>
      <c r="BE123" s="108">
        <f>IF($U$123="základní",$N$123,0)</f>
        <v>0</v>
      </c>
      <c r="BF123" s="108">
        <f>IF($U$123="snížená",$N$123,0)</f>
        <v>0</v>
      </c>
      <c r="BG123" s="108">
        <f>IF($U$123="zákl. přenesená",$N$123,0)</f>
        <v>0</v>
      </c>
      <c r="BH123" s="108">
        <f>IF($U$123="sníž. přenesená",$N$123,0)</f>
        <v>0</v>
      </c>
      <c r="BI123" s="108">
        <f>IF($U$123="nulová",$N$123,0)</f>
        <v>0</v>
      </c>
      <c r="BJ123" s="6" t="s">
        <v>15</v>
      </c>
      <c r="BK123" s="108">
        <f>ROUND($L$123*$K$123,2)</f>
        <v>0</v>
      </c>
      <c r="BL123" s="6" t="s">
        <v>126</v>
      </c>
    </row>
    <row r="124" spans="2:64" s="6" customFormat="1" ht="27" customHeight="1">
      <c r="B124" s="18"/>
      <c r="C124" s="101" t="s">
        <v>83</v>
      </c>
      <c r="D124" s="101" t="s">
        <v>122</v>
      </c>
      <c r="E124" s="102" t="s">
        <v>127</v>
      </c>
      <c r="F124" s="157" t="s">
        <v>128</v>
      </c>
      <c r="G124" s="158"/>
      <c r="H124" s="158"/>
      <c r="I124" s="158"/>
      <c r="J124" s="103" t="s">
        <v>125</v>
      </c>
      <c r="K124" s="104">
        <v>8.25</v>
      </c>
      <c r="L124" s="159">
        <v>0</v>
      </c>
      <c r="M124" s="158"/>
      <c r="N124" s="159">
        <f>ROUND($L$124*$K$124,2)</f>
        <v>0</v>
      </c>
      <c r="O124" s="158"/>
      <c r="P124" s="158"/>
      <c r="Q124" s="158"/>
      <c r="R124" s="19"/>
      <c r="T124" s="105"/>
      <c r="U124" s="24" t="s">
        <v>36</v>
      </c>
      <c r="V124" s="106">
        <v>0.654</v>
      </c>
      <c r="W124" s="106">
        <f>$V$124*$K$124</f>
        <v>5.3955</v>
      </c>
      <c r="X124" s="106">
        <v>0</v>
      </c>
      <c r="Y124" s="106">
        <f>$X$124*$K$124</f>
        <v>0</v>
      </c>
      <c r="Z124" s="106">
        <v>0</v>
      </c>
      <c r="AA124" s="107">
        <f>$Z$124*$K$124</f>
        <v>0</v>
      </c>
      <c r="AR124" s="6" t="s">
        <v>126</v>
      </c>
      <c r="AT124" s="6" t="s">
        <v>122</v>
      </c>
      <c r="AU124" s="6" t="s">
        <v>83</v>
      </c>
      <c r="AY124" s="6" t="s">
        <v>121</v>
      </c>
      <c r="BE124" s="108">
        <f>IF($U$124="základní",$N$124,0)</f>
        <v>0</v>
      </c>
      <c r="BF124" s="108">
        <f>IF($U$124="snížená",$N$124,0)</f>
        <v>0</v>
      </c>
      <c r="BG124" s="108">
        <f>IF($U$124="zákl. přenesená",$N$124,0)</f>
        <v>0</v>
      </c>
      <c r="BH124" s="108">
        <f>IF($U$124="sníž. přenesená",$N$124,0)</f>
        <v>0</v>
      </c>
      <c r="BI124" s="108">
        <f>IF($U$124="nulová",$N$124,0)</f>
        <v>0</v>
      </c>
      <c r="BJ124" s="6" t="s">
        <v>15</v>
      </c>
      <c r="BK124" s="108">
        <f>ROUND($L$124*$K$124,2)</f>
        <v>0</v>
      </c>
      <c r="BL124" s="6" t="s">
        <v>126</v>
      </c>
    </row>
    <row r="125" spans="2:64" s="6" customFormat="1" ht="39" customHeight="1">
      <c r="B125" s="18"/>
      <c r="C125" s="101" t="s">
        <v>129</v>
      </c>
      <c r="D125" s="101" t="s">
        <v>122</v>
      </c>
      <c r="E125" s="102" t="s">
        <v>130</v>
      </c>
      <c r="F125" s="157" t="s">
        <v>131</v>
      </c>
      <c r="G125" s="158"/>
      <c r="H125" s="158"/>
      <c r="I125" s="158"/>
      <c r="J125" s="103" t="s">
        <v>125</v>
      </c>
      <c r="K125" s="104">
        <v>0.9</v>
      </c>
      <c r="L125" s="159">
        <v>0</v>
      </c>
      <c r="M125" s="158"/>
      <c r="N125" s="159">
        <f>ROUND($L$125*$K$125,2)</f>
        <v>0</v>
      </c>
      <c r="O125" s="158"/>
      <c r="P125" s="158"/>
      <c r="Q125" s="158"/>
      <c r="R125" s="19"/>
      <c r="T125" s="105"/>
      <c r="U125" s="24" t="s">
        <v>36</v>
      </c>
      <c r="V125" s="106">
        <v>3.393</v>
      </c>
      <c r="W125" s="106">
        <f>$V$125*$K$125</f>
        <v>3.0537</v>
      </c>
      <c r="X125" s="106">
        <v>0</v>
      </c>
      <c r="Y125" s="106">
        <f>$X$125*$K$125</f>
        <v>0</v>
      </c>
      <c r="Z125" s="106">
        <v>0</v>
      </c>
      <c r="AA125" s="107">
        <f>$Z$125*$K$125</f>
        <v>0</v>
      </c>
      <c r="AR125" s="6" t="s">
        <v>126</v>
      </c>
      <c r="AT125" s="6" t="s">
        <v>122</v>
      </c>
      <c r="AU125" s="6" t="s">
        <v>83</v>
      </c>
      <c r="AY125" s="6" t="s">
        <v>121</v>
      </c>
      <c r="BE125" s="108">
        <f>IF($U$125="základní",$N$125,0)</f>
        <v>0</v>
      </c>
      <c r="BF125" s="108">
        <f>IF($U$125="snížená",$N$125,0)</f>
        <v>0</v>
      </c>
      <c r="BG125" s="108">
        <f>IF($U$125="zákl. přenesená",$N$125,0)</f>
        <v>0</v>
      </c>
      <c r="BH125" s="108">
        <f>IF($U$125="sníž. přenesená",$N$125,0)</f>
        <v>0</v>
      </c>
      <c r="BI125" s="108">
        <f>IF($U$125="nulová",$N$125,0)</f>
        <v>0</v>
      </c>
      <c r="BJ125" s="6" t="s">
        <v>15</v>
      </c>
      <c r="BK125" s="108">
        <f>ROUND($L$125*$K$125,2)</f>
        <v>0</v>
      </c>
      <c r="BL125" s="6" t="s">
        <v>126</v>
      </c>
    </row>
    <row r="126" spans="2:64" s="6" customFormat="1" ht="27" customHeight="1">
      <c r="B126" s="18"/>
      <c r="C126" s="101" t="s">
        <v>126</v>
      </c>
      <c r="D126" s="101" t="s">
        <v>122</v>
      </c>
      <c r="E126" s="102" t="s">
        <v>132</v>
      </c>
      <c r="F126" s="157" t="s">
        <v>133</v>
      </c>
      <c r="G126" s="158"/>
      <c r="H126" s="158"/>
      <c r="I126" s="158"/>
      <c r="J126" s="103" t="s">
        <v>125</v>
      </c>
      <c r="K126" s="104">
        <v>758.3</v>
      </c>
      <c r="L126" s="159">
        <v>0</v>
      </c>
      <c r="M126" s="158"/>
      <c r="N126" s="159">
        <f>ROUND($L$126*$K$126,2)</f>
        <v>0</v>
      </c>
      <c r="O126" s="158"/>
      <c r="P126" s="158"/>
      <c r="Q126" s="158"/>
      <c r="R126" s="19"/>
      <c r="T126" s="105"/>
      <c r="U126" s="24" t="s">
        <v>36</v>
      </c>
      <c r="V126" s="106">
        <v>0.299</v>
      </c>
      <c r="W126" s="106">
        <f>$V$126*$K$126</f>
        <v>226.7317</v>
      </c>
      <c r="X126" s="106">
        <v>0</v>
      </c>
      <c r="Y126" s="106">
        <f>$X$126*$K$126</f>
        <v>0</v>
      </c>
      <c r="Z126" s="106">
        <v>0</v>
      </c>
      <c r="AA126" s="107">
        <f>$Z$126*$K$126</f>
        <v>0</v>
      </c>
      <c r="AR126" s="6" t="s">
        <v>126</v>
      </c>
      <c r="AT126" s="6" t="s">
        <v>122</v>
      </c>
      <c r="AU126" s="6" t="s">
        <v>83</v>
      </c>
      <c r="AY126" s="6" t="s">
        <v>121</v>
      </c>
      <c r="BE126" s="108">
        <f>IF($U$126="základní",$N$126,0)</f>
        <v>0</v>
      </c>
      <c r="BF126" s="108">
        <f>IF($U$126="snížená",$N$126,0)</f>
        <v>0</v>
      </c>
      <c r="BG126" s="108">
        <f>IF($U$126="zákl. přenesená",$N$126,0)</f>
        <v>0</v>
      </c>
      <c r="BH126" s="108">
        <f>IF($U$126="sníž. přenesená",$N$126,0)</f>
        <v>0</v>
      </c>
      <c r="BI126" s="108">
        <f>IF($U$126="nulová",$N$126,0)</f>
        <v>0</v>
      </c>
      <c r="BJ126" s="6" t="s">
        <v>15</v>
      </c>
      <c r="BK126" s="108">
        <f>ROUND($L$126*$K$126,2)</f>
        <v>0</v>
      </c>
      <c r="BL126" s="6" t="s">
        <v>126</v>
      </c>
    </row>
    <row r="127" spans="2:64" s="6" customFormat="1" ht="39" customHeight="1">
      <c r="B127" s="18"/>
      <c r="C127" s="101" t="s">
        <v>134</v>
      </c>
      <c r="D127" s="101" t="s">
        <v>122</v>
      </c>
      <c r="E127" s="102" t="s">
        <v>135</v>
      </c>
      <c r="F127" s="157" t="s">
        <v>136</v>
      </c>
      <c r="G127" s="158"/>
      <c r="H127" s="158"/>
      <c r="I127" s="158"/>
      <c r="J127" s="103" t="s">
        <v>125</v>
      </c>
      <c r="K127" s="104">
        <v>4.95</v>
      </c>
      <c r="L127" s="159">
        <v>0</v>
      </c>
      <c r="M127" s="158"/>
      <c r="N127" s="159">
        <f>ROUND($L$127*$K$127,2)</f>
        <v>0</v>
      </c>
      <c r="O127" s="158"/>
      <c r="P127" s="158"/>
      <c r="Q127" s="158"/>
      <c r="R127" s="19"/>
      <c r="T127" s="105"/>
      <c r="U127" s="24" t="s">
        <v>36</v>
      </c>
      <c r="V127" s="106">
        <v>1.587</v>
      </c>
      <c r="W127" s="106">
        <f>$V$127*$K$127</f>
        <v>7.85565</v>
      </c>
      <c r="X127" s="106">
        <v>0</v>
      </c>
      <c r="Y127" s="106">
        <f>$X$127*$K$127</f>
        <v>0</v>
      </c>
      <c r="Z127" s="106">
        <v>0</v>
      </c>
      <c r="AA127" s="107">
        <f>$Z$127*$K$127</f>
        <v>0</v>
      </c>
      <c r="AR127" s="6" t="s">
        <v>126</v>
      </c>
      <c r="AT127" s="6" t="s">
        <v>122</v>
      </c>
      <c r="AU127" s="6" t="s">
        <v>83</v>
      </c>
      <c r="AY127" s="6" t="s">
        <v>121</v>
      </c>
      <c r="BE127" s="108">
        <f>IF($U$127="základní",$N$127,0)</f>
        <v>0</v>
      </c>
      <c r="BF127" s="108">
        <f>IF($U$127="snížená",$N$127,0)</f>
        <v>0</v>
      </c>
      <c r="BG127" s="108">
        <f>IF($U$127="zákl. přenesená",$N$127,0)</f>
        <v>0</v>
      </c>
      <c r="BH127" s="108">
        <f>IF($U$127="sníž. přenesená",$N$127,0)</f>
        <v>0</v>
      </c>
      <c r="BI127" s="108">
        <f>IF($U$127="nulová",$N$127,0)</f>
        <v>0</v>
      </c>
      <c r="BJ127" s="6" t="s">
        <v>15</v>
      </c>
      <c r="BK127" s="108">
        <f>ROUND($L$127*$K$127,2)</f>
        <v>0</v>
      </c>
      <c r="BL127" s="6" t="s">
        <v>126</v>
      </c>
    </row>
    <row r="128" spans="2:64" s="6" customFormat="1" ht="15.75" customHeight="1">
      <c r="B128" s="18"/>
      <c r="C128" s="109" t="s">
        <v>137</v>
      </c>
      <c r="D128" s="109" t="s">
        <v>138</v>
      </c>
      <c r="E128" s="110" t="s">
        <v>139</v>
      </c>
      <c r="F128" s="160" t="s">
        <v>140</v>
      </c>
      <c r="G128" s="161"/>
      <c r="H128" s="161"/>
      <c r="I128" s="161"/>
      <c r="J128" s="111" t="s">
        <v>141</v>
      </c>
      <c r="K128" s="112">
        <v>9.9</v>
      </c>
      <c r="L128" s="162">
        <v>0</v>
      </c>
      <c r="M128" s="161"/>
      <c r="N128" s="162">
        <f>ROUND($L$128*$K$128,2)</f>
        <v>0</v>
      </c>
      <c r="O128" s="158"/>
      <c r="P128" s="158"/>
      <c r="Q128" s="158"/>
      <c r="R128" s="19"/>
      <c r="T128" s="105"/>
      <c r="U128" s="24" t="s">
        <v>36</v>
      </c>
      <c r="V128" s="106">
        <v>0</v>
      </c>
      <c r="W128" s="106">
        <f>$V$128*$K$128</f>
        <v>0</v>
      </c>
      <c r="X128" s="106">
        <v>1</v>
      </c>
      <c r="Y128" s="106">
        <f>$X$128*$K$128</f>
        <v>9.9</v>
      </c>
      <c r="Z128" s="106">
        <v>0</v>
      </c>
      <c r="AA128" s="107">
        <f>$Z$128*$K$128</f>
        <v>0</v>
      </c>
      <c r="AR128" s="6" t="s">
        <v>142</v>
      </c>
      <c r="AT128" s="6" t="s">
        <v>138</v>
      </c>
      <c r="AU128" s="6" t="s">
        <v>83</v>
      </c>
      <c r="AY128" s="6" t="s">
        <v>121</v>
      </c>
      <c r="BE128" s="108">
        <f>IF($U$128="základní",$N$128,0)</f>
        <v>0</v>
      </c>
      <c r="BF128" s="108">
        <f>IF($U$128="snížená",$N$128,0)</f>
        <v>0</v>
      </c>
      <c r="BG128" s="108">
        <f>IF($U$128="zákl. přenesená",$N$128,0)</f>
        <v>0</v>
      </c>
      <c r="BH128" s="108">
        <f>IF($U$128="sníž. přenesená",$N$128,0)</f>
        <v>0</v>
      </c>
      <c r="BI128" s="108">
        <f>IF($U$128="nulová",$N$128,0)</f>
        <v>0</v>
      </c>
      <c r="BJ128" s="6" t="s">
        <v>15</v>
      </c>
      <c r="BK128" s="108">
        <f>ROUND($L$128*$K$128,2)</f>
        <v>0</v>
      </c>
      <c r="BL128" s="6" t="s">
        <v>126</v>
      </c>
    </row>
    <row r="129" spans="2:64" s="6" customFormat="1" ht="15.75" customHeight="1">
      <c r="B129" s="18"/>
      <c r="C129" s="109" t="s">
        <v>143</v>
      </c>
      <c r="D129" s="109" t="s">
        <v>138</v>
      </c>
      <c r="E129" s="110" t="s">
        <v>144</v>
      </c>
      <c r="F129" s="160" t="s">
        <v>145</v>
      </c>
      <c r="G129" s="161"/>
      <c r="H129" s="161"/>
      <c r="I129" s="161"/>
      <c r="J129" s="111" t="s">
        <v>125</v>
      </c>
      <c r="K129" s="112">
        <v>158.625</v>
      </c>
      <c r="L129" s="162">
        <v>0</v>
      </c>
      <c r="M129" s="161"/>
      <c r="N129" s="162">
        <f>ROUND($L$129*$K$129,2)</f>
        <v>0</v>
      </c>
      <c r="O129" s="158"/>
      <c r="P129" s="158"/>
      <c r="Q129" s="158"/>
      <c r="R129" s="19"/>
      <c r="T129" s="105"/>
      <c r="U129" s="24" t="s">
        <v>36</v>
      </c>
      <c r="V129" s="106">
        <v>0</v>
      </c>
      <c r="W129" s="106">
        <f>$V$129*$K$129</f>
        <v>0</v>
      </c>
      <c r="X129" s="106">
        <v>1</v>
      </c>
      <c r="Y129" s="106">
        <f>$X$129*$K$129</f>
        <v>158.625</v>
      </c>
      <c r="Z129" s="106">
        <v>0</v>
      </c>
      <c r="AA129" s="107">
        <f>$Z$129*$K$129</f>
        <v>0</v>
      </c>
      <c r="AR129" s="6" t="s">
        <v>142</v>
      </c>
      <c r="AT129" s="6" t="s">
        <v>138</v>
      </c>
      <c r="AU129" s="6" t="s">
        <v>83</v>
      </c>
      <c r="AY129" s="6" t="s">
        <v>121</v>
      </c>
      <c r="BE129" s="108">
        <f>IF($U$129="základní",$N$129,0)</f>
        <v>0</v>
      </c>
      <c r="BF129" s="108">
        <f>IF($U$129="snížená",$N$129,0)</f>
        <v>0</v>
      </c>
      <c r="BG129" s="108">
        <f>IF($U$129="zákl. přenesená",$N$129,0)</f>
        <v>0</v>
      </c>
      <c r="BH129" s="108">
        <f>IF($U$129="sníž. přenesená",$N$129,0)</f>
        <v>0</v>
      </c>
      <c r="BI129" s="108">
        <f>IF($U$129="nulová",$N$129,0)</f>
        <v>0</v>
      </c>
      <c r="BJ129" s="6" t="s">
        <v>15</v>
      </c>
      <c r="BK129" s="108">
        <f>ROUND($L$129*$K$129,2)</f>
        <v>0</v>
      </c>
      <c r="BL129" s="6" t="s">
        <v>126</v>
      </c>
    </row>
    <row r="130" spans="2:64" s="6" customFormat="1" ht="15.75" customHeight="1">
      <c r="B130" s="18"/>
      <c r="C130" s="109" t="s">
        <v>142</v>
      </c>
      <c r="D130" s="109" t="s">
        <v>138</v>
      </c>
      <c r="E130" s="110" t="s">
        <v>146</v>
      </c>
      <c r="F130" s="160" t="s">
        <v>147</v>
      </c>
      <c r="G130" s="161"/>
      <c r="H130" s="161"/>
      <c r="I130" s="161"/>
      <c r="J130" s="111" t="s">
        <v>141</v>
      </c>
      <c r="K130" s="112">
        <v>1153.15</v>
      </c>
      <c r="L130" s="162">
        <v>0</v>
      </c>
      <c r="M130" s="161"/>
      <c r="N130" s="162">
        <f>ROUND($L$130*$K$130,2)</f>
        <v>0</v>
      </c>
      <c r="O130" s="158"/>
      <c r="P130" s="158"/>
      <c r="Q130" s="158"/>
      <c r="R130" s="19"/>
      <c r="T130" s="105"/>
      <c r="U130" s="24" t="s">
        <v>36</v>
      </c>
      <c r="V130" s="106">
        <v>0</v>
      </c>
      <c r="W130" s="106">
        <f>$V$130*$K$130</f>
        <v>0</v>
      </c>
      <c r="X130" s="106">
        <v>1</v>
      </c>
      <c r="Y130" s="106">
        <f>$X$130*$K$130</f>
        <v>1153.15</v>
      </c>
      <c r="Z130" s="106">
        <v>0</v>
      </c>
      <c r="AA130" s="107">
        <f>$Z$130*$K$130</f>
        <v>0</v>
      </c>
      <c r="AR130" s="6" t="s">
        <v>142</v>
      </c>
      <c r="AT130" s="6" t="s">
        <v>138</v>
      </c>
      <c r="AU130" s="6" t="s">
        <v>83</v>
      </c>
      <c r="AY130" s="6" t="s">
        <v>121</v>
      </c>
      <c r="BE130" s="108">
        <f>IF($U$130="základní",$N$130,0)</f>
        <v>0</v>
      </c>
      <c r="BF130" s="108">
        <f>IF($U$130="snížená",$N$130,0)</f>
        <v>0</v>
      </c>
      <c r="BG130" s="108">
        <f>IF($U$130="zákl. přenesená",$N$130,0)</f>
        <v>0</v>
      </c>
      <c r="BH130" s="108">
        <f>IF($U$130="sníž. přenesená",$N$130,0)</f>
        <v>0</v>
      </c>
      <c r="BI130" s="108">
        <f>IF($U$130="nulová",$N$130,0)</f>
        <v>0</v>
      </c>
      <c r="BJ130" s="6" t="s">
        <v>15</v>
      </c>
      <c r="BK130" s="108">
        <f>ROUND($L$130*$K$130,2)</f>
        <v>0</v>
      </c>
      <c r="BL130" s="6" t="s">
        <v>126</v>
      </c>
    </row>
    <row r="131" spans="2:64" s="6" customFormat="1" ht="15.75" customHeight="1">
      <c r="B131" s="18"/>
      <c r="C131" s="101" t="s">
        <v>148</v>
      </c>
      <c r="D131" s="101" t="s">
        <v>122</v>
      </c>
      <c r="E131" s="102" t="s">
        <v>149</v>
      </c>
      <c r="F131" s="157" t="s">
        <v>150</v>
      </c>
      <c r="G131" s="158"/>
      <c r="H131" s="158"/>
      <c r="I131" s="158"/>
      <c r="J131" s="103" t="s">
        <v>151</v>
      </c>
      <c r="K131" s="104">
        <v>55</v>
      </c>
      <c r="L131" s="159">
        <v>0</v>
      </c>
      <c r="M131" s="158"/>
      <c r="N131" s="159">
        <f>ROUND($L$131*$K$131,2)</f>
        <v>0</v>
      </c>
      <c r="O131" s="158"/>
      <c r="P131" s="158"/>
      <c r="Q131" s="158"/>
      <c r="R131" s="19"/>
      <c r="T131" s="105"/>
      <c r="U131" s="24" t="s">
        <v>36</v>
      </c>
      <c r="V131" s="106">
        <v>0</v>
      </c>
      <c r="W131" s="106">
        <f>$V$131*$K$131</f>
        <v>0</v>
      </c>
      <c r="X131" s="106">
        <v>0</v>
      </c>
      <c r="Y131" s="106">
        <f>$X$131*$K$131</f>
        <v>0</v>
      </c>
      <c r="Z131" s="106">
        <v>0</v>
      </c>
      <c r="AA131" s="107">
        <f>$Z$131*$K$131</f>
        <v>0</v>
      </c>
      <c r="AR131" s="6" t="s">
        <v>126</v>
      </c>
      <c r="AT131" s="6" t="s">
        <v>122</v>
      </c>
      <c r="AU131" s="6" t="s">
        <v>83</v>
      </c>
      <c r="AY131" s="6" t="s">
        <v>121</v>
      </c>
      <c r="BE131" s="108">
        <f>IF($U$131="základní",$N$131,0)</f>
        <v>0</v>
      </c>
      <c r="BF131" s="108">
        <f>IF($U$131="snížená",$N$131,0)</f>
        <v>0</v>
      </c>
      <c r="BG131" s="108">
        <f>IF($U$131="zákl. přenesená",$N$131,0)</f>
        <v>0</v>
      </c>
      <c r="BH131" s="108">
        <f>IF($U$131="sníž. přenesená",$N$131,0)</f>
        <v>0</v>
      </c>
      <c r="BI131" s="108">
        <f>IF($U$131="nulová",$N$131,0)</f>
        <v>0</v>
      </c>
      <c r="BJ131" s="6" t="s">
        <v>15</v>
      </c>
      <c r="BK131" s="108">
        <f>ROUND($L$131*$K$131,2)</f>
        <v>0</v>
      </c>
      <c r="BL131" s="6" t="s">
        <v>126</v>
      </c>
    </row>
    <row r="132" spans="2:64" s="6" customFormat="1" ht="15.75" customHeight="1">
      <c r="B132" s="18"/>
      <c r="C132" s="101" t="s">
        <v>20</v>
      </c>
      <c r="D132" s="101" t="s">
        <v>122</v>
      </c>
      <c r="E132" s="102" t="s">
        <v>152</v>
      </c>
      <c r="F132" s="157" t="s">
        <v>153</v>
      </c>
      <c r="G132" s="158"/>
      <c r="H132" s="158"/>
      <c r="I132" s="158"/>
      <c r="J132" s="103" t="s">
        <v>154</v>
      </c>
      <c r="K132" s="104">
        <v>750</v>
      </c>
      <c r="L132" s="159">
        <v>0</v>
      </c>
      <c r="M132" s="158"/>
      <c r="N132" s="159">
        <f>ROUND($L$132*$K$132,2)</f>
        <v>0</v>
      </c>
      <c r="O132" s="158"/>
      <c r="P132" s="158"/>
      <c r="Q132" s="158"/>
      <c r="R132" s="19"/>
      <c r="T132" s="105"/>
      <c r="U132" s="24" t="s">
        <v>36</v>
      </c>
      <c r="V132" s="106">
        <v>0.026</v>
      </c>
      <c r="W132" s="106">
        <f>$V$132*$K$132</f>
        <v>19.5</v>
      </c>
      <c r="X132" s="106">
        <v>0</v>
      </c>
      <c r="Y132" s="106">
        <f>$X$132*$K$132</f>
        <v>0</v>
      </c>
      <c r="Z132" s="106">
        <v>0</v>
      </c>
      <c r="AA132" s="107">
        <f>$Z$132*$K$132</f>
        <v>0</v>
      </c>
      <c r="AR132" s="6" t="s">
        <v>126</v>
      </c>
      <c r="AT132" s="6" t="s">
        <v>122</v>
      </c>
      <c r="AU132" s="6" t="s">
        <v>83</v>
      </c>
      <c r="AY132" s="6" t="s">
        <v>121</v>
      </c>
      <c r="BE132" s="108">
        <f>IF($U$132="základní",$N$132,0)</f>
        <v>0</v>
      </c>
      <c r="BF132" s="108">
        <f>IF($U$132="snížená",$N$132,0)</f>
        <v>0</v>
      </c>
      <c r="BG132" s="108">
        <f>IF($U$132="zákl. přenesená",$N$132,0)</f>
        <v>0</v>
      </c>
      <c r="BH132" s="108">
        <f>IF($U$132="sníž. přenesená",$N$132,0)</f>
        <v>0</v>
      </c>
      <c r="BI132" s="108">
        <f>IF($U$132="nulová",$N$132,0)</f>
        <v>0</v>
      </c>
      <c r="BJ132" s="6" t="s">
        <v>15</v>
      </c>
      <c r="BK132" s="108">
        <f>ROUND($L$132*$K$132,2)</f>
        <v>0</v>
      </c>
      <c r="BL132" s="6" t="s">
        <v>126</v>
      </c>
    </row>
    <row r="133" spans="2:64" s="6" customFormat="1" ht="27" customHeight="1">
      <c r="B133" s="18"/>
      <c r="C133" s="101" t="s">
        <v>155</v>
      </c>
      <c r="D133" s="101" t="s">
        <v>122</v>
      </c>
      <c r="E133" s="102" t="s">
        <v>156</v>
      </c>
      <c r="F133" s="157" t="s">
        <v>157</v>
      </c>
      <c r="G133" s="158"/>
      <c r="H133" s="158"/>
      <c r="I133" s="158"/>
      <c r="J133" s="103" t="s">
        <v>154</v>
      </c>
      <c r="K133" s="104">
        <v>750</v>
      </c>
      <c r="L133" s="159">
        <v>0</v>
      </c>
      <c r="M133" s="158"/>
      <c r="N133" s="159">
        <f>ROUND($L$133*$K$133,2)</f>
        <v>0</v>
      </c>
      <c r="O133" s="158"/>
      <c r="P133" s="158"/>
      <c r="Q133" s="158"/>
      <c r="R133" s="19"/>
      <c r="T133" s="105"/>
      <c r="U133" s="24" t="s">
        <v>36</v>
      </c>
      <c r="V133" s="106">
        <v>0.007</v>
      </c>
      <c r="W133" s="106">
        <f>$V$133*$K$133</f>
        <v>5.25</v>
      </c>
      <c r="X133" s="106">
        <v>0</v>
      </c>
      <c r="Y133" s="106">
        <f>$X$133*$K$133</f>
        <v>0</v>
      </c>
      <c r="Z133" s="106">
        <v>0</v>
      </c>
      <c r="AA133" s="107">
        <f>$Z$133*$K$133</f>
        <v>0</v>
      </c>
      <c r="AR133" s="6" t="s">
        <v>126</v>
      </c>
      <c r="AT133" s="6" t="s">
        <v>122</v>
      </c>
      <c r="AU133" s="6" t="s">
        <v>83</v>
      </c>
      <c r="AY133" s="6" t="s">
        <v>121</v>
      </c>
      <c r="BE133" s="108">
        <f>IF($U$133="základní",$N$133,0)</f>
        <v>0</v>
      </c>
      <c r="BF133" s="108">
        <f>IF($U$133="snížená",$N$133,0)</f>
        <v>0</v>
      </c>
      <c r="BG133" s="108">
        <f>IF($U$133="zákl. přenesená",$N$133,0)</f>
        <v>0</v>
      </c>
      <c r="BH133" s="108">
        <f>IF($U$133="sníž. přenesená",$N$133,0)</f>
        <v>0</v>
      </c>
      <c r="BI133" s="108">
        <f>IF($U$133="nulová",$N$133,0)</f>
        <v>0</v>
      </c>
      <c r="BJ133" s="6" t="s">
        <v>15</v>
      </c>
      <c r="BK133" s="108">
        <f>ROUND($L$133*$K$133,2)</f>
        <v>0</v>
      </c>
      <c r="BL133" s="6" t="s">
        <v>126</v>
      </c>
    </row>
    <row r="134" spans="2:64" s="6" customFormat="1" ht="15.75" customHeight="1">
      <c r="B134" s="18"/>
      <c r="C134" s="109" t="s">
        <v>158</v>
      </c>
      <c r="D134" s="109" t="s">
        <v>138</v>
      </c>
      <c r="E134" s="110" t="s">
        <v>159</v>
      </c>
      <c r="F134" s="160" t="s">
        <v>160</v>
      </c>
      <c r="G134" s="161"/>
      <c r="H134" s="161"/>
      <c r="I134" s="161"/>
      <c r="J134" s="111" t="s">
        <v>161</v>
      </c>
      <c r="K134" s="112">
        <v>22.5</v>
      </c>
      <c r="L134" s="162">
        <v>0</v>
      </c>
      <c r="M134" s="161"/>
      <c r="N134" s="162">
        <f>ROUND($L$134*$K$134,2)</f>
        <v>0</v>
      </c>
      <c r="O134" s="158"/>
      <c r="P134" s="158"/>
      <c r="Q134" s="158"/>
      <c r="R134" s="19"/>
      <c r="T134" s="105"/>
      <c r="U134" s="24" t="s">
        <v>36</v>
      </c>
      <c r="V134" s="106">
        <v>0</v>
      </c>
      <c r="W134" s="106">
        <f>$V$134*$K$134</f>
        <v>0</v>
      </c>
      <c r="X134" s="106">
        <v>0.001</v>
      </c>
      <c r="Y134" s="106">
        <f>$X$134*$K$134</f>
        <v>0.0225</v>
      </c>
      <c r="Z134" s="106">
        <v>0</v>
      </c>
      <c r="AA134" s="107">
        <f>$Z$134*$K$134</f>
        <v>0</v>
      </c>
      <c r="AR134" s="6" t="s">
        <v>142</v>
      </c>
      <c r="AT134" s="6" t="s">
        <v>138</v>
      </c>
      <c r="AU134" s="6" t="s">
        <v>83</v>
      </c>
      <c r="AY134" s="6" t="s">
        <v>121</v>
      </c>
      <c r="BE134" s="108">
        <f>IF($U$134="základní",$N$134,0)</f>
        <v>0</v>
      </c>
      <c r="BF134" s="108">
        <f>IF($U$134="snížená",$N$134,0)</f>
        <v>0</v>
      </c>
      <c r="BG134" s="108">
        <f>IF($U$134="zákl. přenesená",$N$134,0)</f>
        <v>0</v>
      </c>
      <c r="BH134" s="108">
        <f>IF($U$134="sníž. přenesená",$N$134,0)</f>
        <v>0</v>
      </c>
      <c r="BI134" s="108">
        <f>IF($U$134="nulová",$N$134,0)</f>
        <v>0</v>
      </c>
      <c r="BJ134" s="6" t="s">
        <v>15</v>
      </c>
      <c r="BK134" s="108">
        <f>ROUND($L$134*$K$134,2)</f>
        <v>0</v>
      </c>
      <c r="BL134" s="6" t="s">
        <v>126</v>
      </c>
    </row>
    <row r="135" spans="2:63" s="91" customFormat="1" ht="30.75" customHeight="1">
      <c r="B135" s="92"/>
      <c r="D135" s="100" t="s">
        <v>94</v>
      </c>
      <c r="N135" s="154">
        <f>$BK$135</f>
        <v>0</v>
      </c>
      <c r="O135" s="153"/>
      <c r="P135" s="153"/>
      <c r="Q135" s="153"/>
      <c r="R135" s="95"/>
      <c r="T135" s="96"/>
      <c r="W135" s="97">
        <f>$W$136</f>
        <v>0.5256</v>
      </c>
      <c r="Y135" s="97">
        <f>$Y$136</f>
        <v>2.030706</v>
      </c>
      <c r="AA135" s="98">
        <f>$AA$136</f>
        <v>0</v>
      </c>
      <c r="AR135" s="94" t="s">
        <v>15</v>
      </c>
      <c r="AT135" s="94" t="s">
        <v>70</v>
      </c>
      <c r="AU135" s="94" t="s">
        <v>15</v>
      </c>
      <c r="AY135" s="94" t="s">
        <v>121</v>
      </c>
      <c r="BK135" s="99">
        <f>$BK$136</f>
        <v>0</v>
      </c>
    </row>
    <row r="136" spans="2:64" s="6" customFormat="1" ht="15.75" customHeight="1">
      <c r="B136" s="18"/>
      <c r="C136" s="101" t="s">
        <v>162</v>
      </c>
      <c r="D136" s="101" t="s">
        <v>122</v>
      </c>
      <c r="E136" s="102" t="s">
        <v>163</v>
      </c>
      <c r="F136" s="157" t="s">
        <v>164</v>
      </c>
      <c r="G136" s="158"/>
      <c r="H136" s="158"/>
      <c r="I136" s="158"/>
      <c r="J136" s="103" t="s">
        <v>125</v>
      </c>
      <c r="K136" s="104">
        <v>0.9</v>
      </c>
      <c r="L136" s="159">
        <v>0</v>
      </c>
      <c r="M136" s="158"/>
      <c r="N136" s="159">
        <f>ROUND($L$136*$K$136,2)</f>
        <v>0</v>
      </c>
      <c r="O136" s="158"/>
      <c r="P136" s="158"/>
      <c r="Q136" s="158"/>
      <c r="R136" s="19"/>
      <c r="T136" s="105"/>
      <c r="U136" s="24" t="s">
        <v>36</v>
      </c>
      <c r="V136" s="106">
        <v>0.584</v>
      </c>
      <c r="W136" s="106">
        <f>$V$136*$K$136</f>
        <v>0.5256</v>
      </c>
      <c r="X136" s="106">
        <v>2.25634</v>
      </c>
      <c r="Y136" s="106">
        <f>$X$136*$K$136</f>
        <v>2.030706</v>
      </c>
      <c r="Z136" s="106">
        <v>0</v>
      </c>
      <c r="AA136" s="107">
        <f>$Z$136*$K$136</f>
        <v>0</v>
      </c>
      <c r="AR136" s="6" t="s">
        <v>126</v>
      </c>
      <c r="AT136" s="6" t="s">
        <v>122</v>
      </c>
      <c r="AU136" s="6" t="s">
        <v>83</v>
      </c>
      <c r="AY136" s="6" t="s">
        <v>121</v>
      </c>
      <c r="BE136" s="108">
        <f>IF($U$136="základní",$N$136,0)</f>
        <v>0</v>
      </c>
      <c r="BF136" s="108">
        <f>IF($U$136="snížená",$N$136,0)</f>
        <v>0</v>
      </c>
      <c r="BG136" s="108">
        <f>IF($U$136="zákl. přenesená",$N$136,0)</f>
        <v>0</v>
      </c>
      <c r="BH136" s="108">
        <f>IF($U$136="sníž. přenesená",$N$136,0)</f>
        <v>0</v>
      </c>
      <c r="BI136" s="108">
        <f>IF($U$136="nulová",$N$136,0)</f>
        <v>0</v>
      </c>
      <c r="BJ136" s="6" t="s">
        <v>15</v>
      </c>
      <c r="BK136" s="108">
        <f>ROUND($L$136*$K$136,2)</f>
        <v>0</v>
      </c>
      <c r="BL136" s="6" t="s">
        <v>126</v>
      </c>
    </row>
    <row r="137" spans="2:63" s="91" customFormat="1" ht="30.75" customHeight="1">
      <c r="B137" s="92"/>
      <c r="D137" s="100" t="s">
        <v>95</v>
      </c>
      <c r="N137" s="154">
        <f>$BK$137</f>
        <v>0</v>
      </c>
      <c r="O137" s="153"/>
      <c r="P137" s="153"/>
      <c r="Q137" s="153"/>
      <c r="R137" s="95"/>
      <c r="T137" s="96"/>
      <c r="W137" s="97">
        <f>$W$138</f>
        <v>6.686</v>
      </c>
      <c r="Y137" s="97">
        <f>$Y$138</f>
        <v>2.33887</v>
      </c>
      <c r="AA137" s="98">
        <f>$AA$138</f>
        <v>0</v>
      </c>
      <c r="AR137" s="94" t="s">
        <v>15</v>
      </c>
      <c r="AT137" s="94" t="s">
        <v>70</v>
      </c>
      <c r="AU137" s="94" t="s">
        <v>15</v>
      </c>
      <c r="AY137" s="94" t="s">
        <v>121</v>
      </c>
      <c r="BK137" s="99">
        <f>$BK$138</f>
        <v>0</v>
      </c>
    </row>
    <row r="138" spans="2:64" s="6" customFormat="1" ht="39" customHeight="1">
      <c r="B138" s="18"/>
      <c r="C138" s="101" t="s">
        <v>165</v>
      </c>
      <c r="D138" s="101" t="s">
        <v>122</v>
      </c>
      <c r="E138" s="102" t="s">
        <v>166</v>
      </c>
      <c r="F138" s="157" t="s">
        <v>167</v>
      </c>
      <c r="G138" s="158"/>
      <c r="H138" s="158"/>
      <c r="I138" s="158"/>
      <c r="J138" s="103" t="s">
        <v>168</v>
      </c>
      <c r="K138" s="104">
        <v>1</v>
      </c>
      <c r="L138" s="159">
        <v>0</v>
      </c>
      <c r="M138" s="158"/>
      <c r="N138" s="159">
        <f>ROUND($L$138*$K$138,2)</f>
        <v>0</v>
      </c>
      <c r="O138" s="158"/>
      <c r="P138" s="158"/>
      <c r="Q138" s="158"/>
      <c r="R138" s="19"/>
      <c r="T138" s="105"/>
      <c r="U138" s="24" t="s">
        <v>36</v>
      </c>
      <c r="V138" s="106">
        <v>6.686</v>
      </c>
      <c r="W138" s="106">
        <f>$V$138*$K$138</f>
        <v>6.686</v>
      </c>
      <c r="X138" s="106">
        <v>2.33887</v>
      </c>
      <c r="Y138" s="106">
        <f>$X$138*$K$138</f>
        <v>2.33887</v>
      </c>
      <c r="Z138" s="106">
        <v>0</v>
      </c>
      <c r="AA138" s="107">
        <f>$Z$138*$K$138</f>
        <v>0</v>
      </c>
      <c r="AR138" s="6" t="s">
        <v>126</v>
      </c>
      <c r="AT138" s="6" t="s">
        <v>122</v>
      </c>
      <c r="AU138" s="6" t="s">
        <v>83</v>
      </c>
      <c r="AY138" s="6" t="s">
        <v>121</v>
      </c>
      <c r="BE138" s="108">
        <f>IF($U$138="základní",$N$138,0)</f>
        <v>0</v>
      </c>
      <c r="BF138" s="108">
        <f>IF($U$138="snížená",$N$138,0)</f>
        <v>0</v>
      </c>
      <c r="BG138" s="108">
        <f>IF($U$138="zákl. přenesená",$N$138,0)</f>
        <v>0</v>
      </c>
      <c r="BH138" s="108">
        <f>IF($U$138="sníž. přenesená",$N$138,0)</f>
        <v>0</v>
      </c>
      <c r="BI138" s="108">
        <f>IF($U$138="nulová",$N$138,0)</f>
        <v>0</v>
      </c>
      <c r="BJ138" s="6" t="s">
        <v>15</v>
      </c>
      <c r="BK138" s="108">
        <f>ROUND($L$138*$K$138,2)</f>
        <v>0</v>
      </c>
      <c r="BL138" s="6" t="s">
        <v>126</v>
      </c>
    </row>
    <row r="139" spans="2:63" s="91" customFormat="1" ht="30.75" customHeight="1">
      <c r="B139" s="92"/>
      <c r="D139" s="100" t="s">
        <v>96</v>
      </c>
      <c r="N139" s="154">
        <f>$BK$139</f>
        <v>0</v>
      </c>
      <c r="O139" s="153"/>
      <c r="P139" s="153"/>
      <c r="Q139" s="153"/>
      <c r="R139" s="95"/>
      <c r="T139" s="96"/>
      <c r="W139" s="97">
        <f>$W$140</f>
        <v>2.79675</v>
      </c>
      <c r="Y139" s="97">
        <f>$Y$140</f>
        <v>0</v>
      </c>
      <c r="AA139" s="98">
        <f>$AA$140</f>
        <v>0</v>
      </c>
      <c r="AR139" s="94" t="s">
        <v>15</v>
      </c>
      <c r="AT139" s="94" t="s">
        <v>70</v>
      </c>
      <c r="AU139" s="94" t="s">
        <v>15</v>
      </c>
      <c r="AY139" s="94" t="s">
        <v>121</v>
      </c>
      <c r="BK139" s="99">
        <f>$BK$140</f>
        <v>0</v>
      </c>
    </row>
    <row r="140" spans="2:64" s="6" customFormat="1" ht="27" customHeight="1">
      <c r="B140" s="18"/>
      <c r="C140" s="101" t="s">
        <v>8</v>
      </c>
      <c r="D140" s="101" t="s">
        <v>122</v>
      </c>
      <c r="E140" s="102" t="s">
        <v>169</v>
      </c>
      <c r="F140" s="157" t="s">
        <v>170</v>
      </c>
      <c r="G140" s="158"/>
      <c r="H140" s="158"/>
      <c r="I140" s="158"/>
      <c r="J140" s="103" t="s">
        <v>125</v>
      </c>
      <c r="K140" s="104">
        <v>1.65</v>
      </c>
      <c r="L140" s="159">
        <v>0</v>
      </c>
      <c r="M140" s="158"/>
      <c r="N140" s="159">
        <f>ROUND($L$140*$K$140,2)</f>
        <v>0</v>
      </c>
      <c r="O140" s="158"/>
      <c r="P140" s="158"/>
      <c r="Q140" s="158"/>
      <c r="R140" s="19"/>
      <c r="T140" s="105"/>
      <c r="U140" s="24" t="s">
        <v>36</v>
      </c>
      <c r="V140" s="106">
        <v>1.695</v>
      </c>
      <c r="W140" s="106">
        <f>$V$140*$K$140</f>
        <v>2.79675</v>
      </c>
      <c r="X140" s="106">
        <v>0</v>
      </c>
      <c r="Y140" s="106">
        <f>$X$140*$K$140</f>
        <v>0</v>
      </c>
      <c r="Z140" s="106">
        <v>0</v>
      </c>
      <c r="AA140" s="107">
        <f>$Z$140*$K$140</f>
        <v>0</v>
      </c>
      <c r="AR140" s="6" t="s">
        <v>126</v>
      </c>
      <c r="AT140" s="6" t="s">
        <v>122</v>
      </c>
      <c r="AU140" s="6" t="s">
        <v>83</v>
      </c>
      <c r="AY140" s="6" t="s">
        <v>121</v>
      </c>
      <c r="BE140" s="108">
        <f>IF($U$140="základní",$N$140,0)</f>
        <v>0</v>
      </c>
      <c r="BF140" s="108">
        <f>IF($U$140="snížená",$N$140,0)</f>
        <v>0</v>
      </c>
      <c r="BG140" s="108">
        <f>IF($U$140="zákl. přenesená",$N$140,0)</f>
        <v>0</v>
      </c>
      <c r="BH140" s="108">
        <f>IF($U$140="sníž. přenesená",$N$140,0)</f>
        <v>0</v>
      </c>
      <c r="BI140" s="108">
        <f>IF($U$140="nulová",$N$140,0)</f>
        <v>0</v>
      </c>
      <c r="BJ140" s="6" t="s">
        <v>15</v>
      </c>
      <c r="BK140" s="108">
        <f>ROUND($L$140*$K$140,2)</f>
        <v>0</v>
      </c>
      <c r="BL140" s="6" t="s">
        <v>126</v>
      </c>
    </row>
    <row r="141" spans="2:63" s="91" customFormat="1" ht="30.75" customHeight="1">
      <c r="B141" s="92"/>
      <c r="D141" s="100" t="s">
        <v>97</v>
      </c>
      <c r="N141" s="154">
        <f>$BK$141</f>
        <v>0</v>
      </c>
      <c r="O141" s="153"/>
      <c r="P141" s="153"/>
      <c r="Q141" s="153"/>
      <c r="R141" s="95"/>
      <c r="T141" s="96"/>
      <c r="W141" s="97">
        <f>$W$142</f>
        <v>0</v>
      </c>
      <c r="Y141" s="97">
        <f>$Y$142</f>
        <v>0</v>
      </c>
      <c r="AA141" s="98">
        <f>$AA$142</f>
        <v>0</v>
      </c>
      <c r="AR141" s="94" t="s">
        <v>15</v>
      </c>
      <c r="AT141" s="94" t="s">
        <v>70</v>
      </c>
      <c r="AU141" s="94" t="s">
        <v>15</v>
      </c>
      <c r="AY141" s="94" t="s">
        <v>121</v>
      </c>
      <c r="BK141" s="99">
        <f>$BK$142</f>
        <v>0</v>
      </c>
    </row>
    <row r="142" spans="2:64" s="6" customFormat="1" ht="15.75" customHeight="1">
      <c r="B142" s="18"/>
      <c r="C142" s="101" t="s">
        <v>171</v>
      </c>
      <c r="D142" s="101" t="s">
        <v>122</v>
      </c>
      <c r="E142" s="102" t="s">
        <v>172</v>
      </c>
      <c r="F142" s="157" t="s">
        <v>173</v>
      </c>
      <c r="G142" s="158"/>
      <c r="H142" s="158"/>
      <c r="I142" s="158"/>
      <c r="J142" s="103" t="s">
        <v>174</v>
      </c>
      <c r="K142" s="104">
        <v>1</v>
      </c>
      <c r="L142" s="159">
        <v>0</v>
      </c>
      <c r="M142" s="158"/>
      <c r="N142" s="159">
        <f>ROUND($L$142*$K$142,2)</f>
        <v>0</v>
      </c>
      <c r="O142" s="158"/>
      <c r="P142" s="158"/>
      <c r="Q142" s="158"/>
      <c r="R142" s="19"/>
      <c r="T142" s="105"/>
      <c r="U142" s="24" t="s">
        <v>36</v>
      </c>
      <c r="V142" s="106">
        <v>0</v>
      </c>
      <c r="W142" s="106">
        <f>$V$142*$K$142</f>
        <v>0</v>
      </c>
      <c r="X142" s="106">
        <v>0</v>
      </c>
      <c r="Y142" s="106">
        <f>$X$142*$K$142</f>
        <v>0</v>
      </c>
      <c r="Z142" s="106">
        <v>0</v>
      </c>
      <c r="AA142" s="107">
        <f>$Z$142*$K$142</f>
        <v>0</v>
      </c>
      <c r="AR142" s="6" t="s">
        <v>126</v>
      </c>
      <c r="AT142" s="6" t="s">
        <v>122</v>
      </c>
      <c r="AU142" s="6" t="s">
        <v>83</v>
      </c>
      <c r="AY142" s="6" t="s">
        <v>121</v>
      </c>
      <c r="BE142" s="108">
        <f>IF($U$142="základní",$N$142,0)</f>
        <v>0</v>
      </c>
      <c r="BF142" s="108">
        <f>IF($U$142="snížená",$N$142,0)</f>
        <v>0</v>
      </c>
      <c r="BG142" s="108">
        <f>IF($U$142="zákl. přenesená",$N$142,0)</f>
        <v>0</v>
      </c>
      <c r="BH142" s="108">
        <f>IF($U$142="sníž. přenesená",$N$142,0)</f>
        <v>0</v>
      </c>
      <c r="BI142" s="108">
        <f>IF($U$142="nulová",$N$142,0)</f>
        <v>0</v>
      </c>
      <c r="BJ142" s="6" t="s">
        <v>15</v>
      </c>
      <c r="BK142" s="108">
        <f>ROUND($L$142*$K$142,2)</f>
        <v>0</v>
      </c>
      <c r="BL142" s="6" t="s">
        <v>126</v>
      </c>
    </row>
    <row r="143" spans="2:63" s="91" customFormat="1" ht="30.75" customHeight="1">
      <c r="B143" s="92"/>
      <c r="D143" s="100" t="s">
        <v>98</v>
      </c>
      <c r="N143" s="154">
        <f>$BK$143</f>
        <v>0</v>
      </c>
      <c r="O143" s="153"/>
      <c r="P143" s="153"/>
      <c r="Q143" s="153"/>
      <c r="R143" s="95"/>
      <c r="T143" s="96"/>
      <c r="W143" s="97">
        <f>$W$144+SUM($W$145:$W$147)</f>
        <v>1049.0384799999997</v>
      </c>
      <c r="Y143" s="97">
        <f>$Y$144+SUM($Y$145:$Y$147)</f>
        <v>0</v>
      </c>
      <c r="AA143" s="98">
        <f>$AA$144+SUM($AA$145:$AA$147)</f>
        <v>1374.92424</v>
      </c>
      <c r="AR143" s="94" t="s">
        <v>15</v>
      </c>
      <c r="AT143" s="94" t="s">
        <v>70</v>
      </c>
      <c r="AU143" s="94" t="s">
        <v>15</v>
      </c>
      <c r="AY143" s="94" t="s">
        <v>121</v>
      </c>
      <c r="BK143" s="99">
        <f>$BK$144+SUM($BK$145:$BK$147)</f>
        <v>0</v>
      </c>
    </row>
    <row r="144" spans="2:64" s="6" customFormat="1" ht="27" customHeight="1">
      <c r="B144" s="18"/>
      <c r="C144" s="101" t="s">
        <v>175</v>
      </c>
      <c r="D144" s="101" t="s">
        <v>122</v>
      </c>
      <c r="E144" s="102" t="s">
        <v>176</v>
      </c>
      <c r="F144" s="157" t="s">
        <v>177</v>
      </c>
      <c r="G144" s="158"/>
      <c r="H144" s="158"/>
      <c r="I144" s="158"/>
      <c r="J144" s="103" t="s">
        <v>125</v>
      </c>
      <c r="K144" s="104">
        <v>1.35</v>
      </c>
      <c r="L144" s="159">
        <v>0</v>
      </c>
      <c r="M144" s="158"/>
      <c r="N144" s="159">
        <f>ROUND($L$144*$K$144,2)</f>
        <v>0</v>
      </c>
      <c r="O144" s="158"/>
      <c r="P144" s="158"/>
      <c r="Q144" s="158"/>
      <c r="R144" s="19"/>
      <c r="T144" s="105"/>
      <c r="U144" s="24" t="s">
        <v>36</v>
      </c>
      <c r="V144" s="106">
        <v>4.035</v>
      </c>
      <c r="W144" s="106">
        <f>$V$144*$K$144</f>
        <v>5.44725</v>
      </c>
      <c r="X144" s="106">
        <v>0</v>
      </c>
      <c r="Y144" s="106">
        <f>$X$144*$K$144</f>
        <v>0</v>
      </c>
      <c r="Z144" s="106">
        <v>1.8</v>
      </c>
      <c r="AA144" s="107">
        <f>$Z$144*$K$144</f>
        <v>2.43</v>
      </c>
      <c r="AR144" s="6" t="s">
        <v>126</v>
      </c>
      <c r="AT144" s="6" t="s">
        <v>122</v>
      </c>
      <c r="AU144" s="6" t="s">
        <v>83</v>
      </c>
      <c r="AY144" s="6" t="s">
        <v>121</v>
      </c>
      <c r="BE144" s="108">
        <f>IF($U$144="základní",$N$144,0)</f>
        <v>0</v>
      </c>
      <c r="BF144" s="108">
        <f>IF($U$144="snížená",$N$144,0)</f>
        <v>0</v>
      </c>
      <c r="BG144" s="108">
        <f>IF($U$144="zákl. přenesená",$N$144,0)</f>
        <v>0</v>
      </c>
      <c r="BH144" s="108">
        <f>IF($U$144="sníž. přenesená",$N$144,0)</f>
        <v>0</v>
      </c>
      <c r="BI144" s="108">
        <f>IF($U$144="nulová",$N$144,0)</f>
        <v>0</v>
      </c>
      <c r="BJ144" s="6" t="s">
        <v>15</v>
      </c>
      <c r="BK144" s="108">
        <f>ROUND($L$144*$K$144,2)</f>
        <v>0</v>
      </c>
      <c r="BL144" s="6" t="s">
        <v>126</v>
      </c>
    </row>
    <row r="145" spans="2:64" s="6" customFormat="1" ht="27" customHeight="1">
      <c r="B145" s="18"/>
      <c r="C145" s="101" t="s">
        <v>178</v>
      </c>
      <c r="D145" s="101" t="s">
        <v>122</v>
      </c>
      <c r="E145" s="102" t="s">
        <v>179</v>
      </c>
      <c r="F145" s="157" t="s">
        <v>180</v>
      </c>
      <c r="G145" s="158"/>
      <c r="H145" s="158"/>
      <c r="I145" s="158"/>
      <c r="J145" s="103" t="s">
        <v>125</v>
      </c>
      <c r="K145" s="104">
        <v>852.972</v>
      </c>
      <c r="L145" s="159">
        <v>0</v>
      </c>
      <c r="M145" s="158"/>
      <c r="N145" s="159">
        <f>ROUND($L$145*$K$145,2)</f>
        <v>0</v>
      </c>
      <c r="O145" s="158"/>
      <c r="P145" s="158"/>
      <c r="Q145" s="158"/>
      <c r="R145" s="19"/>
      <c r="T145" s="105"/>
      <c r="U145" s="24" t="s">
        <v>36</v>
      </c>
      <c r="V145" s="106">
        <v>0.371</v>
      </c>
      <c r="W145" s="106">
        <f>$V$145*$K$145</f>
        <v>316.452612</v>
      </c>
      <c r="X145" s="106">
        <v>0</v>
      </c>
      <c r="Y145" s="106">
        <f>$X$145*$K$145</f>
        <v>0</v>
      </c>
      <c r="Z145" s="106">
        <v>0.65</v>
      </c>
      <c r="AA145" s="107">
        <f>$Z$145*$K$145</f>
        <v>554.4318</v>
      </c>
      <c r="AR145" s="6" t="s">
        <v>126</v>
      </c>
      <c r="AT145" s="6" t="s">
        <v>122</v>
      </c>
      <c r="AU145" s="6" t="s">
        <v>83</v>
      </c>
      <c r="AY145" s="6" t="s">
        <v>121</v>
      </c>
      <c r="BE145" s="108">
        <f>IF($U$145="základní",$N$145,0)</f>
        <v>0</v>
      </c>
      <c r="BF145" s="108">
        <f>IF($U$145="snížená",$N$145,0)</f>
        <v>0</v>
      </c>
      <c r="BG145" s="108">
        <f>IF($U$145="zákl. přenesená",$N$145,0)</f>
        <v>0</v>
      </c>
      <c r="BH145" s="108">
        <f>IF($U$145="sníž. přenesená",$N$145,0)</f>
        <v>0</v>
      </c>
      <c r="BI145" s="108">
        <f>IF($U$145="nulová",$N$145,0)</f>
        <v>0</v>
      </c>
      <c r="BJ145" s="6" t="s">
        <v>15</v>
      </c>
      <c r="BK145" s="108">
        <f>ROUND($L$145*$K$145,2)</f>
        <v>0</v>
      </c>
      <c r="BL145" s="6" t="s">
        <v>126</v>
      </c>
    </row>
    <row r="146" spans="2:64" s="6" customFormat="1" ht="27" customHeight="1">
      <c r="B146" s="18"/>
      <c r="C146" s="101" t="s">
        <v>181</v>
      </c>
      <c r="D146" s="101" t="s">
        <v>122</v>
      </c>
      <c r="E146" s="102" t="s">
        <v>182</v>
      </c>
      <c r="F146" s="157" t="s">
        <v>183</v>
      </c>
      <c r="G146" s="158"/>
      <c r="H146" s="158"/>
      <c r="I146" s="158"/>
      <c r="J146" s="103" t="s">
        <v>125</v>
      </c>
      <c r="K146" s="104">
        <v>1048.798</v>
      </c>
      <c r="L146" s="159">
        <v>0</v>
      </c>
      <c r="M146" s="158"/>
      <c r="N146" s="159">
        <f>ROUND($L$146*$K$146,2)</f>
        <v>0</v>
      </c>
      <c r="O146" s="158"/>
      <c r="P146" s="158"/>
      <c r="Q146" s="158"/>
      <c r="R146" s="19"/>
      <c r="T146" s="105"/>
      <c r="U146" s="24" t="s">
        <v>36</v>
      </c>
      <c r="V146" s="106">
        <v>0.572</v>
      </c>
      <c r="W146" s="106">
        <f>$V$146*$K$146</f>
        <v>599.9124559999999</v>
      </c>
      <c r="X146" s="106">
        <v>0</v>
      </c>
      <c r="Y146" s="106">
        <f>$X$146*$K$146</f>
        <v>0</v>
      </c>
      <c r="Z146" s="106">
        <v>0.78</v>
      </c>
      <c r="AA146" s="107">
        <f>$Z$146*$K$146</f>
        <v>818.06244</v>
      </c>
      <c r="AR146" s="6" t="s">
        <v>184</v>
      </c>
      <c r="AT146" s="6" t="s">
        <v>122</v>
      </c>
      <c r="AU146" s="6" t="s">
        <v>83</v>
      </c>
      <c r="AY146" s="6" t="s">
        <v>121</v>
      </c>
      <c r="BE146" s="108">
        <f>IF($U$146="základní",$N$146,0)</f>
        <v>0</v>
      </c>
      <c r="BF146" s="108">
        <f>IF($U$146="snížená",$N$146,0)</f>
        <v>0</v>
      </c>
      <c r="BG146" s="108">
        <f>IF($U$146="zákl. přenesená",$N$146,0)</f>
        <v>0</v>
      </c>
      <c r="BH146" s="108">
        <f>IF($U$146="sníž. přenesená",$N$146,0)</f>
        <v>0</v>
      </c>
      <c r="BI146" s="108">
        <f>IF($U$146="nulová",$N$146,0)</f>
        <v>0</v>
      </c>
      <c r="BJ146" s="6" t="s">
        <v>15</v>
      </c>
      <c r="BK146" s="108">
        <f>ROUND($L$146*$K$146,2)</f>
        <v>0</v>
      </c>
      <c r="BL146" s="6" t="s">
        <v>184</v>
      </c>
    </row>
    <row r="147" spans="2:63" s="91" customFormat="1" ht="23.25" customHeight="1">
      <c r="B147" s="92"/>
      <c r="D147" s="100" t="s">
        <v>99</v>
      </c>
      <c r="N147" s="154">
        <f>$BK$147</f>
        <v>0</v>
      </c>
      <c r="O147" s="153"/>
      <c r="P147" s="153"/>
      <c r="Q147" s="153"/>
      <c r="R147" s="95"/>
      <c r="T147" s="96"/>
      <c r="W147" s="97">
        <f>SUM($W$148:$W$151)</f>
        <v>127.226162</v>
      </c>
      <c r="Y147" s="97">
        <f>SUM($Y$148:$Y$151)</f>
        <v>0</v>
      </c>
      <c r="AA147" s="98">
        <f>SUM($AA$148:$AA$151)</f>
        <v>0</v>
      </c>
      <c r="AR147" s="94" t="s">
        <v>15</v>
      </c>
      <c r="AT147" s="94" t="s">
        <v>70</v>
      </c>
      <c r="AU147" s="94" t="s">
        <v>83</v>
      </c>
      <c r="AY147" s="94" t="s">
        <v>121</v>
      </c>
      <c r="BK147" s="99">
        <f>SUM($BK$148:$BK$151)</f>
        <v>0</v>
      </c>
    </row>
    <row r="148" spans="2:64" s="6" customFormat="1" ht="27" customHeight="1">
      <c r="B148" s="18"/>
      <c r="C148" s="101" t="s">
        <v>185</v>
      </c>
      <c r="D148" s="101" t="s">
        <v>122</v>
      </c>
      <c r="E148" s="102" t="s">
        <v>186</v>
      </c>
      <c r="F148" s="157" t="s">
        <v>187</v>
      </c>
      <c r="G148" s="158"/>
      <c r="H148" s="158"/>
      <c r="I148" s="158"/>
      <c r="J148" s="103" t="s">
        <v>141</v>
      </c>
      <c r="K148" s="104">
        <v>556.862</v>
      </c>
      <c r="L148" s="159">
        <v>0</v>
      </c>
      <c r="M148" s="158"/>
      <c r="N148" s="159">
        <f>ROUND($L$148*$K$148,2)</f>
        <v>0</v>
      </c>
      <c r="O148" s="158"/>
      <c r="P148" s="158"/>
      <c r="Q148" s="158"/>
      <c r="R148" s="19"/>
      <c r="T148" s="105"/>
      <c r="U148" s="24" t="s">
        <v>36</v>
      </c>
      <c r="V148" s="106">
        <v>0.091</v>
      </c>
      <c r="W148" s="106">
        <f>$V$148*$K$148</f>
        <v>50.674442</v>
      </c>
      <c r="X148" s="106">
        <v>0</v>
      </c>
      <c r="Y148" s="106">
        <f>$X$148*$K$148</f>
        <v>0</v>
      </c>
      <c r="Z148" s="106">
        <v>0</v>
      </c>
      <c r="AA148" s="107">
        <f>$Z$148*$K$148</f>
        <v>0</v>
      </c>
      <c r="AR148" s="6" t="s">
        <v>126</v>
      </c>
      <c r="AT148" s="6" t="s">
        <v>122</v>
      </c>
      <c r="AU148" s="6" t="s">
        <v>129</v>
      </c>
      <c r="AY148" s="6" t="s">
        <v>121</v>
      </c>
      <c r="BE148" s="108">
        <f>IF($U$148="základní",$N$148,0)</f>
        <v>0</v>
      </c>
      <c r="BF148" s="108">
        <f>IF($U$148="snížená",$N$148,0)</f>
        <v>0</v>
      </c>
      <c r="BG148" s="108">
        <f>IF($U$148="zákl. přenesená",$N$148,0)</f>
        <v>0</v>
      </c>
      <c r="BH148" s="108">
        <f>IF($U$148="sníž. přenesená",$N$148,0)</f>
        <v>0</v>
      </c>
      <c r="BI148" s="108">
        <f>IF($U$148="nulová",$N$148,0)</f>
        <v>0</v>
      </c>
      <c r="BJ148" s="6" t="s">
        <v>15</v>
      </c>
      <c r="BK148" s="108">
        <f>ROUND($L$148*$K$148,2)</f>
        <v>0</v>
      </c>
      <c r="BL148" s="6" t="s">
        <v>126</v>
      </c>
    </row>
    <row r="149" spans="2:64" s="6" customFormat="1" ht="27" customHeight="1">
      <c r="B149" s="18"/>
      <c r="C149" s="101" t="s">
        <v>7</v>
      </c>
      <c r="D149" s="101" t="s">
        <v>122</v>
      </c>
      <c r="E149" s="102" t="s">
        <v>188</v>
      </c>
      <c r="F149" s="157" t="s">
        <v>189</v>
      </c>
      <c r="G149" s="158"/>
      <c r="H149" s="158"/>
      <c r="I149" s="158"/>
      <c r="J149" s="103" t="s">
        <v>141</v>
      </c>
      <c r="K149" s="104">
        <v>11137.24</v>
      </c>
      <c r="L149" s="159">
        <v>0</v>
      </c>
      <c r="M149" s="158"/>
      <c r="N149" s="159">
        <f>ROUND($L$149*$K$149,2)</f>
        <v>0</v>
      </c>
      <c r="O149" s="158"/>
      <c r="P149" s="158"/>
      <c r="Q149" s="158"/>
      <c r="R149" s="19"/>
      <c r="T149" s="105"/>
      <c r="U149" s="24" t="s">
        <v>36</v>
      </c>
      <c r="V149" s="106">
        <v>0.003</v>
      </c>
      <c r="W149" s="106">
        <f>$V$149*$K$149</f>
        <v>33.41172</v>
      </c>
      <c r="X149" s="106">
        <v>0</v>
      </c>
      <c r="Y149" s="106">
        <f>$X$149*$K$149</f>
        <v>0</v>
      </c>
      <c r="Z149" s="106">
        <v>0</v>
      </c>
      <c r="AA149" s="107">
        <f>$Z$149*$K$149</f>
        <v>0</v>
      </c>
      <c r="AR149" s="6" t="s">
        <v>126</v>
      </c>
      <c r="AT149" s="6" t="s">
        <v>122</v>
      </c>
      <c r="AU149" s="6" t="s">
        <v>129</v>
      </c>
      <c r="AY149" s="6" t="s">
        <v>121</v>
      </c>
      <c r="BE149" s="108">
        <f>IF($U$149="základní",$N$149,0)</f>
        <v>0</v>
      </c>
      <c r="BF149" s="108">
        <f>IF($U$149="snížená",$N$149,0)</f>
        <v>0</v>
      </c>
      <c r="BG149" s="108">
        <f>IF($U$149="zákl. přenesená",$N$149,0)</f>
        <v>0</v>
      </c>
      <c r="BH149" s="108">
        <f>IF($U$149="sníž. přenesená",$N$149,0)</f>
        <v>0</v>
      </c>
      <c r="BI149" s="108">
        <f>IF($U$149="nulová",$N$149,0)</f>
        <v>0</v>
      </c>
      <c r="BJ149" s="6" t="s">
        <v>15</v>
      </c>
      <c r="BK149" s="108">
        <f>ROUND($L$149*$K$149,2)</f>
        <v>0</v>
      </c>
      <c r="BL149" s="6" t="s">
        <v>126</v>
      </c>
    </row>
    <row r="150" spans="2:64" s="6" customFormat="1" ht="27" customHeight="1">
      <c r="B150" s="18"/>
      <c r="C150" s="101" t="s">
        <v>190</v>
      </c>
      <c r="D150" s="101" t="s">
        <v>122</v>
      </c>
      <c r="E150" s="102" t="s">
        <v>191</v>
      </c>
      <c r="F150" s="157" t="s">
        <v>192</v>
      </c>
      <c r="G150" s="158"/>
      <c r="H150" s="158"/>
      <c r="I150" s="158"/>
      <c r="J150" s="103" t="s">
        <v>141</v>
      </c>
      <c r="K150" s="104">
        <v>20</v>
      </c>
      <c r="L150" s="159">
        <v>0</v>
      </c>
      <c r="M150" s="158"/>
      <c r="N150" s="159">
        <f>ROUND($L$150*$K$150,2)</f>
        <v>0</v>
      </c>
      <c r="O150" s="158"/>
      <c r="P150" s="158"/>
      <c r="Q150" s="158"/>
      <c r="R150" s="19"/>
      <c r="T150" s="105"/>
      <c r="U150" s="24" t="s">
        <v>36</v>
      </c>
      <c r="V150" s="106">
        <v>2.157</v>
      </c>
      <c r="W150" s="106">
        <f>$V$150*$K$150</f>
        <v>43.14</v>
      </c>
      <c r="X150" s="106">
        <v>0</v>
      </c>
      <c r="Y150" s="106">
        <f>$X$150*$K$150</f>
        <v>0</v>
      </c>
      <c r="Z150" s="106">
        <v>0</v>
      </c>
      <c r="AA150" s="107">
        <f>$Z$150*$K$150</f>
        <v>0</v>
      </c>
      <c r="AR150" s="6" t="s">
        <v>126</v>
      </c>
      <c r="AT150" s="6" t="s">
        <v>122</v>
      </c>
      <c r="AU150" s="6" t="s">
        <v>129</v>
      </c>
      <c r="AY150" s="6" t="s">
        <v>121</v>
      </c>
      <c r="BE150" s="108">
        <f>IF($U$150="základní",$N$150,0)</f>
        <v>0</v>
      </c>
      <c r="BF150" s="108">
        <f>IF($U$150="snížená",$N$150,0)</f>
        <v>0</v>
      </c>
      <c r="BG150" s="108">
        <f>IF($U$150="zákl. přenesená",$N$150,0)</f>
        <v>0</v>
      </c>
      <c r="BH150" s="108">
        <f>IF($U$150="sníž. přenesená",$N$150,0)</f>
        <v>0</v>
      </c>
      <c r="BI150" s="108">
        <f>IF($U$150="nulová",$N$150,0)</f>
        <v>0</v>
      </c>
      <c r="BJ150" s="6" t="s">
        <v>15</v>
      </c>
      <c r="BK150" s="108">
        <f>ROUND($L$150*$K$150,2)</f>
        <v>0</v>
      </c>
      <c r="BL150" s="6" t="s">
        <v>126</v>
      </c>
    </row>
    <row r="151" spans="2:64" s="6" customFormat="1" ht="27" customHeight="1">
      <c r="B151" s="18"/>
      <c r="C151" s="101" t="s">
        <v>193</v>
      </c>
      <c r="D151" s="101" t="s">
        <v>122</v>
      </c>
      <c r="E151" s="102" t="s">
        <v>194</v>
      </c>
      <c r="F151" s="157" t="s">
        <v>195</v>
      </c>
      <c r="G151" s="158"/>
      <c r="H151" s="158"/>
      <c r="I151" s="158"/>
      <c r="J151" s="103" t="s">
        <v>141</v>
      </c>
      <c r="K151" s="104">
        <v>556.862</v>
      </c>
      <c r="L151" s="159">
        <v>0</v>
      </c>
      <c r="M151" s="158"/>
      <c r="N151" s="159">
        <f>ROUND($L$151*$K$151,2)</f>
        <v>0</v>
      </c>
      <c r="O151" s="158"/>
      <c r="P151" s="158"/>
      <c r="Q151" s="158"/>
      <c r="R151" s="19"/>
      <c r="T151" s="105"/>
      <c r="U151" s="24" t="s">
        <v>36</v>
      </c>
      <c r="V151" s="106">
        <v>0</v>
      </c>
      <c r="W151" s="106">
        <f>$V$151*$K$151</f>
        <v>0</v>
      </c>
      <c r="X151" s="106">
        <v>0</v>
      </c>
      <c r="Y151" s="106">
        <f>$X$151*$K$151</f>
        <v>0</v>
      </c>
      <c r="Z151" s="106">
        <v>0</v>
      </c>
      <c r="AA151" s="107">
        <f>$Z$151*$K$151</f>
        <v>0</v>
      </c>
      <c r="AR151" s="6" t="s">
        <v>126</v>
      </c>
      <c r="AT151" s="6" t="s">
        <v>122</v>
      </c>
      <c r="AU151" s="6" t="s">
        <v>129</v>
      </c>
      <c r="AY151" s="6" t="s">
        <v>121</v>
      </c>
      <c r="BE151" s="108">
        <f>IF($U$151="základní",$N$151,0)</f>
        <v>0</v>
      </c>
      <c r="BF151" s="108">
        <f>IF($U$151="snížená",$N$151,0)</f>
        <v>0</v>
      </c>
      <c r="BG151" s="108">
        <f>IF($U$151="zákl. přenesená",$N$151,0)</f>
        <v>0</v>
      </c>
      <c r="BH151" s="108">
        <f>IF($U$151="sníž. přenesená",$N$151,0)</f>
        <v>0</v>
      </c>
      <c r="BI151" s="108">
        <f>IF($U$151="nulová",$N$151,0)</f>
        <v>0</v>
      </c>
      <c r="BJ151" s="6" t="s">
        <v>15</v>
      </c>
      <c r="BK151" s="108">
        <f>ROUND($L$151*$K$151,2)</f>
        <v>0</v>
      </c>
      <c r="BL151" s="6" t="s">
        <v>126</v>
      </c>
    </row>
    <row r="152" spans="2:63" s="91" customFormat="1" ht="37.5" customHeight="1">
      <c r="B152" s="92"/>
      <c r="D152" s="93" t="s">
        <v>100</v>
      </c>
      <c r="N152" s="152">
        <f>$BK$152</f>
        <v>0</v>
      </c>
      <c r="O152" s="153"/>
      <c r="P152" s="153"/>
      <c r="Q152" s="153"/>
      <c r="R152" s="95"/>
      <c r="T152" s="96"/>
      <c r="W152" s="97">
        <v>0</v>
      </c>
      <c r="Y152" s="97">
        <v>0</v>
      </c>
      <c r="AA152" s="98">
        <v>0</v>
      </c>
      <c r="AR152" s="94" t="s">
        <v>83</v>
      </c>
      <c r="AT152" s="94" t="s">
        <v>70</v>
      </c>
      <c r="AU152" s="94" t="s">
        <v>71</v>
      </c>
      <c r="AY152" s="94" t="s">
        <v>121</v>
      </c>
      <c r="BK152" s="99">
        <v>0</v>
      </c>
    </row>
    <row r="153" spans="2:63" s="91" customFormat="1" ht="25.5" customHeight="1">
      <c r="B153" s="92"/>
      <c r="D153" s="93" t="s">
        <v>101</v>
      </c>
      <c r="N153" s="152">
        <f>$BK$153</f>
        <v>0</v>
      </c>
      <c r="O153" s="153"/>
      <c r="P153" s="153"/>
      <c r="Q153" s="153"/>
      <c r="R153" s="95"/>
      <c r="T153" s="96"/>
      <c r="W153" s="97">
        <f>$W$154</f>
        <v>0</v>
      </c>
      <c r="Y153" s="97">
        <f>$Y$154</f>
        <v>0</v>
      </c>
      <c r="AA153" s="98">
        <f>$AA$154</f>
        <v>0</v>
      </c>
      <c r="AR153" s="94" t="s">
        <v>129</v>
      </c>
      <c r="AT153" s="94" t="s">
        <v>70</v>
      </c>
      <c r="AU153" s="94" t="s">
        <v>71</v>
      </c>
      <c r="AY153" s="94" t="s">
        <v>121</v>
      </c>
      <c r="BK153" s="99">
        <f>$BK$154</f>
        <v>0</v>
      </c>
    </row>
    <row r="154" spans="2:63" s="91" customFormat="1" ht="21" customHeight="1">
      <c r="B154" s="92"/>
      <c r="D154" s="100" t="s">
        <v>102</v>
      </c>
      <c r="N154" s="154">
        <f>$BK$154</f>
        <v>0</v>
      </c>
      <c r="O154" s="153"/>
      <c r="P154" s="153"/>
      <c r="Q154" s="153"/>
      <c r="R154" s="95"/>
      <c r="T154" s="96"/>
      <c r="W154" s="97">
        <f>$W$155</f>
        <v>0</v>
      </c>
      <c r="Y154" s="97">
        <f>$Y$155</f>
        <v>0</v>
      </c>
      <c r="AA154" s="98">
        <f>$AA$155</f>
        <v>0</v>
      </c>
      <c r="AR154" s="94" t="s">
        <v>129</v>
      </c>
      <c r="AT154" s="94" t="s">
        <v>70</v>
      </c>
      <c r="AU154" s="94" t="s">
        <v>15</v>
      </c>
      <c r="AY154" s="94" t="s">
        <v>121</v>
      </c>
      <c r="BK154" s="99">
        <f>$BK$155</f>
        <v>0</v>
      </c>
    </row>
    <row r="155" spans="2:64" s="6" customFormat="1" ht="15.75" customHeight="1">
      <c r="B155" s="18"/>
      <c r="C155" s="101" t="s">
        <v>196</v>
      </c>
      <c r="D155" s="101" t="s">
        <v>122</v>
      </c>
      <c r="E155" s="102" t="s">
        <v>197</v>
      </c>
      <c r="F155" s="157" t="s">
        <v>198</v>
      </c>
      <c r="G155" s="158"/>
      <c r="H155" s="158"/>
      <c r="I155" s="158"/>
      <c r="J155" s="103" t="s">
        <v>151</v>
      </c>
      <c r="K155" s="104">
        <v>55</v>
      </c>
      <c r="L155" s="159">
        <v>0</v>
      </c>
      <c r="M155" s="158"/>
      <c r="N155" s="159">
        <f>ROUND($L$155*$K$155,2)</f>
        <v>0</v>
      </c>
      <c r="O155" s="158"/>
      <c r="P155" s="158"/>
      <c r="Q155" s="158"/>
      <c r="R155" s="19"/>
      <c r="T155" s="105"/>
      <c r="U155" s="24" t="s">
        <v>36</v>
      </c>
      <c r="V155" s="106">
        <v>0</v>
      </c>
      <c r="W155" s="106">
        <f>$V$155*$K$155</f>
        <v>0</v>
      </c>
      <c r="X155" s="106">
        <v>0</v>
      </c>
      <c r="Y155" s="106">
        <f>$X$155*$K$155</f>
        <v>0</v>
      </c>
      <c r="Z155" s="106">
        <v>0</v>
      </c>
      <c r="AA155" s="107">
        <f>$Z$155*$K$155</f>
        <v>0</v>
      </c>
      <c r="AR155" s="6" t="s">
        <v>184</v>
      </c>
      <c r="AT155" s="6" t="s">
        <v>122</v>
      </c>
      <c r="AU155" s="6" t="s">
        <v>83</v>
      </c>
      <c r="AY155" s="6" t="s">
        <v>121</v>
      </c>
      <c r="BE155" s="108">
        <f>IF($U$155="základní",$N$155,0)</f>
        <v>0</v>
      </c>
      <c r="BF155" s="108">
        <f>IF($U$155="snížená",$N$155,0)</f>
        <v>0</v>
      </c>
      <c r="BG155" s="108">
        <f>IF($U$155="zákl. přenesená",$N$155,0)</f>
        <v>0</v>
      </c>
      <c r="BH155" s="108">
        <f>IF($U$155="sníž. přenesená",$N$155,0)</f>
        <v>0</v>
      </c>
      <c r="BI155" s="108">
        <f>IF($U$155="nulová",$N$155,0)</f>
        <v>0</v>
      </c>
      <c r="BJ155" s="6" t="s">
        <v>15</v>
      </c>
      <c r="BK155" s="108">
        <f>ROUND($L$155*$K$155,2)</f>
        <v>0</v>
      </c>
      <c r="BL155" s="6" t="s">
        <v>184</v>
      </c>
    </row>
    <row r="156" spans="2:63" s="91" customFormat="1" ht="37.5" customHeight="1">
      <c r="B156" s="92"/>
      <c r="D156" s="93" t="s">
        <v>103</v>
      </c>
      <c r="N156" s="152">
        <f>$BK$156</f>
        <v>0</v>
      </c>
      <c r="O156" s="153"/>
      <c r="P156" s="153"/>
      <c r="Q156" s="153"/>
      <c r="R156" s="95"/>
      <c r="T156" s="96"/>
      <c r="W156" s="97">
        <f>$W$157</f>
        <v>0</v>
      </c>
      <c r="Y156" s="97">
        <f>$Y$157</f>
        <v>0</v>
      </c>
      <c r="AA156" s="98">
        <f>$AA$157</f>
        <v>0</v>
      </c>
      <c r="AR156" s="94" t="s">
        <v>134</v>
      </c>
      <c r="AT156" s="94" t="s">
        <v>70</v>
      </c>
      <c r="AU156" s="94" t="s">
        <v>71</v>
      </c>
      <c r="AY156" s="94" t="s">
        <v>121</v>
      </c>
      <c r="BK156" s="99">
        <f>$BK$157</f>
        <v>0</v>
      </c>
    </row>
    <row r="157" spans="2:63" s="91" customFormat="1" ht="21" customHeight="1">
      <c r="B157" s="92"/>
      <c r="D157" s="100" t="s">
        <v>104</v>
      </c>
      <c r="N157" s="154">
        <f>$BK$157</f>
        <v>0</v>
      </c>
      <c r="O157" s="153"/>
      <c r="P157" s="153"/>
      <c r="Q157" s="153"/>
      <c r="R157" s="95"/>
      <c r="T157" s="96"/>
      <c r="W157" s="97">
        <f>SUM($W$158:$W$161)</f>
        <v>0</v>
      </c>
      <c r="Y157" s="97">
        <f>SUM($Y$158:$Y$161)</f>
        <v>0</v>
      </c>
      <c r="AA157" s="98">
        <f>SUM($AA$158:$AA$161)</f>
        <v>0</v>
      </c>
      <c r="AR157" s="94" t="s">
        <v>134</v>
      </c>
      <c r="AT157" s="94" t="s">
        <v>70</v>
      </c>
      <c r="AU157" s="94" t="s">
        <v>15</v>
      </c>
      <c r="AY157" s="94" t="s">
        <v>121</v>
      </c>
      <c r="BK157" s="99">
        <f>SUM($BK$158:$BK$161)</f>
        <v>0</v>
      </c>
    </row>
    <row r="158" spans="2:64" s="6" customFormat="1" ht="27" customHeight="1">
      <c r="B158" s="18"/>
      <c r="C158" s="101" t="s">
        <v>199</v>
      </c>
      <c r="D158" s="101" t="s">
        <v>122</v>
      </c>
      <c r="E158" s="102" t="s">
        <v>200</v>
      </c>
      <c r="F158" s="157" t="s">
        <v>201</v>
      </c>
      <c r="G158" s="158"/>
      <c r="H158" s="158"/>
      <c r="I158" s="158"/>
      <c r="J158" s="103" t="s">
        <v>202</v>
      </c>
      <c r="K158" s="104">
        <v>1</v>
      </c>
      <c r="L158" s="159">
        <v>0</v>
      </c>
      <c r="M158" s="158"/>
      <c r="N158" s="159">
        <f>ROUND($L$158*$K$158,2)</f>
        <v>0</v>
      </c>
      <c r="O158" s="158"/>
      <c r="P158" s="158"/>
      <c r="Q158" s="158"/>
      <c r="R158" s="19"/>
      <c r="T158" s="105"/>
      <c r="U158" s="24" t="s">
        <v>36</v>
      </c>
      <c r="V158" s="106">
        <v>0</v>
      </c>
      <c r="W158" s="106">
        <f>$V$158*$K$158</f>
        <v>0</v>
      </c>
      <c r="X158" s="106">
        <v>0</v>
      </c>
      <c r="Y158" s="106">
        <f>$X$158*$K$158</f>
        <v>0</v>
      </c>
      <c r="Z158" s="106">
        <v>0</v>
      </c>
      <c r="AA158" s="107">
        <f>$Z$158*$K$158</f>
        <v>0</v>
      </c>
      <c r="AR158" s="6" t="s">
        <v>203</v>
      </c>
      <c r="AT158" s="6" t="s">
        <v>122</v>
      </c>
      <c r="AU158" s="6" t="s">
        <v>83</v>
      </c>
      <c r="AY158" s="6" t="s">
        <v>121</v>
      </c>
      <c r="BE158" s="108">
        <f>IF($U$158="základní",$N$158,0)</f>
        <v>0</v>
      </c>
      <c r="BF158" s="108">
        <f>IF($U$158="snížená",$N$158,0)</f>
        <v>0</v>
      </c>
      <c r="BG158" s="108">
        <f>IF($U$158="zákl. přenesená",$N$158,0)</f>
        <v>0</v>
      </c>
      <c r="BH158" s="108">
        <f>IF($U$158="sníž. přenesená",$N$158,0)</f>
        <v>0</v>
      </c>
      <c r="BI158" s="108">
        <f>IF($U$158="nulová",$N$158,0)</f>
        <v>0</v>
      </c>
      <c r="BJ158" s="6" t="s">
        <v>15</v>
      </c>
      <c r="BK158" s="108">
        <f>ROUND($L$158*$K$158,2)</f>
        <v>0</v>
      </c>
      <c r="BL158" s="6" t="s">
        <v>203</v>
      </c>
    </row>
    <row r="159" spans="2:64" s="6" customFormat="1" ht="15.75" customHeight="1">
      <c r="B159" s="18"/>
      <c r="C159" s="101" t="s">
        <v>204</v>
      </c>
      <c r="D159" s="101" t="s">
        <v>122</v>
      </c>
      <c r="E159" s="102" t="s">
        <v>205</v>
      </c>
      <c r="F159" s="157" t="s">
        <v>206</v>
      </c>
      <c r="G159" s="158"/>
      <c r="H159" s="158"/>
      <c r="I159" s="158"/>
      <c r="J159" s="103" t="s">
        <v>202</v>
      </c>
      <c r="K159" s="104">
        <v>1</v>
      </c>
      <c r="L159" s="159">
        <v>0</v>
      </c>
      <c r="M159" s="158"/>
      <c r="N159" s="159">
        <f>ROUND($L$159*$K$159,2)</f>
        <v>0</v>
      </c>
      <c r="O159" s="158"/>
      <c r="P159" s="158"/>
      <c r="Q159" s="158"/>
      <c r="R159" s="19"/>
      <c r="T159" s="105"/>
      <c r="U159" s="24" t="s">
        <v>36</v>
      </c>
      <c r="V159" s="106">
        <v>0</v>
      </c>
      <c r="W159" s="106">
        <f>$V$159*$K$159</f>
        <v>0</v>
      </c>
      <c r="X159" s="106">
        <v>0</v>
      </c>
      <c r="Y159" s="106">
        <f>$X$159*$K$159</f>
        <v>0</v>
      </c>
      <c r="Z159" s="106">
        <v>0</v>
      </c>
      <c r="AA159" s="107">
        <f>$Z$159*$K$159</f>
        <v>0</v>
      </c>
      <c r="AR159" s="6" t="s">
        <v>207</v>
      </c>
      <c r="AT159" s="6" t="s">
        <v>122</v>
      </c>
      <c r="AU159" s="6" t="s">
        <v>83</v>
      </c>
      <c r="AY159" s="6" t="s">
        <v>121</v>
      </c>
      <c r="BE159" s="108">
        <f>IF($U$159="základní",$N$159,0)</f>
        <v>0</v>
      </c>
      <c r="BF159" s="108">
        <f>IF($U$159="snížená",$N$159,0)</f>
        <v>0</v>
      </c>
      <c r="BG159" s="108">
        <f>IF($U$159="zákl. přenesená",$N$159,0)</f>
        <v>0</v>
      </c>
      <c r="BH159" s="108">
        <f>IF($U$159="sníž. přenesená",$N$159,0)</f>
        <v>0</v>
      </c>
      <c r="BI159" s="108">
        <f>IF($U$159="nulová",$N$159,0)</f>
        <v>0</v>
      </c>
      <c r="BJ159" s="6" t="s">
        <v>15</v>
      </c>
      <c r="BK159" s="108">
        <f>ROUND($L$159*$K$159,2)</f>
        <v>0</v>
      </c>
      <c r="BL159" s="6" t="s">
        <v>207</v>
      </c>
    </row>
    <row r="160" spans="2:64" s="6" customFormat="1" ht="15.75" customHeight="1">
      <c r="B160" s="18"/>
      <c r="C160" s="101" t="s">
        <v>208</v>
      </c>
      <c r="D160" s="101" t="s">
        <v>122</v>
      </c>
      <c r="E160" s="102" t="s">
        <v>209</v>
      </c>
      <c r="F160" s="157" t="s">
        <v>210</v>
      </c>
      <c r="G160" s="158"/>
      <c r="H160" s="158"/>
      <c r="I160" s="158"/>
      <c r="J160" s="103" t="s">
        <v>202</v>
      </c>
      <c r="K160" s="104">
        <v>1</v>
      </c>
      <c r="L160" s="159">
        <v>0</v>
      </c>
      <c r="M160" s="158"/>
      <c r="N160" s="159">
        <f>ROUND($L$160*$K$160,2)</f>
        <v>0</v>
      </c>
      <c r="O160" s="158"/>
      <c r="P160" s="158"/>
      <c r="Q160" s="158"/>
      <c r="R160" s="19"/>
      <c r="T160" s="105"/>
      <c r="U160" s="24" t="s">
        <v>36</v>
      </c>
      <c r="V160" s="106">
        <v>0</v>
      </c>
      <c r="W160" s="106">
        <f>$V$160*$K$160</f>
        <v>0</v>
      </c>
      <c r="X160" s="106">
        <v>0</v>
      </c>
      <c r="Y160" s="106">
        <f>$X$160*$K$160</f>
        <v>0</v>
      </c>
      <c r="Z160" s="106">
        <v>0</v>
      </c>
      <c r="AA160" s="107">
        <f>$Z$160*$K$160</f>
        <v>0</v>
      </c>
      <c r="AR160" s="6" t="s">
        <v>211</v>
      </c>
      <c r="AT160" s="6" t="s">
        <v>122</v>
      </c>
      <c r="AU160" s="6" t="s">
        <v>83</v>
      </c>
      <c r="AY160" s="6" t="s">
        <v>121</v>
      </c>
      <c r="BE160" s="108">
        <f>IF($U$160="základní",$N$160,0)</f>
        <v>0</v>
      </c>
      <c r="BF160" s="108">
        <f>IF($U$160="snížená",$N$160,0)</f>
        <v>0</v>
      </c>
      <c r="BG160" s="108">
        <f>IF($U$160="zákl. přenesená",$N$160,0)</f>
        <v>0</v>
      </c>
      <c r="BH160" s="108">
        <f>IF($U$160="sníž. přenesená",$N$160,0)</f>
        <v>0</v>
      </c>
      <c r="BI160" s="108">
        <f>IF($U$160="nulová",$N$160,0)</f>
        <v>0</v>
      </c>
      <c r="BJ160" s="6" t="s">
        <v>15</v>
      </c>
      <c r="BK160" s="108">
        <f>ROUND($L$160*$K$160,2)</f>
        <v>0</v>
      </c>
      <c r="BL160" s="6" t="s">
        <v>211</v>
      </c>
    </row>
    <row r="161" spans="2:64" s="6" customFormat="1" ht="15.75" customHeight="1">
      <c r="B161" s="18"/>
      <c r="C161" s="101" t="s">
        <v>212</v>
      </c>
      <c r="D161" s="101" t="s">
        <v>122</v>
      </c>
      <c r="E161" s="102" t="s">
        <v>213</v>
      </c>
      <c r="F161" s="157" t="s">
        <v>86</v>
      </c>
      <c r="G161" s="158"/>
      <c r="H161" s="158"/>
      <c r="I161" s="158"/>
      <c r="J161" s="103" t="s">
        <v>202</v>
      </c>
      <c r="K161" s="104">
        <v>1</v>
      </c>
      <c r="L161" s="159">
        <v>0</v>
      </c>
      <c r="M161" s="158"/>
      <c r="N161" s="159">
        <f>ROUND($L$161*$K$161,2)</f>
        <v>0</v>
      </c>
      <c r="O161" s="158"/>
      <c r="P161" s="158"/>
      <c r="Q161" s="158"/>
      <c r="R161" s="19"/>
      <c r="T161" s="105"/>
      <c r="U161" s="113" t="s">
        <v>36</v>
      </c>
      <c r="V161" s="114">
        <v>0</v>
      </c>
      <c r="W161" s="114">
        <f>$V$161*$K$161</f>
        <v>0</v>
      </c>
      <c r="X161" s="114">
        <v>0</v>
      </c>
      <c r="Y161" s="114">
        <f>$X$161*$K$161</f>
        <v>0</v>
      </c>
      <c r="Z161" s="114">
        <v>0</v>
      </c>
      <c r="AA161" s="115">
        <f>$Z$161*$K$161</f>
        <v>0</v>
      </c>
      <c r="AR161" s="6" t="s">
        <v>214</v>
      </c>
      <c r="AT161" s="6" t="s">
        <v>122</v>
      </c>
      <c r="AU161" s="6" t="s">
        <v>83</v>
      </c>
      <c r="AY161" s="6" t="s">
        <v>121</v>
      </c>
      <c r="BE161" s="108">
        <f>IF($U$161="základní",$N$161,0)</f>
        <v>0</v>
      </c>
      <c r="BF161" s="108">
        <f>IF($U$161="snížená",$N$161,0)</f>
        <v>0</v>
      </c>
      <c r="BG161" s="108">
        <f>IF($U$161="zákl. přenesená",$N$161,0)</f>
        <v>0</v>
      </c>
      <c r="BH161" s="108">
        <f>IF($U$161="sníž. přenesená",$N$161,0)</f>
        <v>0</v>
      </c>
      <c r="BI161" s="108">
        <f>IF($U$161="nulová",$N$161,0)</f>
        <v>0</v>
      </c>
      <c r="BJ161" s="6" t="s">
        <v>15</v>
      </c>
      <c r="BK161" s="108">
        <f>ROUND($L$161*$K$161,2)</f>
        <v>0</v>
      </c>
      <c r="BL161" s="6" t="s">
        <v>214</v>
      </c>
    </row>
    <row r="162" spans="2:18" s="6" customFormat="1" ht="7.5" customHeight="1">
      <c r="B162" s="39"/>
      <c r="C162" s="40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41"/>
    </row>
    <row r="163" s="2" customFormat="1" ht="14.25" customHeight="1"/>
  </sheetData>
  <sheetProtection/>
  <mergeCells count="157">
    <mergeCell ref="O10:P10"/>
    <mergeCell ref="O11:P11"/>
    <mergeCell ref="O13:P13"/>
    <mergeCell ref="O14:P14"/>
    <mergeCell ref="C2:Q2"/>
    <mergeCell ref="C4:Q4"/>
    <mergeCell ref="F6:P6"/>
    <mergeCell ref="O8:P8"/>
    <mergeCell ref="M23:P23"/>
    <mergeCell ref="M24:P24"/>
    <mergeCell ref="M26:P26"/>
    <mergeCell ref="H28:J28"/>
    <mergeCell ref="M28:P28"/>
    <mergeCell ref="O16:P16"/>
    <mergeCell ref="O17:P17"/>
    <mergeCell ref="O19:P19"/>
    <mergeCell ref="O20:P20"/>
    <mergeCell ref="H31:J31"/>
    <mergeCell ref="M31:P31"/>
    <mergeCell ref="H32:J32"/>
    <mergeCell ref="M32:P32"/>
    <mergeCell ref="H29:J29"/>
    <mergeCell ref="M29:P29"/>
    <mergeCell ref="H30:J30"/>
    <mergeCell ref="M30:P30"/>
    <mergeCell ref="M82:Q82"/>
    <mergeCell ref="M83:Q83"/>
    <mergeCell ref="C85:G85"/>
    <mergeCell ref="N85:Q85"/>
    <mergeCell ref="L34:P34"/>
    <mergeCell ref="C76:Q76"/>
    <mergeCell ref="F78:P78"/>
    <mergeCell ref="M80:P80"/>
    <mergeCell ref="N91:Q91"/>
    <mergeCell ref="N92:Q92"/>
    <mergeCell ref="N93:Q93"/>
    <mergeCell ref="N94:Q94"/>
    <mergeCell ref="N87:Q87"/>
    <mergeCell ref="N88:Q88"/>
    <mergeCell ref="N89:Q89"/>
    <mergeCell ref="N90:Q90"/>
    <mergeCell ref="N99:Q99"/>
    <mergeCell ref="N100:Q100"/>
    <mergeCell ref="N102:Q102"/>
    <mergeCell ref="L104:Q104"/>
    <mergeCell ref="N95:Q95"/>
    <mergeCell ref="N96:Q96"/>
    <mergeCell ref="N97:Q97"/>
    <mergeCell ref="N98:Q98"/>
    <mergeCell ref="M117:Q117"/>
    <mergeCell ref="F119:I119"/>
    <mergeCell ref="L119:M119"/>
    <mergeCell ref="N119:Q119"/>
    <mergeCell ref="C110:Q110"/>
    <mergeCell ref="F112:P112"/>
    <mergeCell ref="M114:P114"/>
    <mergeCell ref="M116:Q116"/>
    <mergeCell ref="F123:I123"/>
    <mergeCell ref="L123:M123"/>
    <mergeCell ref="N123:Q123"/>
    <mergeCell ref="F124:I124"/>
    <mergeCell ref="L124:M124"/>
    <mergeCell ref="N124:Q124"/>
    <mergeCell ref="F125:I125"/>
    <mergeCell ref="L125:M125"/>
    <mergeCell ref="N125:Q125"/>
    <mergeCell ref="F126:I126"/>
    <mergeCell ref="L126:M126"/>
    <mergeCell ref="N126:Q126"/>
    <mergeCell ref="F127:I127"/>
    <mergeCell ref="L127:M127"/>
    <mergeCell ref="N127:Q127"/>
    <mergeCell ref="F128:I128"/>
    <mergeCell ref="L128:M128"/>
    <mergeCell ref="N128:Q128"/>
    <mergeCell ref="F129:I129"/>
    <mergeCell ref="L129:M129"/>
    <mergeCell ref="N129:Q129"/>
    <mergeCell ref="F130:I130"/>
    <mergeCell ref="L130:M130"/>
    <mergeCell ref="N130:Q130"/>
    <mergeCell ref="F131:I131"/>
    <mergeCell ref="L131:M131"/>
    <mergeCell ref="N131:Q131"/>
    <mergeCell ref="F132:I132"/>
    <mergeCell ref="L132:M132"/>
    <mergeCell ref="N132:Q132"/>
    <mergeCell ref="F133:I133"/>
    <mergeCell ref="L133:M133"/>
    <mergeCell ref="N133:Q133"/>
    <mergeCell ref="F134:I134"/>
    <mergeCell ref="L134:M134"/>
    <mergeCell ref="N134:Q134"/>
    <mergeCell ref="F136:I136"/>
    <mergeCell ref="L136:M136"/>
    <mergeCell ref="N136:Q136"/>
    <mergeCell ref="F138:I138"/>
    <mergeCell ref="L138:M138"/>
    <mergeCell ref="N138:Q138"/>
    <mergeCell ref="N137:Q137"/>
    <mergeCell ref="F140:I140"/>
    <mergeCell ref="L140:M140"/>
    <mergeCell ref="N140:Q140"/>
    <mergeCell ref="F142:I142"/>
    <mergeCell ref="L142:M142"/>
    <mergeCell ref="N142:Q142"/>
    <mergeCell ref="F144:I144"/>
    <mergeCell ref="L144:M144"/>
    <mergeCell ref="N144:Q144"/>
    <mergeCell ref="F145:I145"/>
    <mergeCell ref="L145:M145"/>
    <mergeCell ref="N145:Q145"/>
    <mergeCell ref="F146:I146"/>
    <mergeCell ref="L146:M146"/>
    <mergeCell ref="N146:Q146"/>
    <mergeCell ref="F148:I148"/>
    <mergeCell ref="L148:M148"/>
    <mergeCell ref="N148:Q148"/>
    <mergeCell ref="N152:Q152"/>
    <mergeCell ref="N153:Q153"/>
    <mergeCell ref="N154:Q154"/>
    <mergeCell ref="F149:I149"/>
    <mergeCell ref="L149:M149"/>
    <mergeCell ref="N149:Q149"/>
    <mergeCell ref="F150:I150"/>
    <mergeCell ref="L150:M150"/>
    <mergeCell ref="N150:Q150"/>
    <mergeCell ref="N158:Q158"/>
    <mergeCell ref="F159:I159"/>
    <mergeCell ref="L159:M159"/>
    <mergeCell ref="N159:Q159"/>
    <mergeCell ref="F151:I151"/>
    <mergeCell ref="L151:M151"/>
    <mergeCell ref="N151:Q151"/>
    <mergeCell ref="F155:I155"/>
    <mergeCell ref="L155:M155"/>
    <mergeCell ref="N155:Q155"/>
    <mergeCell ref="N122:Q122"/>
    <mergeCell ref="N135:Q135"/>
    <mergeCell ref="F160:I160"/>
    <mergeCell ref="L160:M160"/>
    <mergeCell ref="N160:Q160"/>
    <mergeCell ref="F161:I161"/>
    <mergeCell ref="L161:M161"/>
    <mergeCell ref="N161:Q161"/>
    <mergeCell ref="F158:I158"/>
    <mergeCell ref="L158:M158"/>
    <mergeCell ref="N156:Q156"/>
    <mergeCell ref="N157:Q157"/>
    <mergeCell ref="H1:K1"/>
    <mergeCell ref="S2:AC2"/>
    <mergeCell ref="N139:Q139"/>
    <mergeCell ref="N141:Q141"/>
    <mergeCell ref="N143:Q143"/>
    <mergeCell ref="N147:Q147"/>
    <mergeCell ref="N120:Q120"/>
    <mergeCell ref="N121:Q121"/>
  </mergeCells>
  <hyperlinks>
    <hyperlink ref="F1:G1" location="C2" tooltip="Krycí list rozpočtu" display="1) Krycí list rozpočtu"/>
    <hyperlink ref="H1:K1" location="C85" tooltip="Rekapitulace rozpočtu" display="2) Rekapitulace rozpočtu"/>
    <hyperlink ref="L1" location="C119" tooltip="Rozpočet" display="3) Rozpočet"/>
    <hyperlink ref="S1:T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portrait" paperSize="9" scale="95" r:id="rId2"/>
  <headerFooter alignWithMargins="0"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Vera</cp:lastModifiedBy>
  <dcterms:modified xsi:type="dcterms:W3CDTF">2013-04-22T05:14:45Z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